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M_LSIP\"/>
    </mc:Choice>
  </mc:AlternateContent>
  <xr:revisionPtr revIDLastSave="0" documentId="13_ncr:1_{CE1FD368-C87D-411B-89E9-8D174E625F9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<sst xmlns="http://schemas.openxmlformats.org/spreadsheetml/2006/main" count="2355" uniqueCount="531">
  <si>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</si>
  <si>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</si>
  <si>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</si>
  <si>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</si>
  <si>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</si>
  <si>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</si>
  <si>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</si>
  <si>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</si>
  <si>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</si>
  <si>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</si>
  <si>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</si>
  <si>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</si>
  <si>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</si>
  <si>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</si>
  <si>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</si>
  <si>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</si>
  <si>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</si>
  <si>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</si>
  <si>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</si>
  <si>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</si>
  <si>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</si>
  <si>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</si>
  <si>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</si>
  <si>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</si>
  <si>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</si>
  <si>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</si>
  <si>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</si>
  <si>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</si>
  <si>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</si>
  <si>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</si>
  <si>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</si>
  <si>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</si>
  <si>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</si>
  <si>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</si>
  <si>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</si>
  <si>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</si>
  <si>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</si>
  <si>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</si>
  <si>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</si>
  <si>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</si>
  <si>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</si>
  <si>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</si>
  <si>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</si>
  <si>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</si>
  <si>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</si>
  <si>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</si>
  <si>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</si>
  <si>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</si>
  <si>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</si>
  <si>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</si>
  <si>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</si>
  <si>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</si>
  <si>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</si>
  <si>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</si>
  <si>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</si>
  <si>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</si>
  <si>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</si>
  <si>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</si>
  <si>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</si>
  <si>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</si>
  <si>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</si>
  <si>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</si>
  <si>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</si>
  <si>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</si>
  <si>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</si>
  <si>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</si>
  <si>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</si>
  <si>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</si>
  <si>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</si>
  <si>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</si>
  <si>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</si>
  <si>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</si>
  <si>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</si>
  <si>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</si>
  <si>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</si>
  <si>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</si>
  <si>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</si>
  <si>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</si>
  <si>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</si>
  <si>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</si>
  <si>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</si>
  <si>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</si>
  <si>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</si>
  <si>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</si>
  <si>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</si>
  <si>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</si>
  <si>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</si>
  <si>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</si>
  <si>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</si>
  <si>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</si>
  <si>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</si>
  <si>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</si>
  <si>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</si>
  <si>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</si>
  <si>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</si>
  <si>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</si>
  <si>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</si>
  <si>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</si>
  <si>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</si>
  <si>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</si>
  <si>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</si>
  <si>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</si>
  <si>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</si>
  <si>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</si>
  <si>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</si>
  <si>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</si>
  <si>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</si>
  <si>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</si>
  <si>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</si>
  <si>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</si>
  <si>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</si>
  <si>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</si>
  <si>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</si>
  <si>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</si>
  <si>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</si>
  <si>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</si>
  <si>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</si>
  <si>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</si>
  <si>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</si>
  <si>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</si>
  <si>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</si>
  <si>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</si>
  <si>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</si>
  <si>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</si>
  <si>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</si>
  <si>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</si>
  <si>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</si>
  <si>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</si>
  <si>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</si>
  <si>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</si>
  <si>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</si>
  <si>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</si>
  <si>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</si>
  <si>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</si>
  <si>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</si>
  <si>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</si>
  <si>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</si>
  <si>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</si>
  <si>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</si>
  <si>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</si>
  <si>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</si>
  <si>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</si>
  <si>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</si>
  <si>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</si>
  <si>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</si>
  <si>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</si>
  <si>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</si>
  <si>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</si>
  <si>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</si>
  <si>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</si>
  <si>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</si>
  <si>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</si>
  <si>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</si>
  <si>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</si>
  <si>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</si>
  <si>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</si>
  <si>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</si>
  <si>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</si>
  <si>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</si>
  <si>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</si>
  <si>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</si>
  <si>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</si>
  <si>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</si>
  <si>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</si>
  <si>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</si>
  <si>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</si>
  <si>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</si>
  <si>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</si>
  <si>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</si>
  <si>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</si>
  <si>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</si>
  <si>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</si>
  <si>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</si>
  <si>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</si>
  <si>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</si>
  <si>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</si>
  <si>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</si>
  <si>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</si>
  <si>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</si>
  <si>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</si>
  <si>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</si>
  <si>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</si>
  <si>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</si>
  <si>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</si>
  <si>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</si>
  <si>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</si>
  <si>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</si>
  <si>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</si>
  <si>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</si>
  <si>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</si>
  <si>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</si>
  <si>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</si>
  <si>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</si>
  <si>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</si>
  <si>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</si>
  <si>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</si>
  <si>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</si>
  <si>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</si>
  <si>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</si>
  <si>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</si>
  <si>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</si>
  <si>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</si>
  <si>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</si>
  <si>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</si>
  <si>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</si>
  <si>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</si>
  <si>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</si>
  <si>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</si>
  <si>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</si>
  <si>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</si>
  <si>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</si>
  <si>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</si>
  <si>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</si>
  <si>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</si>
  <si>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</si>
  <si>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</si>
  <si>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</si>
  <si>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</si>
  <si>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</si>
  <si>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</si>
  <si>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</si>
  <si>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</si>
  <si>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</si>
  <si>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</si>
  <si>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</si>
  <si>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</si>
  <si>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</si>
  <si>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</si>
  <si>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</si>
  <si>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</si>
  <si>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</si>
  <si>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</si>
  <si>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</si>
  <si>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</si>
  <si>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</si>
  <si>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</si>
  <si>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</si>
  <si>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</si>
  <si>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</si>
  <si>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</si>
  <si>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</si>
  <si>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</si>
  <si>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</si>
  <si>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</si>
  <si>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</si>
  <si>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</si>
  <si>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</si>
  <si>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</si>
  <si>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</si>
  <si>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</si>
  <si>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</si>
  <si>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</si>
  <si>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</si>
  <si>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</si>
  <si>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</si>
  <si>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</si>
  <si>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</si>
  <si>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</si>
  <si>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</si>
  <si>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</si>
  <si>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</si>
  <si>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</si>
  <si>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</si>
  <si>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</si>
  <si>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</si>
  <si>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</si>
  <si>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</si>
  <si>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</si>
  <si>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</si>
  <si>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</si>
  <si>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</si>
  <si>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</si>
  <si>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</si>
  <si>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</si>
  <si>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</si>
  <si>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</si>
  <si>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</si>
  <si>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</si>
  <si>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</si>
  <si>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</si>
  <si>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</si>
  <si>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</si>
  <si>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</si>
  <si>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</si>
  <si>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</si>
  <si>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</si>
  <si>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</si>
  <si>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</si>
  <si>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</si>
  <si>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</si>
  <si>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</si>
  <si>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</si>
  <si>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</si>
  <si>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</si>
  <si>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</si>
  <si>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</si>
  <si>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</si>
  <si>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</si>
  <si>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</si>
  <si>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</si>
  <si>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</si>
  <si>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</si>
  <si>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</si>
  <si>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</si>
  <si>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</si>
  <si>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</si>
  <si>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</si>
  <si>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</si>
  <si>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</si>
  <si>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</si>
  <si>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</si>
  <si>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</si>
  <si>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</si>
  <si>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</si>
  <si>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</si>
  <si>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</si>
  <si>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</si>
  <si>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</si>
  <si>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</si>
  <si>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</si>
  <si>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</si>
  <si>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</si>
  <si>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</si>
  <si>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</si>
  <si>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</si>
  <si>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</si>
  <si>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</si>
  <si>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</si>
  <si>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</si>
  <si>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</si>
  <si>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</si>
  <si>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</si>
  <si>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</si>
  <si>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</si>
  <si>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</si>
  <si>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</si>
  <si>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</si>
  <si>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</si>
  <si>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</si>
  <si>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</si>
  <si>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</si>
  <si>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</si>
  <si>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</si>
  <si>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</si>
  <si>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</si>
  <si>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</si>
  <si>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</si>
  <si>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</si>
  <si>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</si>
  <si>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</si>
  <si>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</si>
  <si>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</si>
  <si>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</si>
  <si>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</si>
  <si>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</si>
  <si>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</si>
  <si>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</si>
  <si>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</si>
  <si>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</si>
  <si>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</si>
  <si>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</si>
  <si>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</si>
  <si>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</si>
  <si>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</si>
  <si>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</si>
  <si>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</si>
  <si>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</si>
  <si>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</si>
  <si>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</si>
  <si>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</si>
  <si>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</si>
  <si>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</si>
  <si>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</si>
  <si>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</si>
  <si>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</si>
  <si>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</si>
  <si>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</si>
  <si>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</si>
  <si>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</si>
  <si>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</si>
  <si>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</si>
  <si>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</si>
  <si>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</si>
  <si>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</si>
  <si>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</si>
  <si>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</si>
  <si>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</si>
  <si>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</si>
  <si>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</si>
  <si>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</si>
  <si>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</si>
  <si>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</si>
  <si>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</si>
  <si>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</si>
  <si>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</si>
  <si>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</si>
  <si>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</si>
  <si>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</si>
  <si>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</si>
  <si>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</si>
  <si>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</si>
  <si>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</si>
  <si>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</si>
  <si>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</si>
  <si>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</si>
  <si>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</si>
  <si>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</si>
  <si>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</si>
  <si>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</si>
  <si>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</si>
  <si>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</si>
  <si>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</si>
  <si>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</si>
  <si>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</si>
  <si>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</si>
  <si>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</si>
  <si>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</si>
  <si>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</si>
  <si>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</si>
  <si>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</si>
  <si>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</si>
  <si>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</si>
  <si>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</si>
  <si>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</si>
  <si>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</si>
  <si>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</si>
  <si>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</si>
  <si>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</si>
  <si>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</si>
  <si>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</si>
  <si>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</si>
  <si>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</si>
  <si>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</si>
  <si>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</si>
  <si>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</si>
  <si>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</si>
  <si>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</si>
  <si>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</si>
  <si>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</si>
  <si>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</si>
  <si>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</si>
  <si>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</si>
  <si>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</si>
  <si>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</si>
  <si>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</si>
  <si>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</si>
  <si>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</si>
  <si>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</si>
  <si>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</si>
  <si>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</si>
  <si>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</si>
  <si>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</si>
  <si>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</si>
  <si>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</si>
  <si>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</si>
  <si>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</si>
  <si>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</si>
  <si>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</si>
  <si>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</si>
  <si>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</si>
  <si>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</si>
  <si>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</si>
  <si>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</si>
  <si>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</si>
  <si>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</si>
  <si>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</si>
  <si>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</si>
  <si>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</si>
  <si>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</si>
  <si>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</si>
  <si>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</si>
  <si>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</si>
  <si>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</si>
  <si>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</si>
  <si>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</si>
  <si>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</si>
  <si>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</si>
  <si>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</si>
  <si>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</si>
  <si>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</si>
  <si>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</si>
  <si>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</si>
  <si>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</si>
  <si>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</si>
  <si>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</si>
  <si>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</si>
  <si>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</si>
  <si>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</si>
  <si>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</si>
  <si>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</si>
  <si>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</si>
  <si>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</si>
  <si>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</si>
  <si>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</si>
  <si>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</si>
  <si>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</si>
  <si>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</si>
  <si>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</si>
  <si>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</si>
  <si>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</si>
  <si>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</si>
  <si>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</si>
  <si>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</si>
  <si>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</si>
  <si>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</si>
  <si>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</si>
  <si>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</si>
  <si>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</si>
  <si>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</si>
  <si>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</si>
  <si>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</si>
  <si>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</si>
  <si>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</si>
  <si>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</si>
  <si>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</si>
  <si>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</si>
  <si>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</si>
  <si>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</si>
  <si>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</si>
  <si>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</si>
  <si>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</si>
  <si>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</si>
  <si>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</si>
  <si>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</si>
  <si>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automation/Data/Results/Workbooks/LSIPs/SM_LSIP/SM_LSIP_Database.Main.xlsx</t>
  </si>
  <si>
    <t>LSIP</t>
  </si>
  <si>
    <t>27. South East Midlands</t>
  </si>
  <si>
    <t>28-02-2024 10:23:28</t>
  </si>
  <si>
    <t>LSIP name</t>
  </si>
  <si>
    <t>South East Midlands</t>
  </si>
  <si>
    <t>29 02 2024 04:16:14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</si>
</sst>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1.401530175562371</c:v>
                </c:pt>
                <c:pt idx="2">
                  <c:v>1.6637155402527304</c:v>
                </c:pt>
                <c:pt idx="3">
                  <c:v>8.7189631127970735E-2</c:v>
                </c:pt>
                <c:pt idx="4">
                  <c:v>0.66827962111761785</c:v>
                </c:pt>
                <c:pt idx="5">
                  <c:v>0.88827227266661257</c:v>
                </c:pt>
                <c:pt idx="7">
                  <c:v>-1.1371898317219742</c:v>
                </c:pt>
                <c:pt idx="8">
                  <c:v>1.770569979971004</c:v>
                </c:pt>
                <c:pt idx="9">
                  <c:v>-0.14600361386014615</c:v>
                </c:pt>
                <c:pt idx="10">
                  <c:v>2.5978439906941819</c:v>
                </c:pt>
                <c:pt idx="11">
                  <c:v>7.1774089416259734</c:v>
                </c:pt>
                <c:pt idx="12">
                  <c:v>1.2267553533522157</c:v>
                </c:pt>
                <c:pt idx="13">
                  <c:v>0.18233077801002029</c:v>
                </c:pt>
                <c:pt idx="14">
                  <c:v>-2.2014248806084269</c:v>
                </c:pt>
                <c:pt idx="15">
                  <c:v>1.1227297716377205</c:v>
                </c:pt>
                <c:pt idx="17">
                  <c:v>2.1870048945743292</c:v>
                </c:pt>
                <c:pt idx="18">
                  <c:v>7.6721663217683034</c:v>
                </c:pt>
                <c:pt idx="19">
                  <c:v>0.69949820316654865</c:v>
                </c:pt>
                <c:pt idx="20">
                  <c:v>2.8843265020482622</c:v>
                </c:pt>
                <c:pt idx="22">
                  <c:v>0.21353981019236468</c:v>
                </c:pt>
                <c:pt idx="24">
                  <c:v>-0.62072813354632217</c:v>
                </c:pt>
                <c:pt idx="25">
                  <c:v>-2.4828437538097159</c:v>
                </c:pt>
                <c:pt idx="26">
                  <c:v>0.89710639911990686</c:v>
                </c:pt>
                <c:pt idx="27">
                  <c:v>-0.59999936387815644</c:v>
                </c:pt>
                <c:pt idx="29">
                  <c:v>-5.4265248854323822E-3</c:v>
                </c:pt>
                <c:pt idx="30">
                  <c:v>-0.72184293754650186</c:v>
                </c:pt>
                <c:pt idx="31">
                  <c:v>-5.3905197341726723</c:v>
                </c:pt>
                <c:pt idx="32">
                  <c:v>3.5452035700213047</c:v>
                </c:pt>
                <c:pt idx="33">
                  <c:v>1.6647082088537823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0.42760335183862352</c:v>
                </c:pt>
                <c:pt idx="2">
                  <c:v>1.0563781771361302</c:v>
                </c:pt>
                <c:pt idx="3">
                  <c:v>-1.9887796816331349E-2</c:v>
                </c:pt>
                <c:pt idx="4">
                  <c:v>0.65038259438583435</c:v>
                </c:pt>
                <c:pt idx="5">
                  <c:v>0.59504958067229108</c:v>
                </c:pt>
                <c:pt idx="7">
                  <c:v>-0.33775815596718273</c:v>
                </c:pt>
                <c:pt idx="8">
                  <c:v>0.12149767383518029</c:v>
                </c:pt>
                <c:pt idx="9">
                  <c:v>0.9211068286493207</c:v>
                </c:pt>
                <c:pt idx="10">
                  <c:v>0.69241431575952639</c:v>
                </c:pt>
                <c:pt idx="11">
                  <c:v>0.74780896861168511</c:v>
                </c:pt>
                <c:pt idx="12">
                  <c:v>-0.60836225992243476</c:v>
                </c:pt>
                <c:pt idx="13">
                  <c:v>1.0839227592680079</c:v>
                </c:pt>
                <c:pt idx="14">
                  <c:v>-0.30347097227569897</c:v>
                </c:pt>
                <c:pt idx="15">
                  <c:v>0.53441680391927981</c:v>
                </c:pt>
                <c:pt idx="17">
                  <c:v>0.8792111681779069</c:v>
                </c:pt>
                <c:pt idx="18">
                  <c:v>0.60435128323994558</c:v>
                </c:pt>
                <c:pt idx="19">
                  <c:v>0.25770742592414742</c:v>
                </c:pt>
                <c:pt idx="20">
                  <c:v>0.48004362929228162</c:v>
                </c:pt>
                <c:pt idx="22">
                  <c:v>0.49443803916273676</c:v>
                </c:pt>
                <c:pt idx="24">
                  <c:v>-1.0955868906828758</c:v>
                </c:pt>
                <c:pt idx="25">
                  <c:v>-1.5321142083801087</c:v>
                </c:pt>
                <c:pt idx="26">
                  <c:v>0.81614586729323868</c:v>
                </c:pt>
                <c:pt idx="27">
                  <c:v>-0.69851878028824865</c:v>
                </c:pt>
                <c:pt idx="29">
                  <c:v>0.80672418834051296</c:v>
                </c:pt>
                <c:pt idx="30">
                  <c:v>-0.25646526367555378</c:v>
                </c:pt>
                <c:pt idx="31">
                  <c:v>-2.8053530761912859</c:v>
                </c:pt>
                <c:pt idx="32">
                  <c:v>-0.15550144499467677</c:v>
                </c:pt>
                <c:pt idx="33">
                  <c:v>6.2542210234006745E-2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6.2160000000000055</c:v>
                </c:pt>
                <c:pt idx="1">
                  <c:v>8.3020000000000227</c:v>
                </c:pt>
                <c:pt idx="2">
                  <c:v>9.2169999999999952</c:v>
                </c:pt>
                <c:pt idx="3">
                  <c:v>7.0009999999999968</c:v>
                </c:pt>
                <c:pt idx="4">
                  <c:v>6.4669999999999996</c:v>
                </c:pt>
                <c:pt idx="5">
                  <c:v>6.6270000000000051</c:v>
                </c:pt>
                <c:pt idx="6">
                  <c:v>6.8490000000000011</c:v>
                </c:pt>
                <c:pt idx="7">
                  <c:v>7.007999999999992</c:v>
                </c:pt>
                <c:pt idx="8">
                  <c:v>6.0870000000000006</c:v>
                </c:pt>
                <c:pt idx="9">
                  <c:v>7.4899999999999807</c:v>
                </c:pt>
                <c:pt idx="10">
                  <c:v>7.888000000000007</c:v>
                </c:pt>
                <c:pt idx="11">
                  <c:v>7.9029999999999889</c:v>
                </c:pt>
                <c:pt idx="12">
                  <c:v>7.9250000000000131</c:v>
                </c:pt>
                <c:pt idx="13">
                  <c:v>7.9420000000000375</c:v>
                </c:pt>
                <c:pt idx="14">
                  <c:v>7.9459999999999953</c:v>
                </c:pt>
                <c:pt idx="15">
                  <c:v>7.9180000000000073</c:v>
                </c:pt>
                <c:pt idx="16">
                  <c:v>7.8960000000000283</c:v>
                </c:pt>
                <c:pt idx="17">
                  <c:v>7.8739999999999872</c:v>
                </c:pt>
                <c:pt idx="18">
                  <c:v>7.8499999999999863</c:v>
                </c:pt>
                <c:pt idx="19">
                  <c:v>7.8270000000000142</c:v>
                </c:pt>
                <c:pt idx="20">
                  <c:v>7.8070000000000057</c:v>
                </c:pt>
                <c:pt idx="21">
                  <c:v>7.7880000000000216</c:v>
                </c:pt>
                <c:pt idx="22">
                  <c:v>7.7679999999999794</c:v>
                </c:pt>
                <c:pt idx="23">
                  <c:v>7.7470000000000105</c:v>
                </c:pt>
                <c:pt idx="24" formatCode="#,##0.00">
                  <c:v>7.726999999999995</c:v>
                </c:pt>
                <c:pt idx="25">
                  <c:v>7.7059999999999871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0.6110000000000001</c:v>
                </c:pt>
                <c:pt idx="1">
                  <c:v>0.50900000000000023</c:v>
                </c:pt>
                <c:pt idx="2">
                  <c:v>0.31799999999999934</c:v>
                </c:pt>
                <c:pt idx="3">
                  <c:v>0.17700000000000038</c:v>
                </c:pt>
                <c:pt idx="4">
                  <c:v>7.8000000000000014E-2</c:v>
                </c:pt>
                <c:pt idx="5">
                  <c:v>0.28100000000000064</c:v>
                </c:pt>
                <c:pt idx="6">
                  <c:v>0.13099999999999987</c:v>
                </c:pt>
                <c:pt idx="7">
                  <c:v>0.29800000000000093</c:v>
                </c:pt>
                <c:pt idx="8">
                  <c:v>0.28799999999999965</c:v>
                </c:pt>
                <c:pt idx="9">
                  <c:v>0.19699999999999965</c:v>
                </c:pt>
                <c:pt idx="10">
                  <c:v>0.21300000000000019</c:v>
                </c:pt>
                <c:pt idx="11">
                  <c:v>0.20400000000000001</c:v>
                </c:pt>
                <c:pt idx="12">
                  <c:v>0.2010000000000001</c:v>
                </c:pt>
                <c:pt idx="13">
                  <c:v>0.19400000000000012</c:v>
                </c:pt>
                <c:pt idx="14">
                  <c:v>0.18599999999999961</c:v>
                </c:pt>
                <c:pt idx="15">
                  <c:v>0.18000000000000022</c:v>
                </c:pt>
                <c:pt idx="16">
                  <c:v>0.17499999999999985</c:v>
                </c:pt>
                <c:pt idx="17">
                  <c:v>0.17000000000000076</c:v>
                </c:pt>
                <c:pt idx="18">
                  <c:v>0.16500000000000073</c:v>
                </c:pt>
                <c:pt idx="19">
                  <c:v>0.16100000000000012</c:v>
                </c:pt>
                <c:pt idx="20">
                  <c:v>0.15699999999999975</c:v>
                </c:pt>
                <c:pt idx="21">
                  <c:v>0.15300000000000019</c:v>
                </c:pt>
                <c:pt idx="22">
                  <c:v>0.14899999999999991</c:v>
                </c:pt>
                <c:pt idx="23">
                  <c:v>0.14600000000000016</c:v>
                </c:pt>
                <c:pt idx="24" formatCode="#,##0.00">
                  <c:v>0.14299999999999966</c:v>
                </c:pt>
                <c:pt idx="25">
                  <c:v>0.13900000000000023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1.5990000000000031</c:v>
                </c:pt>
                <c:pt idx="1">
                  <c:v>1.3579999999999968</c:v>
                </c:pt>
                <c:pt idx="2">
                  <c:v>1.883</c:v>
                </c:pt>
                <c:pt idx="3">
                  <c:v>1.63</c:v>
                </c:pt>
                <c:pt idx="4">
                  <c:v>1.4219999999999982</c:v>
                </c:pt>
                <c:pt idx="5">
                  <c:v>2.3049999999999984</c:v>
                </c:pt>
                <c:pt idx="6">
                  <c:v>1.6219999999999988</c:v>
                </c:pt>
                <c:pt idx="7">
                  <c:v>2.8790000000000004</c:v>
                </c:pt>
                <c:pt idx="8">
                  <c:v>2.790999999999995</c:v>
                </c:pt>
                <c:pt idx="9">
                  <c:v>2.5690000000000062</c:v>
                </c:pt>
                <c:pt idx="10">
                  <c:v>2.2229999999999972</c:v>
                </c:pt>
                <c:pt idx="11">
                  <c:v>2.1979999999999928</c:v>
                </c:pt>
                <c:pt idx="12">
                  <c:v>2.1499999999999977</c:v>
                </c:pt>
                <c:pt idx="13">
                  <c:v>2.1380000000000012</c:v>
                </c:pt>
                <c:pt idx="14">
                  <c:v>2.1359999999999939</c:v>
                </c:pt>
                <c:pt idx="15">
                  <c:v>2.1329999999999991</c:v>
                </c:pt>
                <c:pt idx="16">
                  <c:v>2.129999999999999</c:v>
                </c:pt>
                <c:pt idx="17">
                  <c:v>2.1289999999999965</c:v>
                </c:pt>
                <c:pt idx="18">
                  <c:v>2.1269999999999967</c:v>
                </c:pt>
                <c:pt idx="19">
                  <c:v>2.1260000000000057</c:v>
                </c:pt>
                <c:pt idx="20">
                  <c:v>2.1270000000000011</c:v>
                </c:pt>
                <c:pt idx="21">
                  <c:v>2.129</c:v>
                </c:pt>
                <c:pt idx="22">
                  <c:v>2.1310000000000038</c:v>
                </c:pt>
                <c:pt idx="23">
                  <c:v>2.1329999999999965</c:v>
                </c:pt>
                <c:pt idx="24" formatCode="#,##0.00">
                  <c:v>2.1359999999999997</c:v>
                </c:pt>
                <c:pt idx="25">
                  <c:v>2.1389999999999993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3.9810000000000016</c:v>
                </c:pt>
                <c:pt idx="1">
                  <c:v>3.534000000000002</c:v>
                </c:pt>
                <c:pt idx="2">
                  <c:v>3.6110000000000047</c:v>
                </c:pt>
                <c:pt idx="3">
                  <c:v>4.3120000000000065</c:v>
                </c:pt>
                <c:pt idx="4">
                  <c:v>3.408000000000003</c:v>
                </c:pt>
                <c:pt idx="5">
                  <c:v>3.6860000000000008</c:v>
                </c:pt>
                <c:pt idx="6">
                  <c:v>3.6779999999999982</c:v>
                </c:pt>
                <c:pt idx="7">
                  <c:v>4.0690000000000026</c:v>
                </c:pt>
                <c:pt idx="8">
                  <c:v>4.3079999999999927</c:v>
                </c:pt>
                <c:pt idx="9">
                  <c:v>4.1189999999999936</c:v>
                </c:pt>
                <c:pt idx="10">
                  <c:v>3.6850000000000027</c:v>
                </c:pt>
                <c:pt idx="11">
                  <c:v>3.6140000000000061</c:v>
                </c:pt>
                <c:pt idx="12">
                  <c:v>3.5919999999999925</c:v>
                </c:pt>
                <c:pt idx="13">
                  <c:v>3.6420000000000057</c:v>
                </c:pt>
                <c:pt idx="14">
                  <c:v>3.7870000000000048</c:v>
                </c:pt>
                <c:pt idx="15">
                  <c:v>3.869000000000002</c:v>
                </c:pt>
                <c:pt idx="16">
                  <c:v>3.9279999999999893</c:v>
                </c:pt>
                <c:pt idx="17">
                  <c:v>3.9719999999999978</c:v>
                </c:pt>
                <c:pt idx="18">
                  <c:v>4.0059999999999985</c:v>
                </c:pt>
                <c:pt idx="19">
                  <c:v>4.0329999999999995</c:v>
                </c:pt>
                <c:pt idx="20">
                  <c:v>4.0579999999999945</c:v>
                </c:pt>
                <c:pt idx="21">
                  <c:v>4.0799999999999974</c:v>
                </c:pt>
                <c:pt idx="22">
                  <c:v>4.1000000000000032</c:v>
                </c:pt>
                <c:pt idx="23">
                  <c:v>4.1200000000000028</c:v>
                </c:pt>
                <c:pt idx="24" formatCode="#,##0.00">
                  <c:v>4.1389999999999887</c:v>
                </c:pt>
                <c:pt idx="25">
                  <c:v>4.1569999999999903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15.496000000000008</c:v>
                </c:pt>
                <c:pt idx="1">
                  <c:v>16.607999999999983</c:v>
                </c:pt>
                <c:pt idx="2">
                  <c:v>16.651000000000057</c:v>
                </c:pt>
                <c:pt idx="3">
                  <c:v>17.319000000000059</c:v>
                </c:pt>
                <c:pt idx="4">
                  <c:v>16.391999999999992</c:v>
                </c:pt>
                <c:pt idx="5">
                  <c:v>15.590999999999996</c:v>
                </c:pt>
                <c:pt idx="6">
                  <c:v>18.329000000000001</c:v>
                </c:pt>
                <c:pt idx="7">
                  <c:v>16.894999999999985</c:v>
                </c:pt>
                <c:pt idx="8">
                  <c:v>18.140000000000011</c:v>
                </c:pt>
                <c:pt idx="9">
                  <c:v>16.619000000000028</c:v>
                </c:pt>
                <c:pt idx="10">
                  <c:v>16.303000000000001</c:v>
                </c:pt>
                <c:pt idx="11">
                  <c:v>16.551000000000034</c:v>
                </c:pt>
                <c:pt idx="12">
                  <c:v>16.830999999999989</c:v>
                </c:pt>
                <c:pt idx="13">
                  <c:v>17.007999999999964</c:v>
                </c:pt>
                <c:pt idx="14">
                  <c:v>17.160999999999987</c:v>
                </c:pt>
                <c:pt idx="15">
                  <c:v>17.29600000000007</c:v>
                </c:pt>
                <c:pt idx="16">
                  <c:v>17.409000000000006</c:v>
                </c:pt>
                <c:pt idx="17">
                  <c:v>17.519999999999989</c:v>
                </c:pt>
                <c:pt idx="18">
                  <c:v>17.632000000000033</c:v>
                </c:pt>
                <c:pt idx="19">
                  <c:v>17.742000000000036</c:v>
                </c:pt>
                <c:pt idx="20">
                  <c:v>17.859999999999985</c:v>
                </c:pt>
                <c:pt idx="21">
                  <c:v>17.976999999999975</c:v>
                </c:pt>
                <c:pt idx="22">
                  <c:v>18.092000000000041</c:v>
                </c:pt>
                <c:pt idx="23">
                  <c:v>18.203999999999965</c:v>
                </c:pt>
                <c:pt idx="24" formatCode="#,##0.00">
                  <c:v>18.312000000000005</c:v>
                </c:pt>
                <c:pt idx="25">
                  <c:v>18.416999999999987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12.770000000000048</c:v>
                </c:pt>
                <c:pt idx="1">
                  <c:v>13.513000000000071</c:v>
                </c:pt>
                <c:pt idx="2">
                  <c:v>13.338000000000031</c:v>
                </c:pt>
                <c:pt idx="3">
                  <c:v>12.833000000000018</c:v>
                </c:pt>
                <c:pt idx="4">
                  <c:v>12.270999999999976</c:v>
                </c:pt>
                <c:pt idx="5">
                  <c:v>12.697999999999967</c:v>
                </c:pt>
                <c:pt idx="6">
                  <c:v>12.191000000000006</c:v>
                </c:pt>
                <c:pt idx="7">
                  <c:v>12.668999999999992</c:v>
                </c:pt>
                <c:pt idx="8">
                  <c:v>13.283999999999967</c:v>
                </c:pt>
                <c:pt idx="9">
                  <c:v>11.850999999999996</c:v>
                </c:pt>
                <c:pt idx="10">
                  <c:v>11.197999999999983</c:v>
                </c:pt>
                <c:pt idx="11">
                  <c:v>11.467000000000006</c:v>
                </c:pt>
                <c:pt idx="12">
                  <c:v>11.284000000000006</c:v>
                </c:pt>
                <c:pt idx="13">
                  <c:v>11.219999999999999</c:v>
                </c:pt>
                <c:pt idx="14">
                  <c:v>11.097000000000028</c:v>
                </c:pt>
                <c:pt idx="15">
                  <c:v>10.958000000000014</c:v>
                </c:pt>
                <c:pt idx="16">
                  <c:v>10.732000000000015</c:v>
                </c:pt>
                <c:pt idx="17">
                  <c:v>10.507000000000044</c:v>
                </c:pt>
                <c:pt idx="18">
                  <c:v>10.286000000000028</c:v>
                </c:pt>
                <c:pt idx="19">
                  <c:v>10.069999999999979</c:v>
                </c:pt>
                <c:pt idx="20">
                  <c:v>9.8700000000000152</c:v>
                </c:pt>
                <c:pt idx="21">
                  <c:v>9.6679999999999975</c:v>
                </c:pt>
                <c:pt idx="22">
                  <c:v>9.4679999999999769</c:v>
                </c:pt>
                <c:pt idx="23">
                  <c:v>9.2700000000000049</c:v>
                </c:pt>
                <c:pt idx="24" formatCode="#,##0.00">
                  <c:v>9.0749999999999815</c:v>
                </c:pt>
                <c:pt idx="25">
                  <c:v>8.8829999999999885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47.317999999999977</c:v>
                </c:pt>
                <c:pt idx="1">
                  <c:v>47.770000000000088</c:v>
                </c:pt>
                <c:pt idx="2">
                  <c:v>50.155000000000008</c:v>
                </c:pt>
                <c:pt idx="3">
                  <c:v>46.990999999999872</c:v>
                </c:pt>
                <c:pt idx="4">
                  <c:v>47.416999999999902</c:v>
                </c:pt>
                <c:pt idx="5">
                  <c:v>49.9780000000002</c:v>
                </c:pt>
                <c:pt idx="6">
                  <c:v>52.080999999999918</c:v>
                </c:pt>
                <c:pt idx="7">
                  <c:v>52.911999999999949</c:v>
                </c:pt>
                <c:pt idx="8">
                  <c:v>53.184000000000125</c:v>
                </c:pt>
                <c:pt idx="9">
                  <c:v>50.039999999999942</c:v>
                </c:pt>
                <c:pt idx="10">
                  <c:v>48.445999999999927</c:v>
                </c:pt>
                <c:pt idx="11">
                  <c:v>47.938999999999808</c:v>
                </c:pt>
                <c:pt idx="12">
                  <c:v>47.196000000000161</c:v>
                </c:pt>
                <c:pt idx="13">
                  <c:v>46.438000000000052</c:v>
                </c:pt>
                <c:pt idx="14">
                  <c:v>45.87899999999992</c:v>
                </c:pt>
                <c:pt idx="15">
                  <c:v>45.277999999999984</c:v>
                </c:pt>
                <c:pt idx="16">
                  <c:v>44.799999999999834</c:v>
                </c:pt>
                <c:pt idx="17">
                  <c:v>44.312000000000076</c:v>
                </c:pt>
                <c:pt idx="18">
                  <c:v>43.843999999999944</c:v>
                </c:pt>
                <c:pt idx="19">
                  <c:v>43.391000000000005</c:v>
                </c:pt>
                <c:pt idx="20">
                  <c:v>42.985000000000184</c:v>
                </c:pt>
                <c:pt idx="21">
                  <c:v>42.565999999999931</c:v>
                </c:pt>
                <c:pt idx="22">
                  <c:v>42.163999999999994</c:v>
                </c:pt>
                <c:pt idx="23">
                  <c:v>41.778999999999861</c:v>
                </c:pt>
                <c:pt idx="24" formatCode="#,##0.00">
                  <c:v>41.410000000000082</c:v>
                </c:pt>
                <c:pt idx="25">
                  <c:v>41.066999999999972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50.501000000000083</c:v>
                </c:pt>
                <c:pt idx="1">
                  <c:v>50.933999999999919</c:v>
                </c:pt>
                <c:pt idx="2">
                  <c:v>52.515000000000086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54.837000000000131</c:v>
                </c:pt>
                <c:pt idx="6">
                  <c:v>56.478999999999949</c:v>
                </c:pt>
                <c:pt idx="7">
                  <c:v>55.709999999999866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55.425000000000018</c:v>
                </c:pt>
                <c:pt idx="11">
                  <c:v>54.938999999999822</c:v>
                </c:pt>
                <c:pt idx="12">
                  <c:v>55.314000000000114</c:v>
                </c:pt>
                <c:pt idx="13">
                  <c:v>56.14800000000006</c:v>
                </c:pt>
                <c:pt idx="14">
                  <c:v>56.807999999999979</c:v>
                </c:pt>
                <c:pt idx="15">
                  <c:v>57.12500000000005</c:v>
                </c:pt>
                <c:pt idx="16">
                  <c:v>57.399999999999949</c:v>
                </c:pt>
                <c:pt idx="17">
                  <c:v>57.589000000000098</c:v>
                </c:pt>
                <c:pt idx="18">
                  <c:v>57.821000000000019</c:v>
                </c:pt>
                <c:pt idx="19">
                  <c:v>58.03199999999994</c:v>
                </c:pt>
                <c:pt idx="20">
                  <c:v>58.288999999999994</c:v>
                </c:pt>
                <c:pt idx="21">
                  <c:v>58.554000000000215</c:v>
                </c:pt>
                <c:pt idx="22">
                  <c:v>58.82800000000011</c:v>
                </c:pt>
                <c:pt idx="23">
                  <c:v>59.109000000000187</c:v>
                </c:pt>
                <c:pt idx="24" formatCode="#,##0.00">
                  <c:v>59.393000000000121</c:v>
                </c:pt>
                <c:pt idx="25">
                  <c:v>59.681000000000019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138.0809999999999</c:v>
                </c:pt>
                <c:pt idx="1">
                  <c:v>141.50200000000009</c:v>
                </c:pt>
                <c:pt idx="2">
                  <c:v>142.27299999999997</c:v>
                </c:pt>
                <c:pt idx="3">
                  <c:v>135.83600000000001</c:v>
                </c:pt>
                <c:pt idx="4">
                  <c:v>139.97100000000009</c:v>
                </c:pt>
                <c:pt idx="5">
                  <c:v>142.9189999999999</c:v>
                </c:pt>
                <c:pt idx="6">
                  <c:v>148.73400000000029</c:v>
                </c:pt>
                <c:pt idx="7">
                  <c:v>149.88900000000012</c:v>
                </c:pt>
                <c:pt idx="8">
                  <c:v>148.04099999999977</c:v>
                </c:pt>
                <c:pt idx="9">
                  <c:v>152.69800000000001</c:v>
                </c:pt>
                <c:pt idx="10">
                  <c:v>147.98800000000003</c:v>
                </c:pt>
                <c:pt idx="11">
                  <c:v>149.17099999999982</c:v>
                </c:pt>
                <c:pt idx="12">
                  <c:v>149.67799999999991</c:v>
                </c:pt>
                <c:pt idx="13">
                  <c:v>149.82299999999992</c:v>
                </c:pt>
                <c:pt idx="14">
                  <c:v>150.22300000000033</c:v>
                </c:pt>
                <c:pt idx="15">
                  <c:v>150.69499999999974</c:v>
                </c:pt>
                <c:pt idx="16">
                  <c:v>151.02100000000013</c:v>
                </c:pt>
                <c:pt idx="17">
                  <c:v>151.30700000000022</c:v>
                </c:pt>
                <c:pt idx="18">
                  <c:v>151.57200000000009</c:v>
                </c:pt>
                <c:pt idx="19">
                  <c:v>151.83099999999996</c:v>
                </c:pt>
                <c:pt idx="20">
                  <c:v>152.12600000000018</c:v>
                </c:pt>
                <c:pt idx="21">
                  <c:v>152.43599999999964</c:v>
                </c:pt>
                <c:pt idx="22">
                  <c:v>152.7409999999999</c:v>
                </c:pt>
                <c:pt idx="23">
                  <c:v>153.10600000000008</c:v>
                </c:pt>
                <c:pt idx="24" formatCode="#,##0.00">
                  <c:v>153.46000000000009</c:v>
                </c:pt>
                <c:pt idx="25">
                  <c:v>153.81299999999962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54.438000000000017</c:v>
                </c:pt>
                <c:pt idx="1">
                  <c:v>55.982000000000106</c:v>
                </c:pt>
                <c:pt idx="2">
                  <c:v>58.684000000000026</c:v>
                </c:pt>
                <c:pt idx="3">
                  <c:v>59.780000000000022</c:v>
                </c:pt>
                <c:pt idx="4">
                  <c:v>57.490999999999893</c:v>
                </c:pt>
                <c:pt idx="5">
                  <c:v>62.95699999999993</c:v>
                </c:pt>
                <c:pt idx="6">
                  <c:v>73.247000000000043</c:v>
                </c:pt>
                <c:pt idx="7">
                  <c:v>77.90400000000011</c:v>
                </c:pt>
                <c:pt idx="8">
                  <c:v>74.711999999999918</c:v>
                </c:pt>
                <c:pt idx="9">
                  <c:v>84.938999999999865</c:v>
                </c:pt>
                <c:pt idx="10">
                  <c:v>91.109000000000165</c:v>
                </c:pt>
                <c:pt idx="11">
                  <c:v>95.503000000000057</c:v>
                </c:pt>
                <c:pt idx="12">
                  <c:v>95.55999999999996</c:v>
                </c:pt>
                <c:pt idx="13">
                  <c:v>96.095000000000113</c:v>
                </c:pt>
                <c:pt idx="14">
                  <c:v>96.842000000000354</c:v>
                </c:pt>
                <c:pt idx="15">
                  <c:v>97.236999999999682</c:v>
                </c:pt>
                <c:pt idx="16">
                  <c:v>97.521999999999807</c:v>
                </c:pt>
                <c:pt idx="17">
                  <c:v>97.790000000000049</c:v>
                </c:pt>
                <c:pt idx="18">
                  <c:v>98.037999999999883</c:v>
                </c:pt>
                <c:pt idx="19">
                  <c:v>98.284000000000177</c:v>
                </c:pt>
                <c:pt idx="20">
                  <c:v>98.558000000000149</c:v>
                </c:pt>
                <c:pt idx="21">
                  <c:v>98.800000000000281</c:v>
                </c:pt>
                <c:pt idx="22">
                  <c:v>99.038999999999874</c:v>
                </c:pt>
                <c:pt idx="23">
                  <c:v>99.272000000000133</c:v>
                </c:pt>
                <c:pt idx="24" formatCode="#,##0.00">
                  <c:v>99.498999999999825</c:v>
                </c:pt>
                <c:pt idx="25">
                  <c:v>99.727000000000501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37.933000000000014</c:v>
                </c:pt>
                <c:pt idx="1">
                  <c:v>39.640999999999998</c:v>
                </c:pt>
                <c:pt idx="2">
                  <c:v>41.783999999999985</c:v>
                </c:pt>
                <c:pt idx="3">
                  <c:v>41.532999999999923</c:v>
                </c:pt>
                <c:pt idx="4">
                  <c:v>42.893999999999949</c:v>
                </c:pt>
                <c:pt idx="5">
                  <c:v>45.860000000000007</c:v>
                </c:pt>
                <c:pt idx="6">
                  <c:v>48.827000000000126</c:v>
                </c:pt>
                <c:pt idx="7">
                  <c:v>49.730999999999987</c:v>
                </c:pt>
                <c:pt idx="8">
                  <c:v>51.191000000000081</c:v>
                </c:pt>
                <c:pt idx="9">
                  <c:v>52.340999999999937</c:v>
                </c:pt>
                <c:pt idx="10">
                  <c:v>51.098999999999918</c:v>
                </c:pt>
                <c:pt idx="11">
                  <c:v>48.045999999999992</c:v>
                </c:pt>
                <c:pt idx="12">
                  <c:v>49.057999999999957</c:v>
                </c:pt>
                <c:pt idx="13">
                  <c:v>50.196000000000126</c:v>
                </c:pt>
                <c:pt idx="14">
                  <c:v>51.452999999999989</c:v>
                </c:pt>
                <c:pt idx="15">
                  <c:v>52.354999999999947</c:v>
                </c:pt>
                <c:pt idx="16">
                  <c:v>53.116000000000007</c:v>
                </c:pt>
                <c:pt idx="17">
                  <c:v>53.800999999999981</c:v>
                </c:pt>
                <c:pt idx="18">
                  <c:v>54.443000000000026</c:v>
                </c:pt>
                <c:pt idx="19">
                  <c:v>55.05399999999991</c:v>
                </c:pt>
                <c:pt idx="20">
                  <c:v>55.648999999999944</c:v>
                </c:pt>
                <c:pt idx="21">
                  <c:v>56.217000000000112</c:v>
                </c:pt>
                <c:pt idx="22">
                  <c:v>56.762999999999906</c:v>
                </c:pt>
                <c:pt idx="23">
                  <c:v>57.28799999999994</c:v>
                </c:pt>
                <c:pt idx="24" formatCode="#,##0.00">
                  <c:v>57.789999999999935</c:v>
                </c:pt>
                <c:pt idx="25">
                  <c:v>58.26899999999997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4.1579999999999995</c:v>
                </c:pt>
                <c:pt idx="1">
                  <c:v>4.6420000000000021</c:v>
                </c:pt>
                <c:pt idx="2">
                  <c:v>5.0560000000000036</c:v>
                </c:pt>
                <c:pt idx="3">
                  <c:v>5.0550000000000006</c:v>
                </c:pt>
                <c:pt idx="4">
                  <c:v>5.0650000000000075</c:v>
                </c:pt>
                <c:pt idx="5">
                  <c:v>4.6900000000000057</c:v>
                </c:pt>
                <c:pt idx="6">
                  <c:v>4.581000000000012</c:v>
                </c:pt>
                <c:pt idx="7">
                  <c:v>4.6730000000000036</c:v>
                </c:pt>
                <c:pt idx="8">
                  <c:v>3.5860000000000043</c:v>
                </c:pt>
                <c:pt idx="9">
                  <c:v>4.4830000000000005</c:v>
                </c:pt>
                <c:pt idx="10">
                  <c:v>4.1959999999999953</c:v>
                </c:pt>
                <c:pt idx="11">
                  <c:v>4.121999999999999</c:v>
                </c:pt>
                <c:pt idx="12">
                  <c:v>4.0949999999999944</c:v>
                </c:pt>
                <c:pt idx="13">
                  <c:v>4.0649999999999968</c:v>
                </c:pt>
                <c:pt idx="14">
                  <c:v>4.0439999999999863</c:v>
                </c:pt>
                <c:pt idx="15">
                  <c:v>4.0469999999999997</c:v>
                </c:pt>
                <c:pt idx="16">
                  <c:v>4.044000000000004</c:v>
                </c:pt>
                <c:pt idx="17">
                  <c:v>4.0400000000000116</c:v>
                </c:pt>
                <c:pt idx="18">
                  <c:v>4.0370000000000026</c:v>
                </c:pt>
                <c:pt idx="19">
                  <c:v>4.0339999999999971</c:v>
                </c:pt>
                <c:pt idx="20">
                  <c:v>4.0300000000000145</c:v>
                </c:pt>
                <c:pt idx="21">
                  <c:v>4.0259999999999909</c:v>
                </c:pt>
                <c:pt idx="22">
                  <c:v>4.0219999999999958</c:v>
                </c:pt>
                <c:pt idx="23">
                  <c:v>4.0170000000000083</c:v>
                </c:pt>
                <c:pt idx="24" formatCode="#,##0.00">
                  <c:v>4.0129999999999999</c:v>
                </c:pt>
                <c:pt idx="25">
                  <c:v>4.009000000000003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22.079000000000015</c:v>
                </c:pt>
                <c:pt idx="1">
                  <c:v>21.389999999999979</c:v>
                </c:pt>
                <c:pt idx="2">
                  <c:v>20.195999999999927</c:v>
                </c:pt>
                <c:pt idx="3">
                  <c:v>26.845999999999965</c:v>
                </c:pt>
                <c:pt idx="4">
                  <c:v>25.451999999999995</c:v>
                </c:pt>
                <c:pt idx="5">
                  <c:v>24.372000000000117</c:v>
                </c:pt>
                <c:pt idx="6">
                  <c:v>27.349000000000046</c:v>
                </c:pt>
                <c:pt idx="7">
                  <c:v>29.256999999999955</c:v>
                </c:pt>
                <c:pt idx="8">
                  <c:v>25.428999999999974</c:v>
                </c:pt>
                <c:pt idx="9">
                  <c:v>25.226000000000042</c:v>
                </c:pt>
                <c:pt idx="10">
                  <c:v>24.594999999999988</c:v>
                </c:pt>
                <c:pt idx="11">
                  <c:v>25.198999999999931</c:v>
                </c:pt>
                <c:pt idx="12">
                  <c:v>25.426000000000077</c:v>
                </c:pt>
                <c:pt idx="13">
                  <c:v>25.909000000000056</c:v>
                </c:pt>
                <c:pt idx="14">
                  <c:v>26.285000000000011</c:v>
                </c:pt>
                <c:pt idx="15">
                  <c:v>26.594000000000015</c:v>
                </c:pt>
                <c:pt idx="16">
                  <c:v>26.879000000000044</c:v>
                </c:pt>
                <c:pt idx="17">
                  <c:v>27.122999999999976</c:v>
                </c:pt>
                <c:pt idx="18">
                  <c:v>27.35299999999998</c:v>
                </c:pt>
                <c:pt idx="19">
                  <c:v>27.580999999999964</c:v>
                </c:pt>
                <c:pt idx="20">
                  <c:v>27.823000000000004</c:v>
                </c:pt>
                <c:pt idx="21">
                  <c:v>28.059999999999956</c:v>
                </c:pt>
                <c:pt idx="22">
                  <c:v>28.290000000000163</c:v>
                </c:pt>
                <c:pt idx="23">
                  <c:v>28.510000000000023</c:v>
                </c:pt>
                <c:pt idx="24" formatCode="#,##0.00">
                  <c:v>28.716999999999931</c:v>
                </c:pt>
                <c:pt idx="25">
                  <c:v>28.911999999999981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20.522000000000013</c:v>
                </c:pt>
                <c:pt idx="1">
                  <c:v>23.142000000000042</c:v>
                </c:pt>
                <c:pt idx="2">
                  <c:v>22.368999999999975</c:v>
                </c:pt>
                <c:pt idx="3">
                  <c:v>22.534999999999968</c:v>
                </c:pt>
                <c:pt idx="4">
                  <c:v>24.768000000000011</c:v>
                </c:pt>
                <c:pt idx="5">
                  <c:v>24.911999999999988</c:v>
                </c:pt>
                <c:pt idx="6">
                  <c:v>23.747999999999969</c:v>
                </c:pt>
                <c:pt idx="7">
                  <c:v>23.030000000000005</c:v>
                </c:pt>
                <c:pt idx="8">
                  <c:v>22.693999999999999</c:v>
                </c:pt>
                <c:pt idx="9">
                  <c:v>25.111999999999981</c:v>
                </c:pt>
                <c:pt idx="10">
                  <c:v>26.477999999999952</c:v>
                </c:pt>
                <c:pt idx="11">
                  <c:v>26.707999999999984</c:v>
                </c:pt>
                <c:pt idx="12">
                  <c:v>26.524999999999984</c:v>
                </c:pt>
                <c:pt idx="13">
                  <c:v>26.302999999999994</c:v>
                </c:pt>
                <c:pt idx="14">
                  <c:v>26.061999999999962</c:v>
                </c:pt>
                <c:pt idx="15">
                  <c:v>25.877000000000006</c:v>
                </c:pt>
                <c:pt idx="16">
                  <c:v>25.710999999999984</c:v>
                </c:pt>
                <c:pt idx="17">
                  <c:v>25.54399999999994</c:v>
                </c:pt>
                <c:pt idx="18">
                  <c:v>25.377000000000002</c:v>
                </c:pt>
                <c:pt idx="19">
                  <c:v>25.208000000000006</c:v>
                </c:pt>
                <c:pt idx="20">
                  <c:v>25.039999999999932</c:v>
                </c:pt>
                <c:pt idx="21">
                  <c:v>24.864000000000011</c:v>
                </c:pt>
                <c:pt idx="22">
                  <c:v>24.688000000000088</c:v>
                </c:pt>
                <c:pt idx="23">
                  <c:v>24.51199999999999</c:v>
                </c:pt>
                <c:pt idx="24" formatCode="#,##0.00">
                  <c:v>24.336999999999996</c:v>
                </c:pt>
                <c:pt idx="25">
                  <c:v>24.16199999999996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11.993999999999991</c:v>
                </c:pt>
                <c:pt idx="1">
                  <c:v>11.505000000000024</c:v>
                </c:pt>
                <c:pt idx="2">
                  <c:v>10.102000000000018</c:v>
                </c:pt>
                <c:pt idx="3">
                  <c:v>11.725000000000028</c:v>
                </c:pt>
                <c:pt idx="4">
                  <c:v>10.211999999999987</c:v>
                </c:pt>
                <c:pt idx="5">
                  <c:v>12.181999999999993</c:v>
                </c:pt>
                <c:pt idx="6">
                  <c:v>12.955999999999973</c:v>
                </c:pt>
                <c:pt idx="7">
                  <c:v>13.377000000000013</c:v>
                </c:pt>
                <c:pt idx="8">
                  <c:v>15.282000000000005</c:v>
                </c:pt>
                <c:pt idx="9">
                  <c:v>16.031999999999989</c:v>
                </c:pt>
                <c:pt idx="10">
                  <c:v>17.227999999999966</c:v>
                </c:pt>
                <c:pt idx="11">
                  <c:v>17.099000000000061</c:v>
                </c:pt>
                <c:pt idx="12">
                  <c:v>16.922999999999981</c:v>
                </c:pt>
                <c:pt idx="13">
                  <c:v>16.864000000000004</c:v>
                </c:pt>
                <c:pt idx="14">
                  <c:v>16.938999999999993</c:v>
                </c:pt>
                <c:pt idx="15">
                  <c:v>17.079000000000057</c:v>
                </c:pt>
                <c:pt idx="16">
                  <c:v>17.262999999999984</c:v>
                </c:pt>
                <c:pt idx="17">
                  <c:v>17.469000000000037</c:v>
                </c:pt>
                <c:pt idx="18">
                  <c:v>17.686999999999966</c:v>
                </c:pt>
                <c:pt idx="19">
                  <c:v>17.910999999999991</c:v>
                </c:pt>
                <c:pt idx="20">
                  <c:v>18.137000000000015</c:v>
                </c:pt>
                <c:pt idx="21">
                  <c:v>18.365000000000027</c:v>
                </c:pt>
                <c:pt idx="22">
                  <c:v>18.593000000000021</c:v>
                </c:pt>
                <c:pt idx="23">
                  <c:v>18.820000000000039</c:v>
                </c:pt>
                <c:pt idx="24" formatCode="#,##0.00">
                  <c:v>19.043999999999958</c:v>
                </c:pt>
                <c:pt idx="25">
                  <c:v>19.265000000000036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59.698999999999948</c:v>
                </c:pt>
                <c:pt idx="1">
                  <c:v>59.22499999999993</c:v>
                </c:pt>
                <c:pt idx="2">
                  <c:v>60.399999999999942</c:v>
                </c:pt>
                <c:pt idx="3">
                  <c:v>67.319000000000102</c:v>
                </c:pt>
                <c:pt idx="4">
                  <c:v>71.94100000000013</c:v>
                </c:pt>
                <c:pt idx="5">
                  <c:v>67.637000000000043</c:v>
                </c:pt>
                <c:pt idx="6">
                  <c:v>74.167000000000044</c:v>
                </c:pt>
                <c:pt idx="7">
                  <c:v>68.513999999999896</c:v>
                </c:pt>
                <c:pt idx="8">
                  <c:v>67.095000000000283</c:v>
                </c:pt>
                <c:pt idx="9">
                  <c:v>77.322000000000116</c:v>
                </c:pt>
                <c:pt idx="10">
                  <c:v>76.890999999999977</c:v>
                </c:pt>
                <c:pt idx="11">
                  <c:v>77.965000000000018</c:v>
                </c:pt>
                <c:pt idx="12">
                  <c:v>78.366000000000255</c:v>
                </c:pt>
                <c:pt idx="13">
                  <c:v>78.96799999999989</c:v>
                </c:pt>
                <c:pt idx="14">
                  <c:v>79.600999999999985</c:v>
                </c:pt>
                <c:pt idx="15">
                  <c:v>80.105999999999966</c:v>
                </c:pt>
                <c:pt idx="16">
                  <c:v>80.574000000000112</c:v>
                </c:pt>
                <c:pt idx="17">
                  <c:v>81.06100000000005</c:v>
                </c:pt>
                <c:pt idx="18">
                  <c:v>81.566999999999837</c:v>
                </c:pt>
                <c:pt idx="19">
                  <c:v>82.094999999999985</c:v>
                </c:pt>
                <c:pt idx="20">
                  <c:v>82.63200000000009</c:v>
                </c:pt>
                <c:pt idx="21">
                  <c:v>83.159000000000219</c:v>
                </c:pt>
                <c:pt idx="22">
                  <c:v>83.68800000000013</c:v>
                </c:pt>
                <c:pt idx="23">
                  <c:v>84.217000000000027</c:v>
                </c:pt>
                <c:pt idx="24" formatCode="#,##0.00">
                  <c:v>84.745999999999981</c:v>
                </c:pt>
                <c:pt idx="25">
                  <c:v>85.275999999999954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74.74599999999981</c:v>
                </c:pt>
                <c:pt idx="1">
                  <c:v>75.999999999999645</c:v>
                </c:pt>
                <c:pt idx="2">
                  <c:v>71.712999999999795</c:v>
                </c:pt>
                <c:pt idx="3">
                  <c:v>73.750000000000014</c:v>
                </c:pt>
                <c:pt idx="4">
                  <c:v>83.371000000000024</c:v>
                </c:pt>
                <c:pt idx="5">
                  <c:v>84.903000000000006</c:v>
                </c:pt>
                <c:pt idx="6">
                  <c:v>89.317000000000078</c:v>
                </c:pt>
                <c:pt idx="7">
                  <c:v>91.579000000000178</c:v>
                </c:pt>
                <c:pt idx="8">
                  <c:v>94.571000000000112</c:v>
                </c:pt>
                <c:pt idx="9">
                  <c:v>89.093999999999994</c:v>
                </c:pt>
                <c:pt idx="10">
                  <c:v>84.28499999999984</c:v>
                </c:pt>
                <c:pt idx="11">
                  <c:v>85.607999999999976</c:v>
                </c:pt>
                <c:pt idx="12">
                  <c:v>87.249999999999957</c:v>
                </c:pt>
                <c:pt idx="13">
                  <c:v>88.116999999999791</c:v>
                </c:pt>
                <c:pt idx="14">
                  <c:v>88.913999999999717</c:v>
                </c:pt>
                <c:pt idx="15">
                  <c:v>89.55999999999996</c:v>
                </c:pt>
                <c:pt idx="16">
                  <c:v>90.280000000000058</c:v>
                </c:pt>
                <c:pt idx="17">
                  <c:v>90.992999999999796</c:v>
                </c:pt>
                <c:pt idx="18">
                  <c:v>91.701000000000178</c:v>
                </c:pt>
                <c:pt idx="19">
                  <c:v>92.410999999999916</c:v>
                </c:pt>
                <c:pt idx="20">
                  <c:v>93.140999999999778</c:v>
                </c:pt>
                <c:pt idx="21">
                  <c:v>93.850000000000222</c:v>
                </c:pt>
                <c:pt idx="22">
                  <c:v>94.561000000000078</c:v>
                </c:pt>
                <c:pt idx="23">
                  <c:v>95.27500000000002</c:v>
                </c:pt>
                <c:pt idx="24" formatCode="#,##0.00">
                  <c:v>95.990999999999943</c:v>
                </c:pt>
                <c:pt idx="25">
                  <c:v>96.71199999999989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19.61100000000004</c:v>
                </c:pt>
                <c:pt idx="1">
                  <c:v>22.817999999999973</c:v>
                </c:pt>
                <c:pt idx="2">
                  <c:v>22.832999999999995</c:v>
                </c:pt>
                <c:pt idx="3">
                  <c:v>21.237999999999964</c:v>
                </c:pt>
                <c:pt idx="4">
                  <c:v>22.839999999999989</c:v>
                </c:pt>
                <c:pt idx="5">
                  <c:v>23.222999999999992</c:v>
                </c:pt>
                <c:pt idx="6">
                  <c:v>23.27799999999997</c:v>
                </c:pt>
                <c:pt idx="7">
                  <c:v>24.39700000000002</c:v>
                </c:pt>
                <c:pt idx="8">
                  <c:v>25.977999999999959</c:v>
                </c:pt>
                <c:pt idx="9">
                  <c:v>25.129999999999956</c:v>
                </c:pt>
                <c:pt idx="10">
                  <c:v>25.35299999999997</c:v>
                </c:pt>
                <c:pt idx="11">
                  <c:v>25.27700000000004</c:v>
                </c:pt>
                <c:pt idx="12">
                  <c:v>24.380999999999997</c:v>
                </c:pt>
                <c:pt idx="13">
                  <c:v>24.217999999999968</c:v>
                </c:pt>
                <c:pt idx="14">
                  <c:v>24.506999999999962</c:v>
                </c:pt>
                <c:pt idx="15">
                  <c:v>24.609000000000016</c:v>
                </c:pt>
                <c:pt idx="16">
                  <c:v>24.77</c:v>
                </c:pt>
                <c:pt idx="17">
                  <c:v>24.900000000000055</c:v>
                </c:pt>
                <c:pt idx="18">
                  <c:v>25.01300000000003</c:v>
                </c:pt>
                <c:pt idx="19">
                  <c:v>25.110000000000003</c:v>
                </c:pt>
                <c:pt idx="20">
                  <c:v>25.220000000000077</c:v>
                </c:pt>
                <c:pt idx="21">
                  <c:v>25.337999999999973</c:v>
                </c:pt>
                <c:pt idx="22">
                  <c:v>25.460999999999977</c:v>
                </c:pt>
                <c:pt idx="23">
                  <c:v>25.583000000000002</c:v>
                </c:pt>
                <c:pt idx="24" formatCode="#,##0.00">
                  <c:v>25.702000000000037</c:v>
                </c:pt>
                <c:pt idx="25">
                  <c:v>25.818999999999964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24.984999999999985</c:v>
                </c:pt>
                <c:pt idx="1">
                  <c:v>26.32800000000001</c:v>
                </c:pt>
                <c:pt idx="2">
                  <c:v>25.327000000000009</c:v>
                </c:pt>
                <c:pt idx="3">
                  <c:v>26.588000000000015</c:v>
                </c:pt>
                <c:pt idx="4">
                  <c:v>29.845999999999989</c:v>
                </c:pt>
                <c:pt idx="5">
                  <c:v>28.480999999999987</c:v>
                </c:pt>
                <c:pt idx="6">
                  <c:v>29.431999999999988</c:v>
                </c:pt>
                <c:pt idx="7">
                  <c:v>25.826000000000029</c:v>
                </c:pt>
                <c:pt idx="8">
                  <c:v>25.801000000000013</c:v>
                </c:pt>
                <c:pt idx="9">
                  <c:v>26.314000000000028</c:v>
                </c:pt>
                <c:pt idx="10">
                  <c:v>26.897999999999943</c:v>
                </c:pt>
                <c:pt idx="11">
                  <c:v>26.238999999999994</c:v>
                </c:pt>
                <c:pt idx="12">
                  <c:v>25.817999999999994</c:v>
                </c:pt>
                <c:pt idx="13">
                  <c:v>25.807999999999993</c:v>
                </c:pt>
                <c:pt idx="14">
                  <c:v>25.826999999999973</c:v>
                </c:pt>
                <c:pt idx="15">
                  <c:v>25.780000000000022</c:v>
                </c:pt>
                <c:pt idx="16">
                  <c:v>25.719999999999985</c:v>
                </c:pt>
                <c:pt idx="17">
                  <c:v>25.664999999999974</c:v>
                </c:pt>
                <c:pt idx="18">
                  <c:v>25.617000000000019</c:v>
                </c:pt>
                <c:pt idx="19">
                  <c:v>25.581</c:v>
                </c:pt>
                <c:pt idx="20">
                  <c:v>25.560999999999979</c:v>
                </c:pt>
                <c:pt idx="21">
                  <c:v>25.550000000000022</c:v>
                </c:pt>
                <c:pt idx="22">
                  <c:v>25.546000000000003</c:v>
                </c:pt>
                <c:pt idx="23">
                  <c:v>25.547000000000033</c:v>
                </c:pt>
                <c:pt idx="24" formatCode="#,##0.00">
                  <c:v>25.553999999999981</c:v>
                </c:pt>
                <c:pt idx="25">
                  <c:v>25.56699999999999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35.308999999999955</c:v>
                </c:pt>
                <c:pt idx="1">
                  <c:v>35.450000000000017</c:v>
                </c:pt>
                <c:pt idx="2">
                  <c:v>33.034999999999968</c:v>
                </c:pt>
                <c:pt idx="3">
                  <c:v>31.057000000000059</c:v>
                </c:pt>
                <c:pt idx="4">
                  <c:v>30.117000000000001</c:v>
                </c:pt>
                <c:pt idx="5">
                  <c:v>28.792000000000023</c:v>
                </c:pt>
                <c:pt idx="6">
                  <c:v>28.347999999999974</c:v>
                </c:pt>
                <c:pt idx="7">
                  <c:v>28.706999999999987</c:v>
                </c:pt>
                <c:pt idx="8">
                  <c:v>29.202000000000009</c:v>
                </c:pt>
                <c:pt idx="9">
                  <c:v>29.015999999999973</c:v>
                </c:pt>
                <c:pt idx="10">
                  <c:v>29.766999999999989</c:v>
                </c:pt>
                <c:pt idx="11">
                  <c:v>30.051000000000009</c:v>
                </c:pt>
                <c:pt idx="12">
                  <c:v>30.555000000000014</c:v>
                </c:pt>
                <c:pt idx="13">
                  <c:v>30.885000000000055</c:v>
                </c:pt>
                <c:pt idx="14">
                  <c:v>31.318000000000083</c:v>
                </c:pt>
                <c:pt idx="15">
                  <c:v>31.482000000000081</c:v>
                </c:pt>
                <c:pt idx="16">
                  <c:v>31.614999999999998</c:v>
                </c:pt>
                <c:pt idx="17">
                  <c:v>31.749999999999943</c:v>
                </c:pt>
                <c:pt idx="18">
                  <c:v>31.88599999999991</c:v>
                </c:pt>
                <c:pt idx="19">
                  <c:v>32.021999999999998</c:v>
                </c:pt>
                <c:pt idx="20">
                  <c:v>32.157999999999952</c:v>
                </c:pt>
                <c:pt idx="21">
                  <c:v>32.288000000000061</c:v>
                </c:pt>
                <c:pt idx="22">
                  <c:v>32.417000000000058</c:v>
                </c:pt>
                <c:pt idx="23">
                  <c:v>32.547000000000075</c:v>
                </c:pt>
                <c:pt idx="24" formatCode="#,##0.00">
                  <c:v>32.676999999999957</c:v>
                </c:pt>
                <c:pt idx="25">
                  <c:v>32.806999999999945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66.221000000000018</c:v>
                </c:pt>
                <c:pt idx="1">
                  <c:v>67.298999999999879</c:v>
                </c:pt>
                <c:pt idx="2">
                  <c:v>67.153999999999854</c:v>
                </c:pt>
                <c:pt idx="3">
                  <c:v>75.932000000000073</c:v>
                </c:pt>
                <c:pt idx="4">
                  <c:v>75.605999999999995</c:v>
                </c:pt>
                <c:pt idx="5">
                  <c:v>78.541999999999973</c:v>
                </c:pt>
                <c:pt idx="6">
                  <c:v>78.443999999999974</c:v>
                </c:pt>
                <c:pt idx="7">
                  <c:v>76.78999999999985</c:v>
                </c:pt>
                <c:pt idx="8">
                  <c:v>78.451999999999899</c:v>
                </c:pt>
                <c:pt idx="9">
                  <c:v>79.951000000000107</c:v>
                </c:pt>
                <c:pt idx="10">
                  <c:v>78.885000000000161</c:v>
                </c:pt>
                <c:pt idx="11">
                  <c:v>78.02199999999992</c:v>
                </c:pt>
                <c:pt idx="12">
                  <c:v>77.275999999999996</c:v>
                </c:pt>
                <c:pt idx="13">
                  <c:v>77.134999999999948</c:v>
                </c:pt>
                <c:pt idx="14">
                  <c:v>77.169999999999817</c:v>
                </c:pt>
                <c:pt idx="15">
                  <c:v>77.374000000000152</c:v>
                </c:pt>
                <c:pt idx="16">
                  <c:v>77.456999999999908</c:v>
                </c:pt>
                <c:pt idx="17">
                  <c:v>77.54000000000012</c:v>
                </c:pt>
                <c:pt idx="18">
                  <c:v>77.627999999999716</c:v>
                </c:pt>
                <c:pt idx="19">
                  <c:v>77.7319999999998</c:v>
                </c:pt>
                <c:pt idx="20">
                  <c:v>77.898999999999958</c:v>
                </c:pt>
                <c:pt idx="21">
                  <c:v>78.063000000000045</c:v>
                </c:pt>
                <c:pt idx="22">
                  <c:v>78.216000000000037</c:v>
                </c:pt>
                <c:pt idx="23">
                  <c:v>78.365999999999872</c:v>
                </c:pt>
                <c:pt idx="24" formatCode="#,##0.00">
                  <c:v>78.511999999999972</c:v>
                </c:pt>
                <c:pt idx="25">
                  <c:v>78.649999999999963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77.026999999999845</c:v>
                </c:pt>
                <c:pt idx="1">
                  <c:v>81.59300000000006</c:v>
                </c:pt>
                <c:pt idx="2">
                  <c:v>80.969999999999899</c:v>
                </c:pt>
                <c:pt idx="3">
                  <c:v>87.034999999999854</c:v>
                </c:pt>
                <c:pt idx="4">
                  <c:v>87.254999999999953</c:v>
                </c:pt>
                <c:pt idx="5">
                  <c:v>86.650999999999883</c:v>
                </c:pt>
                <c:pt idx="6">
                  <c:v>91.736999999999696</c:v>
                </c:pt>
                <c:pt idx="7">
                  <c:v>98.803999999999874</c:v>
                </c:pt>
                <c:pt idx="8">
                  <c:v>95.769000000000005</c:v>
                </c:pt>
                <c:pt idx="9">
                  <c:v>97.564999999999984</c:v>
                </c:pt>
                <c:pt idx="10">
                  <c:v>94.102999999999795</c:v>
                </c:pt>
                <c:pt idx="11">
                  <c:v>96.083000000000055</c:v>
                </c:pt>
                <c:pt idx="12">
                  <c:v>97.665999999999983</c:v>
                </c:pt>
                <c:pt idx="13">
                  <c:v>99.053999999999945</c:v>
                </c:pt>
                <c:pt idx="14">
                  <c:v>100.65100000000021</c:v>
                </c:pt>
                <c:pt idx="15">
                  <c:v>101.85000000000022</c:v>
                </c:pt>
                <c:pt idx="16">
                  <c:v>102.79800000000002</c:v>
                </c:pt>
                <c:pt idx="17">
                  <c:v>103.66900000000007</c:v>
                </c:pt>
                <c:pt idx="18">
                  <c:v>104.5109999999999</c:v>
                </c:pt>
                <c:pt idx="19">
                  <c:v>105.33999999999996</c:v>
                </c:pt>
                <c:pt idx="20">
                  <c:v>106.15599999999988</c:v>
                </c:pt>
                <c:pt idx="21">
                  <c:v>106.95899999999973</c:v>
                </c:pt>
                <c:pt idx="22">
                  <c:v>107.75300000000017</c:v>
                </c:pt>
                <c:pt idx="23">
                  <c:v>108.55000000000005</c:v>
                </c:pt>
                <c:pt idx="24" formatCode="#,##0.00">
                  <c:v>109.35499999999975</c:v>
                </c:pt>
                <c:pt idx="25">
                  <c:v>110.16899999999993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12.407000000000011</c:v>
                </c:pt>
                <c:pt idx="1">
                  <c:v>13.703000000000022</c:v>
                </c:pt>
                <c:pt idx="2">
                  <c:v>15.029</c:v>
                </c:pt>
                <c:pt idx="3">
                  <c:v>13.120000000000003</c:v>
                </c:pt>
                <c:pt idx="4">
                  <c:v>11.375</c:v>
                </c:pt>
                <c:pt idx="5">
                  <c:v>12.899000000000004</c:v>
                </c:pt>
                <c:pt idx="6">
                  <c:v>12.279999999999998</c:v>
                </c:pt>
                <c:pt idx="7">
                  <c:v>14.253999999999996</c:v>
                </c:pt>
                <c:pt idx="8">
                  <c:v>13.473999999999988</c:v>
                </c:pt>
                <c:pt idx="9">
                  <c:v>14.374999999999979</c:v>
                </c:pt>
                <c:pt idx="10">
                  <c:v>14.009000000000007</c:v>
                </c:pt>
                <c:pt idx="11">
                  <c:v>13.918999999999988</c:v>
                </c:pt>
                <c:pt idx="12">
                  <c:v>13.868000000000002</c:v>
                </c:pt>
                <c:pt idx="13">
                  <c:v>13.916000000000047</c:v>
                </c:pt>
                <c:pt idx="14">
                  <c:v>14.054999999999993</c:v>
                </c:pt>
                <c:pt idx="15">
                  <c:v>14.100000000000009</c:v>
                </c:pt>
                <c:pt idx="16">
                  <c:v>14.129000000000016</c:v>
                </c:pt>
                <c:pt idx="17">
                  <c:v>14.144999999999982</c:v>
                </c:pt>
                <c:pt idx="18">
                  <c:v>14.147999999999982</c:v>
                </c:pt>
                <c:pt idx="19">
                  <c:v>14.14700000000002</c:v>
                </c:pt>
                <c:pt idx="20">
                  <c:v>14.149000000000001</c:v>
                </c:pt>
                <c:pt idx="21">
                  <c:v>14.15000000000002</c:v>
                </c:pt>
                <c:pt idx="22">
                  <c:v>14.147999999999987</c:v>
                </c:pt>
                <c:pt idx="23">
                  <c:v>14.14600000000001</c:v>
                </c:pt>
                <c:pt idx="24">
                  <c:v>14.144999999999984</c:v>
                </c:pt>
                <c:pt idx="25">
                  <c:v>14.140999999999977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75.584000000000032</c:v>
                </c:pt>
                <c:pt idx="1">
                  <c:v>77.891000000000133</c:v>
                </c:pt>
                <c:pt idx="2">
                  <c:v>80.144000000000091</c:v>
                </c:pt>
                <c:pt idx="3">
                  <c:v>77.142999999999944</c:v>
                </c:pt>
                <c:pt idx="4">
                  <c:v>76.07999999999987</c:v>
                </c:pt>
                <c:pt idx="5">
                  <c:v>78.267000000000166</c:v>
                </c:pt>
                <c:pt idx="6">
                  <c:v>82.600999999999928</c:v>
                </c:pt>
                <c:pt idx="7">
                  <c:v>82.475999999999928</c:v>
                </c:pt>
                <c:pt idx="8">
                  <c:v>84.608000000000104</c:v>
                </c:pt>
                <c:pt idx="9">
                  <c:v>78.509999999999962</c:v>
                </c:pt>
                <c:pt idx="10">
                  <c:v>75.946999999999917</c:v>
                </c:pt>
                <c:pt idx="11">
                  <c:v>75.956999999999852</c:v>
                </c:pt>
                <c:pt idx="12">
                  <c:v>75.311000000000149</c:v>
                </c:pt>
                <c:pt idx="13">
                  <c:v>74.666000000000011</c:v>
                </c:pt>
                <c:pt idx="14">
                  <c:v>74.136999999999944</c:v>
                </c:pt>
                <c:pt idx="15">
                  <c:v>73.532000000000068</c:v>
                </c:pt>
                <c:pt idx="16">
                  <c:v>72.94099999999986</c:v>
                </c:pt>
                <c:pt idx="17">
                  <c:v>72.339000000000112</c:v>
                </c:pt>
                <c:pt idx="18">
                  <c:v>71.762</c:v>
                </c:pt>
                <c:pt idx="19">
                  <c:v>71.203000000000017</c:v>
                </c:pt>
                <c:pt idx="20">
                  <c:v>70.715000000000188</c:v>
                </c:pt>
                <c:pt idx="21">
                  <c:v>70.210999999999899</c:v>
                </c:pt>
                <c:pt idx="22">
                  <c:v>69.724000000000018</c:v>
                </c:pt>
                <c:pt idx="23">
                  <c:v>69.25299999999983</c:v>
                </c:pt>
                <c:pt idx="24">
                  <c:v>68.797000000000068</c:v>
                </c:pt>
                <c:pt idx="25">
                  <c:v>68.366999999999948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50.501000000000083</c:v>
                </c:pt>
                <c:pt idx="1">
                  <c:v>50.933999999999919</c:v>
                </c:pt>
                <c:pt idx="2">
                  <c:v>52.515000000000086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54.837000000000131</c:v>
                </c:pt>
                <c:pt idx="6">
                  <c:v>56.478999999999949</c:v>
                </c:pt>
                <c:pt idx="7">
                  <c:v>55.709999999999866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55.425000000000018</c:v>
                </c:pt>
                <c:pt idx="11">
                  <c:v>54.938999999999822</c:v>
                </c:pt>
                <c:pt idx="12">
                  <c:v>55.314000000000114</c:v>
                </c:pt>
                <c:pt idx="13">
                  <c:v>56.14800000000006</c:v>
                </c:pt>
                <c:pt idx="14">
                  <c:v>56.807999999999979</c:v>
                </c:pt>
                <c:pt idx="15">
                  <c:v>57.12500000000005</c:v>
                </c:pt>
                <c:pt idx="16">
                  <c:v>57.399999999999949</c:v>
                </c:pt>
                <c:pt idx="17">
                  <c:v>57.589000000000098</c:v>
                </c:pt>
                <c:pt idx="18">
                  <c:v>57.821000000000019</c:v>
                </c:pt>
                <c:pt idx="19">
                  <c:v>58.03199999999994</c:v>
                </c:pt>
                <c:pt idx="20">
                  <c:v>58.288999999999994</c:v>
                </c:pt>
                <c:pt idx="21">
                  <c:v>58.554000000000215</c:v>
                </c:pt>
                <c:pt idx="22">
                  <c:v>58.82800000000011</c:v>
                </c:pt>
                <c:pt idx="23">
                  <c:v>59.109000000000187</c:v>
                </c:pt>
                <c:pt idx="24" formatCode="#,##0.00">
                  <c:v>59.393000000000121</c:v>
                </c:pt>
                <c:pt idx="25">
                  <c:v>59.681000000000019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230.45199999999994</c:v>
                </c:pt>
                <c:pt idx="1">
                  <c:v>237.1250000000002</c:v>
                </c:pt>
                <c:pt idx="2">
                  <c:v>242.74099999999999</c:v>
                </c:pt>
                <c:pt idx="3">
                  <c:v>237.14899999999997</c:v>
                </c:pt>
                <c:pt idx="4">
                  <c:v>240.35599999999994</c:v>
                </c:pt>
                <c:pt idx="5">
                  <c:v>251.73599999999985</c:v>
                </c:pt>
                <c:pt idx="6">
                  <c:v>270.80800000000045</c:v>
                </c:pt>
                <c:pt idx="7">
                  <c:v>277.52400000000023</c:v>
                </c:pt>
                <c:pt idx="8">
                  <c:v>273.94399999999979</c:v>
                </c:pt>
                <c:pt idx="9">
                  <c:v>289.97799999999984</c:v>
                </c:pt>
                <c:pt idx="10">
                  <c:v>290.19600000000014</c:v>
                </c:pt>
                <c:pt idx="11">
                  <c:v>292.71999999999986</c:v>
                </c:pt>
                <c:pt idx="12">
                  <c:v>294.29599999999982</c:v>
                </c:pt>
                <c:pt idx="13">
                  <c:v>296.11400000000015</c:v>
                </c:pt>
                <c:pt idx="14">
                  <c:v>298.51800000000065</c:v>
                </c:pt>
                <c:pt idx="15">
                  <c:v>300.28699999999935</c:v>
                </c:pt>
                <c:pt idx="16">
                  <c:v>301.65899999999993</c:v>
                </c:pt>
                <c:pt idx="17">
                  <c:v>302.89800000000025</c:v>
                </c:pt>
                <c:pt idx="18">
                  <c:v>304.053</c:v>
                </c:pt>
                <c:pt idx="19">
                  <c:v>305.16900000000004</c:v>
                </c:pt>
                <c:pt idx="20">
                  <c:v>306.33300000000025</c:v>
                </c:pt>
                <c:pt idx="21">
                  <c:v>307.45300000000003</c:v>
                </c:pt>
                <c:pt idx="22">
                  <c:v>308.54299999999967</c:v>
                </c:pt>
                <c:pt idx="23">
                  <c:v>309.66600000000017</c:v>
                </c:pt>
                <c:pt idx="24">
                  <c:v>310.74899999999985</c:v>
                </c:pt>
                <c:pt idx="25">
                  <c:v>311.80900000000008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237.79399999999981</c:v>
                </c:pt>
                <c:pt idx="1">
                  <c:v>245.04999999999959</c:v>
                </c:pt>
                <c:pt idx="2">
                  <c:v>237.99599999999967</c:v>
                </c:pt>
                <c:pt idx="3">
                  <c:v>255.05600000000007</c:v>
                </c:pt>
                <c:pt idx="4">
                  <c:v>273.49500000000012</c:v>
                </c:pt>
                <c:pt idx="5">
                  <c:v>270.40000000000009</c:v>
                </c:pt>
                <c:pt idx="6">
                  <c:v>284.82800000000009</c:v>
                </c:pt>
                <c:pt idx="7">
                  <c:v>280.65300000000013</c:v>
                </c:pt>
                <c:pt idx="8">
                  <c:v>280.43600000000032</c:v>
                </c:pt>
                <c:pt idx="9">
                  <c:v>288.71300000000008</c:v>
                </c:pt>
                <c:pt idx="10">
                  <c:v>285.92399999999964</c:v>
                </c:pt>
                <c:pt idx="11">
                  <c:v>288.21699999999998</c:v>
                </c:pt>
                <c:pt idx="12">
                  <c:v>288.78400000000022</c:v>
                </c:pt>
                <c:pt idx="13">
                  <c:v>290.25199999999967</c:v>
                </c:pt>
                <c:pt idx="14">
                  <c:v>292.17899999999958</c:v>
                </c:pt>
                <c:pt idx="15">
                  <c:v>293.65200000000004</c:v>
                </c:pt>
                <c:pt idx="16">
                  <c:v>295.24100000000016</c:v>
                </c:pt>
                <c:pt idx="17">
                  <c:v>296.79499999999985</c:v>
                </c:pt>
                <c:pt idx="18">
                  <c:v>298.35200000000003</c:v>
                </c:pt>
                <c:pt idx="19">
                  <c:v>299.93099999999987</c:v>
                </c:pt>
                <c:pt idx="20">
                  <c:v>301.58399999999989</c:v>
                </c:pt>
                <c:pt idx="21">
                  <c:v>303.21200000000044</c:v>
                </c:pt>
                <c:pt idx="22">
                  <c:v>304.84900000000044</c:v>
                </c:pt>
                <c:pt idx="23">
                  <c:v>306.48100000000017</c:v>
                </c:pt>
                <c:pt idx="24">
                  <c:v>308.10399999999981</c:v>
                </c:pt>
                <c:pt idx="25">
                  <c:v>309.72199999999981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178.55699999999982</c:v>
                </c:pt>
                <c:pt idx="1">
                  <c:v>184.34199999999996</c:v>
                </c:pt>
                <c:pt idx="2">
                  <c:v>181.15899999999971</c:v>
                </c:pt>
                <c:pt idx="3">
                  <c:v>194.024</c:v>
                </c:pt>
                <c:pt idx="4">
                  <c:v>192.97799999999995</c:v>
                </c:pt>
                <c:pt idx="5">
                  <c:v>193.9849999999999</c:v>
                </c:pt>
                <c:pt idx="6">
                  <c:v>198.52899999999966</c:v>
                </c:pt>
                <c:pt idx="7">
                  <c:v>204.3009999999997</c:v>
                </c:pt>
                <c:pt idx="8">
                  <c:v>203.42299999999992</c:v>
                </c:pt>
                <c:pt idx="9">
                  <c:v>206.53200000000007</c:v>
                </c:pt>
                <c:pt idx="10">
                  <c:v>202.75499999999994</c:v>
                </c:pt>
                <c:pt idx="11">
                  <c:v>204.15599999999998</c:v>
                </c:pt>
                <c:pt idx="12">
                  <c:v>205.49700000000001</c:v>
                </c:pt>
                <c:pt idx="13">
                  <c:v>207.07399999999996</c:v>
                </c:pt>
                <c:pt idx="14">
                  <c:v>209.13900000000012</c:v>
                </c:pt>
                <c:pt idx="15">
                  <c:v>210.70600000000047</c:v>
                </c:pt>
                <c:pt idx="16">
                  <c:v>211.86999999999992</c:v>
                </c:pt>
                <c:pt idx="17">
                  <c:v>212.95900000000012</c:v>
                </c:pt>
                <c:pt idx="18">
                  <c:v>214.02499999999952</c:v>
                </c:pt>
                <c:pt idx="19">
                  <c:v>215.09399999999977</c:v>
                </c:pt>
                <c:pt idx="20">
                  <c:v>216.21299999999979</c:v>
                </c:pt>
                <c:pt idx="21">
                  <c:v>217.30999999999983</c:v>
                </c:pt>
                <c:pt idx="22">
                  <c:v>218.38600000000025</c:v>
                </c:pt>
                <c:pt idx="23">
                  <c:v>219.46300000000002</c:v>
                </c:pt>
                <c:pt idx="24">
                  <c:v>220.5439999999997</c:v>
                </c:pt>
                <c:pt idx="25">
                  <c:v>221.62599999999983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22.500823547424716</c:v>
                </c:pt>
                <c:pt idx="1">
                  <c:v>21.937104005816572</c:v>
                </c:pt>
                <c:pt idx="2">
                  <c:v>22.492200709192499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31.364397696851036</c:v>
                </c:pt>
                <c:pt idx="1">
                  <c:v>30.935584946162077</c:v>
                </c:pt>
                <c:pt idx="2">
                  <c:v>31.432816492886754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29.199511903160079</c:v>
                </c:pt>
                <c:pt idx="1">
                  <c:v>31.397794550427616</c:v>
                </c:pt>
                <c:pt idx="2">
                  <c:v>31.644620265368733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6.3606859338099992</c:v>
                </c:pt>
                <c:pt idx="1">
                  <c:v>5.996715195789915</c:v>
                </c:pt>
                <c:pt idx="2">
                  <c:v>6.056857185191804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9.0783924354269416</c:v>
                </c:pt>
                <c:pt idx="1">
                  <c:v>8.2170956964304214</c:v>
                </c:pt>
                <c:pt idx="2">
                  <c:v>6.9383749464655029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1.4961884833272245</c:v>
                </c:pt>
                <c:pt idx="1">
                  <c:v>1.5157056053734046</c:v>
                </c:pt>
                <c:pt idx="2">
                  <c:v>1.4351304008947092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8.7700000000000387</c:v>
                </c:pt>
                <c:pt idx="1">
                  <c:v>15.523999999999546</c:v>
                </c:pt>
                <c:pt idx="2">
                  <c:v>38.460000000000292</c:v>
                </c:pt>
                <c:pt idx="3">
                  <c:v>0.58799999999988728</c:v>
                </c:pt>
                <c:pt idx="4">
                  <c:v>-2.320000000000249</c:v>
                </c:pt>
                <c:pt idx="5">
                  <c:v>1.110000000000003</c:v>
                </c:pt>
                <c:pt idx="7">
                  <c:v>62.131999999999493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18.870999999999896</c:v>
                </c:pt>
                <c:pt idx="1">
                  <c:v>23.798000000000172</c:v>
                </c:pt>
                <c:pt idx="2">
                  <c:v>21.612999999999943</c:v>
                </c:pt>
                <c:pt idx="3">
                  <c:v>4.2560000000000002</c:v>
                </c:pt>
                <c:pt idx="4">
                  <c:v>-7.5799999999999699</c:v>
                </c:pt>
                <c:pt idx="5">
                  <c:v>0.13199999999996948</c:v>
                </c:pt>
                <c:pt idx="7">
                  <c:v>61.090000000000011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0.42760335183862352</c:v>
                </c:pt>
                <c:pt idx="2">
                  <c:v>-0.18754141739759644</c:v>
                </c:pt>
                <c:pt idx="3">
                  <c:v>-1.6612480022953124</c:v>
                </c:pt>
                <c:pt idx="4">
                  <c:v>-0.41746664762761787</c:v>
                </c:pt>
                <c:pt idx="6">
                  <c:v>0.38497692123855565</c:v>
                </c:pt>
                <c:pt idx="7">
                  <c:v>1.3337832778106407</c:v>
                </c:pt>
                <c:pt idx="8">
                  <c:v>0.73540795597570874</c:v>
                </c:pt>
                <c:pt idx="10">
                  <c:v>2.6287525314614424</c:v>
                </c:pt>
                <c:pt idx="11">
                  <c:v>-0.78807096491610995</c:v>
                </c:pt>
                <c:pt idx="12">
                  <c:v>6.0435636263767023E-2</c:v>
                </c:pt>
                <c:pt idx="14">
                  <c:v>-0.60003861281239246</c:v>
                </c:pt>
                <c:pt idx="15">
                  <c:v>0.37333841095521514</c:v>
                </c:pt>
                <c:pt idx="16">
                  <c:v>1.2496029178564294</c:v>
                </c:pt>
                <c:pt idx="17">
                  <c:v>1.0211445307568123</c:v>
                </c:pt>
                <c:pt idx="19">
                  <c:v>-0.54397775913330726</c:v>
                </c:pt>
                <c:pt idx="20">
                  <c:v>-0.61544795848903489</c:v>
                </c:pt>
                <c:pt idx="21">
                  <c:v>-0.49374034495086594</c:v>
                </c:pt>
                <c:pt idx="22">
                  <c:v>0.45121299226420497</c:v>
                </c:pt>
                <c:pt idx="23">
                  <c:v>-0.4033085911343437</c:v>
                </c:pt>
                <c:pt idx="25">
                  <c:v>-0.97972291282971691</c:v>
                </c:pt>
                <c:pt idx="26">
                  <c:v>-0.80757169203968804</c:v>
                </c:pt>
                <c:pt idx="27">
                  <c:v>-0.83701523207592166</c:v>
                </c:pt>
                <c:pt idx="29">
                  <c:v>4.3279073878199625E-2</c:v>
                </c:pt>
                <c:pt idx="30">
                  <c:v>0.17480571091474939</c:v>
                </c:pt>
                <c:pt idx="31">
                  <c:v>2.0400628243704366</c:v>
                </c:pt>
                <c:pt idx="32">
                  <c:v>0.85100064462946268</c:v>
                </c:pt>
                <c:pt idx="33">
                  <c:v>-0.44049810803435951</c:v>
                </c:pt>
                <c:pt idx="34">
                  <c:v>0.30554623024292571</c:v>
                </c:pt>
                <c:pt idx="36">
                  <c:v>1.6275078715356717</c:v>
                </c:pt>
                <c:pt idx="37">
                  <c:v>0.33517361841219895</c:v>
                </c:pt>
                <c:pt idx="38">
                  <c:v>1.2435823001172963</c:v>
                </c:pt>
                <c:pt idx="39">
                  <c:v>1.1705905252149318</c:v>
                </c:pt>
                <c:pt idx="40">
                  <c:v>1.1918201417776331</c:v>
                </c:pt>
                <c:pt idx="42">
                  <c:v>2.5526756794063576</c:v>
                </c:pt>
                <c:pt idx="43">
                  <c:v>0.15732790534213059</c:v>
                </c:pt>
                <c:pt idx="44">
                  <c:v>0.97061421391506641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1.401530175562371</c:v>
                </c:pt>
                <c:pt idx="2">
                  <c:v>-1.3968338470505826</c:v>
                </c:pt>
                <c:pt idx="3">
                  <c:v>-2.8232683756840959</c:v>
                </c:pt>
                <c:pt idx="4">
                  <c:v>-1.6483175030868935</c:v>
                </c:pt>
                <c:pt idx="6">
                  <c:v>3.8017418456454344</c:v>
                </c:pt>
                <c:pt idx="7">
                  <c:v>-2.8632832968752853</c:v>
                </c:pt>
                <c:pt idx="8">
                  <c:v>1.1287276876899899</c:v>
                </c:pt>
                <c:pt idx="10">
                  <c:v>2.8142708226483126</c:v>
                </c:pt>
                <c:pt idx="11">
                  <c:v>-1.3074399113975899</c:v>
                </c:pt>
                <c:pt idx="12">
                  <c:v>-0.53789572490390292</c:v>
                </c:pt>
                <c:pt idx="14">
                  <c:v>1.895473935142622</c:v>
                </c:pt>
                <c:pt idx="15">
                  <c:v>2.4935036820942669</c:v>
                </c:pt>
                <c:pt idx="16">
                  <c:v>0.4469799531610974</c:v>
                </c:pt>
                <c:pt idx="17">
                  <c:v>0.95425662308386006</c:v>
                </c:pt>
                <c:pt idx="19">
                  <c:v>-2.8875510132169158</c:v>
                </c:pt>
                <c:pt idx="20">
                  <c:v>-4.4069068268275728</c:v>
                </c:pt>
                <c:pt idx="21">
                  <c:v>-1.9778740372258241</c:v>
                </c:pt>
                <c:pt idx="22">
                  <c:v>1.467158122071055</c:v>
                </c:pt>
                <c:pt idx="23">
                  <c:v>-2.4044383673339498</c:v>
                </c:pt>
                <c:pt idx="25">
                  <c:v>-1.1322518714976026</c:v>
                </c:pt>
                <c:pt idx="26">
                  <c:v>1.3907076010708508</c:v>
                </c:pt>
                <c:pt idx="27">
                  <c:v>0.92675029523254793</c:v>
                </c:pt>
                <c:pt idx="29">
                  <c:v>3.0035708425918406</c:v>
                </c:pt>
                <c:pt idx="30">
                  <c:v>0.52221266334715466</c:v>
                </c:pt>
                <c:pt idx="31">
                  <c:v>1.4320392807775972</c:v>
                </c:pt>
                <c:pt idx="32">
                  <c:v>3.7737659327939266</c:v>
                </c:pt>
                <c:pt idx="33">
                  <c:v>5.3252494457513011</c:v>
                </c:pt>
                <c:pt idx="34">
                  <c:v>2.9915512385768839</c:v>
                </c:pt>
                <c:pt idx="36">
                  <c:v>5.5678278232880407</c:v>
                </c:pt>
                <c:pt idx="37">
                  <c:v>2.1407666453360896</c:v>
                </c:pt>
                <c:pt idx="38">
                  <c:v>3.7204746036667347</c:v>
                </c:pt>
                <c:pt idx="39">
                  <c:v>3.8850974073693534</c:v>
                </c:pt>
                <c:pt idx="40">
                  <c:v>4.0390091093341685</c:v>
                </c:pt>
                <c:pt idx="42">
                  <c:v>3.1284101473643799</c:v>
                </c:pt>
                <c:pt idx="43">
                  <c:v>4.8881028585970654</c:v>
                </c:pt>
                <c:pt idx="44">
                  <c:v>4.3356109193912751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15.161854137030957</c:v>
                </c:pt>
                <c:pt idx="1">
                  <c:v>4.43464421252256</c:v>
                </c:pt>
                <c:pt idx="2">
                  <c:v>9.84922262702122</c:v>
                </c:pt>
                <c:pt idx="3">
                  <c:v>5.8009393849462043</c:v>
                </c:pt>
                <c:pt idx="4">
                  <c:v>3.5178946165611222</c:v>
                </c:pt>
                <c:pt idx="5">
                  <c:v>14.624285278111103</c:v>
                </c:pt>
                <c:pt idx="6">
                  <c:v>4.1141764945895503</c:v>
                </c:pt>
                <c:pt idx="7">
                  <c:v>2.6417845273983964</c:v>
                </c:pt>
                <c:pt idx="8">
                  <c:v>0.70496470237255693</c:v>
                </c:pt>
                <c:pt idx="9">
                  <c:v>0.34011537588990493</c:v>
                </c:pt>
                <c:pt idx="10">
                  <c:v>7.7606401206540383</c:v>
                </c:pt>
                <c:pt idx="11">
                  <c:v>5.5320406961187132</c:v>
                </c:pt>
                <c:pt idx="12">
                  <c:v>-1.014406245126743</c:v>
                </c:pt>
                <c:pt idx="13">
                  <c:v>0.65359837372323604</c:v>
                </c:pt>
                <c:pt idx="14">
                  <c:v>-3.2601251304487313</c:v>
                </c:pt>
                <c:pt idx="15">
                  <c:v>-4.5719551147788202</c:v>
                </c:pt>
                <c:pt idx="16">
                  <c:v>-2.1276756540766719</c:v>
                </c:pt>
                <c:pt idx="17">
                  <c:v>1.5454297684536868</c:v>
                </c:pt>
                <c:pt idx="18">
                  <c:v>2.7700299046970365</c:v>
                </c:pt>
                <c:pt idx="19">
                  <c:v>8.9867608194192483E-2</c:v>
                </c:pt>
                <c:pt idx="20">
                  <c:v>-4.3119322777641784</c:v>
                </c:pt>
                <c:pt idx="21">
                  <c:v>2.1297687091356963</c:v>
                </c:pt>
                <c:pt idx="22">
                  <c:v>-4.2125728618911538</c:v>
                </c:pt>
                <c:pt idx="23">
                  <c:v>8.3657110506733972</c:v>
                </c:pt>
                <c:pt idx="24">
                  <c:v>-2.5393403169400166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1.7041905740531007</c:v>
                </c:pt>
                <c:pt idx="1">
                  <c:v>14.275003127226938</c:v>
                </c:pt>
                <c:pt idx="2">
                  <c:v>10.826402683882598</c:v>
                </c:pt>
                <c:pt idx="3">
                  <c:v>7.0778507626328562</c:v>
                </c:pt>
                <c:pt idx="4">
                  <c:v>1.8018760507505149</c:v>
                </c:pt>
                <c:pt idx="5">
                  <c:v>16.884515637491361</c:v>
                </c:pt>
                <c:pt idx="6">
                  <c:v>-1.1537066195651029</c:v>
                </c:pt>
                <c:pt idx="7">
                  <c:v>2.1178396074286443</c:v>
                </c:pt>
                <c:pt idx="8">
                  <c:v>3.634643772716629</c:v>
                </c:pt>
                <c:pt idx="9">
                  <c:v>0.35119797358459515</c:v>
                </c:pt>
                <c:pt idx="10">
                  <c:v>0.36741055945149981</c:v>
                </c:pt>
                <c:pt idx="11">
                  <c:v>-9.4946646277779081</c:v>
                </c:pt>
                <c:pt idx="12">
                  <c:v>-2.3771840524637806</c:v>
                </c:pt>
                <c:pt idx="13">
                  <c:v>0.65011427831491808</c:v>
                </c:pt>
                <c:pt idx="14">
                  <c:v>-2.2207858048502374</c:v>
                </c:pt>
                <c:pt idx="15">
                  <c:v>-1.5997978424556329</c:v>
                </c:pt>
                <c:pt idx="16">
                  <c:v>-1.0594202885391084</c:v>
                </c:pt>
                <c:pt idx="17">
                  <c:v>14.34943394974681</c:v>
                </c:pt>
                <c:pt idx="18">
                  <c:v>1.3743864096290537</c:v>
                </c:pt>
                <c:pt idx="19">
                  <c:v>-8.6566071105529718E-2</c:v>
                </c:pt>
                <c:pt idx="20">
                  <c:v>-7.0944015599488068</c:v>
                </c:pt>
                <c:pt idx="21">
                  <c:v>7.8211800460309711</c:v>
                </c:pt>
                <c:pt idx="22">
                  <c:v>5.9246758178448715</c:v>
                </c:pt>
                <c:pt idx="23">
                  <c:v>2.9162621610075448</c:v>
                </c:pt>
                <c:pt idx="24">
                  <c:v>-3.6649238293001822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19.596498349553514</c:v>
                </c:pt>
                <c:pt idx="1">
                  <c:v>33.792341906639678</c:v>
                </c:pt>
                <c:pt idx="2">
                  <c:v>15.561681220904433</c:v>
                </c:pt>
                <c:pt idx="3">
                  <c:v>4.517634450991963</c:v>
                </c:pt>
                <c:pt idx="4">
                  <c:v>-9.3061575255809998</c:v>
                </c:pt>
                <c:pt idx="5">
                  <c:v>4.405327281344924</c:v>
                </c:pt>
                <c:pt idx="6">
                  <c:v>-2.1821635686284822</c:v>
                </c:pt>
                <c:pt idx="7">
                  <c:v>4.1531381887822505</c:v>
                </c:pt>
                <c:pt idx="8">
                  <c:v>-8.4063003040074165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15.979193701280039</c:v>
                </c:pt>
                <c:pt idx="1">
                  <c:v>36.590645134757295</c:v>
                </c:pt>
                <c:pt idx="2">
                  <c:v>5.3173852936162689</c:v>
                </c:pt>
                <c:pt idx="3">
                  <c:v>-11.871848680241683</c:v>
                </c:pt>
                <c:pt idx="4">
                  <c:v>-4.2298896575300517</c:v>
                </c:pt>
                <c:pt idx="5">
                  <c:v>15.637254288270341</c:v>
                </c:pt>
                <c:pt idx="6">
                  <c:v>0.72677848608216777</c:v>
                </c:pt>
                <c:pt idx="7">
                  <c:v>8.8409379788524092</c:v>
                </c:pt>
                <c:pt idx="8">
                  <c:v>-5.9004565450867119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46.382080618737838</c:v>
                </c:pt>
                <c:pt idx="1">
                  <c:v>51.732421342012373</c:v>
                </c:pt>
                <c:pt idx="2">
                  <c:v>53.059807586226</c:v>
                </c:pt>
                <c:pt idx="3">
                  <c:v>53.904819721779795</c:v>
                </c:pt>
                <c:pt idx="4">
                  <c:v>53.083872900510421</c:v>
                </c:pt>
                <c:pt idx="5">
                  <c:v>56.260147218954955</c:v>
                </c:pt>
                <c:pt idx="6">
                  <c:v>62.463081518168778</c:v>
                </c:pt>
                <c:pt idx="7">
                  <c:v>64.103325754135213</c:v>
                </c:pt>
                <c:pt idx="8">
                  <c:v>64.587326523480002</c:v>
                </c:pt>
                <c:pt idx="9">
                  <c:v>69.257289514306606</c:v>
                </c:pt>
                <c:pt idx="10">
                  <c:v>71.422001355985913</c:v>
                </c:pt>
                <c:pt idx="11">
                  <c:v>63.874705555282773</c:v>
                </c:pt>
                <c:pt idx="12">
                  <c:v>64.510906826591295</c:v>
                </c:pt>
                <c:pt idx="13">
                  <c:v>65.219776525267477</c:v>
                </c:pt>
                <c:pt idx="14">
                  <c:v>66.017456629314253</c:v>
                </c:pt>
                <c:pt idx="15">
                  <c:v>66.696399832379967</c:v>
                </c:pt>
                <c:pt idx="16">
                  <c:v>67.333967717651404</c:v>
                </c:pt>
                <c:pt idx="17">
                  <c:v>67.959930478220357</c:v>
                </c:pt>
                <c:pt idx="18">
                  <c:v>68.577011883349115</c:v>
                </c:pt>
                <c:pt idx="19">
                  <c:v>69.199873761041189</c:v>
                </c:pt>
                <c:pt idx="20">
                  <c:v>69.854938262848734</c:v>
                </c:pt>
                <c:pt idx="21">
                  <c:v>70.501515706514667</c:v>
                </c:pt>
                <c:pt idx="22">
                  <c:v>71.130979658845689</c:v>
                </c:pt>
                <c:pt idx="23">
                  <c:v>71.771337618991353</c:v>
                </c:pt>
                <c:pt idx="24">
                  <c:v>72.44060602469871</c:v>
                </c:pt>
                <c:pt idx="25">
                  <c:v>73.126191930039013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22.091164284754509</c:v>
                </c:pt>
                <c:pt idx="1">
                  <c:v>24.776269024644098</c:v>
                </c:pt>
                <c:pt idx="2">
                  <c:v>25.277912039780247</c:v>
                </c:pt>
                <c:pt idx="3">
                  <c:v>24.938384587735534</c:v>
                </c:pt>
                <c:pt idx="4">
                  <c:v>27.347251177639663</c:v>
                </c:pt>
                <c:pt idx="5">
                  <c:v>26.631548304908488</c:v>
                </c:pt>
                <c:pt idx="6">
                  <c:v>26.324245739208443</c:v>
                </c:pt>
                <c:pt idx="7">
                  <c:v>27.897565195183216</c:v>
                </c:pt>
                <c:pt idx="8">
                  <c:v>27.332578786804781</c:v>
                </c:pt>
                <c:pt idx="9">
                  <c:v>30.312345233119441</c:v>
                </c:pt>
                <c:pt idx="10">
                  <c:v>31.066192517431048</c:v>
                </c:pt>
                <c:pt idx="11">
                  <c:v>36.268586654785629</c:v>
                </c:pt>
                <c:pt idx="12">
                  <c:v>36.827485583363853</c:v>
                </c:pt>
                <c:pt idx="13">
                  <c:v>37.487151679579277</c:v>
                </c:pt>
                <c:pt idx="14">
                  <c:v>38.223274967565629</c:v>
                </c:pt>
                <c:pt idx="15">
                  <c:v>38.852906863455459</c:v>
                </c:pt>
                <c:pt idx="16">
                  <c:v>39.469447650778164</c:v>
                </c:pt>
                <c:pt idx="17">
                  <c:v>40.108864190361992</c:v>
                </c:pt>
                <c:pt idx="18">
                  <c:v>40.733212432541549</c:v>
                </c:pt>
                <c:pt idx="19">
                  <c:v>41.351383665827633</c:v>
                </c:pt>
                <c:pt idx="20">
                  <c:v>41.997015563171374</c:v>
                </c:pt>
                <c:pt idx="21">
                  <c:v>42.667323488223388</c:v>
                </c:pt>
                <c:pt idx="22">
                  <c:v>43.317799726686971</c:v>
                </c:pt>
                <c:pt idx="23">
                  <c:v>43.968771133217089</c:v>
                </c:pt>
                <c:pt idx="24">
                  <c:v>44.64636738639507</c:v>
                </c:pt>
                <c:pt idx="25">
                  <c:v>45.341195644657986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43.180770337317192</c:v>
                </c:pt>
                <c:pt idx="1">
                  <c:v>41.209021096665545</c:v>
                </c:pt>
                <c:pt idx="2">
                  <c:v>42.134908096080032</c:v>
                </c:pt>
                <c:pt idx="3">
                  <c:v>44.04829308413025</c:v>
                </c:pt>
                <c:pt idx="4">
                  <c:v>46.290551322300381</c:v>
                </c:pt>
                <c:pt idx="5">
                  <c:v>46.912956347586324</c:v>
                </c:pt>
                <c:pt idx="6">
                  <c:v>50.763208807660085</c:v>
                </c:pt>
                <c:pt idx="7">
                  <c:v>49.068335001757731</c:v>
                </c:pt>
                <c:pt idx="8">
                  <c:v>51.58073284279525</c:v>
                </c:pt>
                <c:pt idx="9">
                  <c:v>54.654941997353703</c:v>
                </c:pt>
                <c:pt idx="10">
                  <c:v>56.762178974607544</c:v>
                </c:pt>
                <c:pt idx="11">
                  <c:v>57.250125371690487</c:v>
                </c:pt>
                <c:pt idx="12">
                  <c:v>57.920619563096253</c:v>
                </c:pt>
                <c:pt idx="13">
                  <c:v>58.751587057494561</c:v>
                </c:pt>
                <c:pt idx="14">
                  <c:v>59.637584902320995</c:v>
                </c:pt>
                <c:pt idx="15">
                  <c:v>60.394423136004534</c:v>
                </c:pt>
                <c:pt idx="16">
                  <c:v>61.094025129164663</c:v>
                </c:pt>
                <c:pt idx="17">
                  <c:v>61.775918837067621</c:v>
                </c:pt>
                <c:pt idx="18">
                  <c:v>62.481421872428818</c:v>
                </c:pt>
                <c:pt idx="19">
                  <c:v>63.193100015301475</c:v>
                </c:pt>
                <c:pt idx="20">
                  <c:v>63.929449002381681</c:v>
                </c:pt>
                <c:pt idx="21">
                  <c:v>64.662513142872143</c:v>
                </c:pt>
                <c:pt idx="22">
                  <c:v>65.382978838538733</c:v>
                </c:pt>
                <c:pt idx="23">
                  <c:v>66.110414657873932</c:v>
                </c:pt>
                <c:pt idx="24">
                  <c:v>66.840979937722253</c:v>
                </c:pt>
                <c:pt idx="25">
                  <c:v>67.588581658490142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24.326560555078785</c:v>
                </c:pt>
                <c:pt idx="1">
                  <c:v>27.042540807709869</c:v>
                </c:pt>
                <c:pt idx="2">
                  <c:v>27.356936317798457</c:v>
                </c:pt>
                <c:pt idx="3">
                  <c:v>28.378991513119541</c:v>
                </c:pt>
                <c:pt idx="4">
                  <c:v>28.930794054509391</c:v>
                </c:pt>
                <c:pt idx="5">
                  <c:v>28.948204758658136</c:v>
                </c:pt>
                <c:pt idx="6">
                  <c:v>30.926961503900223</c:v>
                </c:pt>
                <c:pt idx="7">
                  <c:v>33.712943198579843</c:v>
                </c:pt>
                <c:pt idx="8">
                  <c:v>33.325671630516041</c:v>
                </c:pt>
                <c:pt idx="9">
                  <c:v>34.89669555481295</c:v>
                </c:pt>
                <c:pt idx="10">
                  <c:v>34.74914414360434</c:v>
                </c:pt>
                <c:pt idx="11">
                  <c:v>35.918676641089483</c:v>
                </c:pt>
                <c:pt idx="12">
                  <c:v>36.305503314079978</c:v>
                </c:pt>
                <c:pt idx="13">
                  <c:v>36.787599401688212</c:v>
                </c:pt>
                <c:pt idx="14">
                  <c:v>37.310438921045765</c:v>
                </c:pt>
                <c:pt idx="15">
                  <c:v>37.751854385269752</c:v>
                </c:pt>
                <c:pt idx="16">
                  <c:v>38.154284170227022</c:v>
                </c:pt>
                <c:pt idx="17">
                  <c:v>38.584686692503603</c:v>
                </c:pt>
                <c:pt idx="18">
                  <c:v>39.004272886146083</c:v>
                </c:pt>
                <c:pt idx="19">
                  <c:v>39.38144449884021</c:v>
                </c:pt>
                <c:pt idx="20">
                  <c:v>39.791103327792179</c:v>
                </c:pt>
                <c:pt idx="21">
                  <c:v>40.189666446800111</c:v>
                </c:pt>
                <c:pt idx="22">
                  <c:v>40.595114218370995</c:v>
                </c:pt>
                <c:pt idx="23">
                  <c:v>40.996327731185012</c:v>
                </c:pt>
                <c:pt idx="24">
                  <c:v>41.391905496698875</c:v>
                </c:pt>
                <c:pt idx="25">
                  <c:v>41.826994906237196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29.28017702173657</c:v>
                </c:pt>
                <c:pt idx="1">
                  <c:v>29.621756433312378</c:v>
                </c:pt>
                <c:pt idx="2">
                  <c:v>28.866011925641242</c:v>
                </c:pt>
                <c:pt idx="3">
                  <c:v>31.784874913673079</c:v>
                </c:pt>
                <c:pt idx="4">
                  <c:v>31.53517899950856</c:v>
                </c:pt>
                <c:pt idx="5">
                  <c:v>31.488388189008433</c:v>
                </c:pt>
                <c:pt idx="6">
                  <c:v>32.608572984836691</c:v>
                </c:pt>
                <c:pt idx="7">
                  <c:v>30.688423384323812</c:v>
                </c:pt>
                <c:pt idx="8">
                  <c:v>31.8834928782376</c:v>
                </c:pt>
                <c:pt idx="9">
                  <c:v>33.928069168467502</c:v>
                </c:pt>
                <c:pt idx="10">
                  <c:v>35.006282805569555</c:v>
                </c:pt>
                <c:pt idx="11">
                  <c:v>34.666884186496745</c:v>
                </c:pt>
                <c:pt idx="12">
                  <c:v>34.489397586704051</c:v>
                </c:pt>
                <c:pt idx="13">
                  <c:v>34.612323402596537</c:v>
                </c:pt>
                <c:pt idx="14">
                  <c:v>34.813723591753202</c:v>
                </c:pt>
                <c:pt idx="15">
                  <c:v>34.977879326359677</c:v>
                </c:pt>
                <c:pt idx="16">
                  <c:v>35.129892397285516</c:v>
                </c:pt>
                <c:pt idx="17">
                  <c:v>35.275611468034192</c:v>
                </c:pt>
                <c:pt idx="18">
                  <c:v>35.451535633951885</c:v>
                </c:pt>
                <c:pt idx="19">
                  <c:v>35.643693875507552</c:v>
                </c:pt>
                <c:pt idx="20">
                  <c:v>35.881826302288822</c:v>
                </c:pt>
                <c:pt idx="21">
                  <c:v>36.08189768396236</c:v>
                </c:pt>
                <c:pt idx="22">
                  <c:v>36.260203970471359</c:v>
                </c:pt>
                <c:pt idx="23">
                  <c:v>36.44102521010889</c:v>
                </c:pt>
                <c:pt idx="24">
                  <c:v>36.622846904618797</c:v>
                </c:pt>
                <c:pt idx="25">
                  <c:v>36.80815885632007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46.588219644151572</c:v>
                </c:pt>
                <c:pt idx="1">
                  <c:v>45.209151910884216</c:v>
                </c:pt>
                <c:pt idx="2">
                  <c:v>43.899557523535648</c:v>
                </c:pt>
                <c:pt idx="3">
                  <c:v>46.33748693186844</c:v>
                </c:pt>
                <c:pt idx="4">
                  <c:v>48.498603822991349</c:v>
                </c:pt>
                <c:pt idx="5">
                  <c:v>46.998225957414547</c:v>
                </c:pt>
                <c:pt idx="6">
                  <c:v>52.23696411141875</c:v>
                </c:pt>
                <c:pt idx="7">
                  <c:v>50.601385943261015</c:v>
                </c:pt>
                <c:pt idx="8">
                  <c:v>53.077204638051285</c:v>
                </c:pt>
                <c:pt idx="9">
                  <c:v>55.810750795142532</c:v>
                </c:pt>
                <c:pt idx="10">
                  <c:v>61.62251123552565</c:v>
                </c:pt>
                <c:pt idx="11">
                  <c:v>65.177036222127455</c:v>
                </c:pt>
                <c:pt idx="12">
                  <c:v>65.98543095362858</c:v>
                </c:pt>
                <c:pt idx="13">
                  <c:v>66.983631869747668</c:v>
                </c:pt>
                <c:pt idx="14">
                  <c:v>68.086811586046025</c:v>
                </c:pt>
                <c:pt idx="15">
                  <c:v>69.046375429862948</c:v>
                </c:pt>
                <c:pt idx="16">
                  <c:v>69.983970288272531</c:v>
                </c:pt>
                <c:pt idx="17">
                  <c:v>70.898008286629945</c:v>
                </c:pt>
                <c:pt idx="18">
                  <c:v>71.814585110815557</c:v>
                </c:pt>
                <c:pt idx="19">
                  <c:v>72.751840655774473</c:v>
                </c:pt>
                <c:pt idx="20">
                  <c:v>73.71580495392837</c:v>
                </c:pt>
                <c:pt idx="21">
                  <c:v>74.700592855722391</c:v>
                </c:pt>
                <c:pt idx="22">
                  <c:v>75.624664646394876</c:v>
                </c:pt>
                <c:pt idx="23">
                  <c:v>76.571380250301729</c:v>
                </c:pt>
                <c:pt idx="24">
                  <c:v>77.532293655369557</c:v>
                </c:pt>
                <c:pt idx="25">
                  <c:v>78.507026873017011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14.439316310317201</c:v>
                </c:pt>
                <c:pt idx="1">
                  <c:v>14.051381441921528</c:v>
                </c:pt>
                <c:pt idx="2">
                  <c:v>14.504652893007496</c:v>
                </c:pt>
                <c:pt idx="3">
                  <c:v>15.112207220632685</c:v>
                </c:pt>
                <c:pt idx="4">
                  <c:v>14.249369455518361</c:v>
                </c:pt>
                <c:pt idx="5">
                  <c:v>13.891194542519699</c:v>
                </c:pt>
                <c:pt idx="6">
                  <c:v>15.172207645899041</c:v>
                </c:pt>
                <c:pt idx="7">
                  <c:v>16.401842643702302</c:v>
                </c:pt>
                <c:pt idx="8">
                  <c:v>16.763324280698182</c:v>
                </c:pt>
                <c:pt idx="9">
                  <c:v>16.598815560828282</c:v>
                </c:pt>
                <c:pt idx="10">
                  <c:v>18.005371037109249</c:v>
                </c:pt>
                <c:pt idx="11">
                  <c:v>15.251573683498561</c:v>
                </c:pt>
                <c:pt idx="12">
                  <c:v>15.357412690080713</c:v>
                </c:pt>
                <c:pt idx="13">
                  <c:v>15.49028987241044</c:v>
                </c:pt>
                <c:pt idx="14">
                  <c:v>15.644027030849305</c:v>
                </c:pt>
                <c:pt idx="15">
                  <c:v>15.772539301853438</c:v>
                </c:pt>
                <c:pt idx="16">
                  <c:v>15.881774397299807</c:v>
                </c:pt>
                <c:pt idx="17">
                  <c:v>15.975678157207952</c:v>
                </c:pt>
                <c:pt idx="18">
                  <c:v>16.064224560705426</c:v>
                </c:pt>
                <c:pt idx="19">
                  <c:v>16.152153993797526</c:v>
                </c:pt>
                <c:pt idx="20">
                  <c:v>16.266765032636766</c:v>
                </c:pt>
                <c:pt idx="21">
                  <c:v>16.380140533732867</c:v>
                </c:pt>
                <c:pt idx="22">
                  <c:v>16.491006896459719</c:v>
                </c:pt>
                <c:pt idx="23">
                  <c:v>16.612435369601663</c:v>
                </c:pt>
                <c:pt idx="24">
                  <c:v>16.728323452111155</c:v>
                </c:pt>
                <c:pt idx="25">
                  <c:v>16.851664417544146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9.3652298527572633</c:v>
                </c:pt>
                <c:pt idx="1">
                  <c:v>12.584304374925273</c:v>
                </c:pt>
                <c:pt idx="2">
                  <c:v>12.295192154193936</c:v>
                </c:pt>
                <c:pt idx="3">
                  <c:v>12.606143583573745</c:v>
                </c:pt>
                <c:pt idx="4">
                  <c:v>12.829073816863504</c:v>
                </c:pt>
                <c:pt idx="5">
                  <c:v>12.983193146151171</c:v>
                </c:pt>
                <c:pt idx="6">
                  <c:v>13.543205086684909</c:v>
                </c:pt>
                <c:pt idx="7">
                  <c:v>14.136374924449738</c:v>
                </c:pt>
                <c:pt idx="8">
                  <c:v>15.309824102663157</c:v>
                </c:pt>
                <c:pt idx="9">
                  <c:v>15.436641595378934</c:v>
                </c:pt>
                <c:pt idx="10">
                  <c:v>15.624977673549568</c:v>
                </c:pt>
                <c:pt idx="11">
                  <c:v>15.153677525374096</c:v>
                </c:pt>
                <c:pt idx="12">
                  <c:v>15.320615561119427</c:v>
                </c:pt>
                <c:pt idx="13">
                  <c:v>15.530218370437762</c:v>
                </c:pt>
                <c:pt idx="14">
                  <c:v>15.757812288687349</c:v>
                </c:pt>
                <c:pt idx="15">
                  <c:v>15.95450321055336</c:v>
                </c:pt>
                <c:pt idx="16">
                  <c:v>16.129171672903045</c:v>
                </c:pt>
                <c:pt idx="17">
                  <c:v>16.300015049676446</c:v>
                </c:pt>
                <c:pt idx="18">
                  <c:v>16.460683880830334</c:v>
                </c:pt>
                <c:pt idx="19">
                  <c:v>16.629102956560097</c:v>
                </c:pt>
                <c:pt idx="20">
                  <c:v>16.825950453542376</c:v>
                </c:pt>
                <c:pt idx="21">
                  <c:v>17.030921731562234</c:v>
                </c:pt>
                <c:pt idx="22">
                  <c:v>17.212750787777033</c:v>
                </c:pt>
                <c:pt idx="23">
                  <c:v>17.386623159719552</c:v>
                </c:pt>
                <c:pt idx="24">
                  <c:v>17.565593494234605</c:v>
                </c:pt>
                <c:pt idx="25">
                  <c:v>17.742817280978212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8.7927650177962615</c:v>
                </c:pt>
                <c:pt idx="1">
                  <c:v>10.401811640834085</c:v>
                </c:pt>
                <c:pt idx="2">
                  <c:v>10.279874100156862</c:v>
                </c:pt>
                <c:pt idx="3">
                  <c:v>9.3847272109299382</c:v>
                </c:pt>
                <c:pt idx="4">
                  <c:v>9.5436122720713019</c:v>
                </c:pt>
                <c:pt idx="5">
                  <c:v>9.5676289350769874</c:v>
                </c:pt>
                <c:pt idx="6">
                  <c:v>10.132573502994669</c:v>
                </c:pt>
                <c:pt idx="7">
                  <c:v>9.6139153963521</c:v>
                </c:pt>
                <c:pt idx="8">
                  <c:v>9.9841599643793089</c:v>
                </c:pt>
                <c:pt idx="9">
                  <c:v>9.8738854076293237</c:v>
                </c:pt>
                <c:pt idx="10">
                  <c:v>10.272593637449544</c:v>
                </c:pt>
                <c:pt idx="11">
                  <c:v>11.404075439758095</c:v>
                </c:pt>
                <c:pt idx="12">
                  <c:v>11.645536635004932</c:v>
                </c:pt>
                <c:pt idx="13">
                  <c:v>11.873553903255093</c:v>
                </c:pt>
                <c:pt idx="14">
                  <c:v>12.130424721546918</c:v>
                </c:pt>
                <c:pt idx="15">
                  <c:v>12.30649697936119</c:v>
                </c:pt>
                <c:pt idx="16">
                  <c:v>12.480724244378662</c:v>
                </c:pt>
                <c:pt idx="17">
                  <c:v>12.641091002225794</c:v>
                </c:pt>
                <c:pt idx="18">
                  <c:v>12.803235554976057</c:v>
                </c:pt>
                <c:pt idx="19">
                  <c:v>12.957540591157393</c:v>
                </c:pt>
                <c:pt idx="20">
                  <c:v>13.112031499278521</c:v>
                </c:pt>
                <c:pt idx="21">
                  <c:v>13.253829879053869</c:v>
                </c:pt>
                <c:pt idx="22">
                  <c:v>13.397581644766193</c:v>
                </c:pt>
                <c:pt idx="23">
                  <c:v>13.55769609206436</c:v>
                </c:pt>
                <c:pt idx="24">
                  <c:v>13.735236982505354</c:v>
                </c:pt>
                <c:pt idx="25">
                  <c:v>13.907237410166173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8.6365644271964843</c:v>
                </c:pt>
                <c:pt idx="1">
                  <c:v>10.672859698124618</c:v>
                </c:pt>
                <c:pt idx="2">
                  <c:v>11.19939429690856</c:v>
                </c:pt>
                <c:pt idx="3">
                  <c:v>10.82096794073783</c:v>
                </c:pt>
                <c:pt idx="4">
                  <c:v>11.254958207515013</c:v>
                </c:pt>
                <c:pt idx="5">
                  <c:v>12.890596119460181</c:v>
                </c:pt>
                <c:pt idx="6">
                  <c:v>13.37342486683654</c:v>
                </c:pt>
                <c:pt idx="7">
                  <c:v>14.745744519873556</c:v>
                </c:pt>
                <c:pt idx="8">
                  <c:v>12.854496672092949</c:v>
                </c:pt>
                <c:pt idx="9">
                  <c:v>12.514781119645944</c:v>
                </c:pt>
                <c:pt idx="10">
                  <c:v>13.230711495350086</c:v>
                </c:pt>
                <c:pt idx="11">
                  <c:v>12.12208328879343</c:v>
                </c:pt>
                <c:pt idx="12">
                  <c:v>12.030465509792656</c:v>
                </c:pt>
                <c:pt idx="13">
                  <c:v>12.093961125561128</c:v>
                </c:pt>
                <c:pt idx="14">
                  <c:v>12.246150863899308</c:v>
                </c:pt>
                <c:pt idx="15">
                  <c:v>12.374388339383918</c:v>
                </c:pt>
                <c:pt idx="16">
                  <c:v>12.488200523488173</c:v>
                </c:pt>
                <c:pt idx="17">
                  <c:v>12.597519847244365</c:v>
                </c:pt>
                <c:pt idx="18">
                  <c:v>12.713185892643105</c:v>
                </c:pt>
                <c:pt idx="19">
                  <c:v>12.834426033934591</c:v>
                </c:pt>
                <c:pt idx="20">
                  <c:v>12.964149380561015</c:v>
                </c:pt>
                <c:pt idx="21">
                  <c:v>13.112284295972113</c:v>
                </c:pt>
                <c:pt idx="22">
                  <c:v>13.233227702072403</c:v>
                </c:pt>
                <c:pt idx="23">
                  <c:v>13.345490087874255</c:v>
                </c:pt>
                <c:pt idx="24">
                  <c:v>13.466160302629939</c:v>
                </c:pt>
                <c:pt idx="25">
                  <c:v>13.581909468934681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46.739916598230323</c:v>
                </c:pt>
                <c:pt idx="1">
                  <c:v>44.528769498465955</c:v>
                </c:pt>
                <c:pt idx="2">
                  <c:v>45.584355194936215</c:v>
                </c:pt>
                <c:pt idx="3">
                  <c:v>45.579105904625052</c:v>
                </c:pt>
                <c:pt idx="4">
                  <c:v>48.350912510191925</c:v>
                </c:pt>
                <c:pt idx="5">
                  <c:v>48.663666556246568</c:v>
                </c:pt>
                <c:pt idx="6">
                  <c:v>50.576449790525935</c:v>
                </c:pt>
                <c:pt idx="7">
                  <c:v>51.836831330956272</c:v>
                </c:pt>
                <c:pt idx="8">
                  <c:v>51.855559371094515</c:v>
                </c:pt>
                <c:pt idx="9">
                  <c:v>54.126020969684021</c:v>
                </c:pt>
                <c:pt idx="10">
                  <c:v>56.424306676900606</c:v>
                </c:pt>
                <c:pt idx="11">
                  <c:v>53.096992905959759</c:v>
                </c:pt>
                <c:pt idx="12">
                  <c:v>53.364979310079249</c:v>
                </c:pt>
                <c:pt idx="13">
                  <c:v>53.71039756397559</c:v>
                </c:pt>
                <c:pt idx="14">
                  <c:v>54.127504659316408</c:v>
                </c:pt>
                <c:pt idx="15">
                  <c:v>54.411243192677148</c:v>
                </c:pt>
                <c:pt idx="16">
                  <c:v>54.658201988420473</c:v>
                </c:pt>
                <c:pt idx="17">
                  <c:v>54.885166963068983</c:v>
                </c:pt>
                <c:pt idx="18">
                  <c:v>55.094166434579471</c:v>
                </c:pt>
                <c:pt idx="19">
                  <c:v>55.316895589377587</c:v>
                </c:pt>
                <c:pt idx="20">
                  <c:v>55.552569627779278</c:v>
                </c:pt>
                <c:pt idx="21">
                  <c:v>55.791955993182818</c:v>
                </c:pt>
                <c:pt idx="22">
                  <c:v>56.015939694552266</c:v>
                </c:pt>
                <c:pt idx="23">
                  <c:v>56.256693717497434</c:v>
                </c:pt>
                <c:pt idx="24">
                  <c:v>56.512045396155564</c:v>
                </c:pt>
                <c:pt idx="25">
                  <c:v>56.791717236352106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69.864695812187989</c:v>
                </c:pt>
                <c:pt idx="1">
                  <c:v>72.952506429153928</c:v>
                </c:pt>
                <c:pt idx="2">
                  <c:v>73.879823833489851</c:v>
                </c:pt>
                <c:pt idx="3">
                  <c:v>73.873190784330191</c:v>
                </c:pt>
                <c:pt idx="4">
                  <c:v>74.507938914228021</c:v>
                </c:pt>
                <c:pt idx="5">
                  <c:v>77.37495100295672</c:v>
                </c:pt>
                <c:pt idx="6">
                  <c:v>78.401893077244267</c:v>
                </c:pt>
                <c:pt idx="7">
                  <c:v>81.253007628166458</c:v>
                </c:pt>
                <c:pt idx="8">
                  <c:v>79.398750448036154</c:v>
                </c:pt>
                <c:pt idx="9">
                  <c:v>79.882197734218281</c:v>
                </c:pt>
                <c:pt idx="10">
                  <c:v>82.906991699075434</c:v>
                </c:pt>
                <c:pt idx="11">
                  <c:v>77.431582951974889</c:v>
                </c:pt>
                <c:pt idx="12">
                  <c:v>77.150771612241513</c:v>
                </c:pt>
                <c:pt idx="13">
                  <c:v>77.008619982279612</c:v>
                </c:pt>
                <c:pt idx="14">
                  <c:v>77.018892718495195</c:v>
                </c:pt>
                <c:pt idx="15">
                  <c:v>76.792002459277882</c:v>
                </c:pt>
                <c:pt idx="16">
                  <c:v>76.558603183674407</c:v>
                </c:pt>
                <c:pt idx="17">
                  <c:v>76.293296861182696</c:v>
                </c:pt>
                <c:pt idx="18">
                  <c:v>75.935625382811665</c:v>
                </c:pt>
                <c:pt idx="19">
                  <c:v>75.583042807429138</c:v>
                </c:pt>
                <c:pt idx="20">
                  <c:v>75.263010658970941</c:v>
                </c:pt>
                <c:pt idx="21">
                  <c:v>74.92915539246377</c:v>
                </c:pt>
                <c:pt idx="22">
                  <c:v>74.582836914093477</c:v>
                </c:pt>
                <c:pt idx="23">
                  <c:v>74.225520230936411</c:v>
                </c:pt>
                <c:pt idx="24">
                  <c:v>73.850626359057856</c:v>
                </c:pt>
                <c:pt idx="25">
                  <c:v>73.412327071297526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19.433343885059358</c:v>
                </c:pt>
                <c:pt idx="1">
                  <c:v>18.562636976269403</c:v>
                </c:pt>
                <c:pt idx="2">
                  <c:v>18.575041341121519</c:v>
                </c:pt>
                <c:pt idx="3">
                  <c:v>20.210085728367424</c:v>
                </c:pt>
                <c:pt idx="4">
                  <c:v>19.372767277195575</c:v>
                </c:pt>
                <c:pt idx="5">
                  <c:v>18.328767656869626</c:v>
                </c:pt>
                <c:pt idx="6">
                  <c:v>18.166553233182778</c:v>
                </c:pt>
                <c:pt idx="7">
                  <c:v>18.959960719547258</c:v>
                </c:pt>
                <c:pt idx="8">
                  <c:v>19.195324430467895</c:v>
                </c:pt>
                <c:pt idx="9">
                  <c:v>17.789200832961324</c:v>
                </c:pt>
                <c:pt idx="10">
                  <c:v>17.314361411742883</c:v>
                </c:pt>
                <c:pt idx="11">
                  <c:v>19.255402134134137</c:v>
                </c:pt>
                <c:pt idx="12">
                  <c:v>19.020906076390116</c:v>
                </c:pt>
                <c:pt idx="13">
                  <c:v>18.813870312527548</c:v>
                </c:pt>
                <c:pt idx="14">
                  <c:v>18.663637210864504</c:v>
                </c:pt>
                <c:pt idx="15">
                  <c:v>18.444971371013814</c:v>
                </c:pt>
                <c:pt idx="16">
                  <c:v>18.192722710735332</c:v>
                </c:pt>
                <c:pt idx="17">
                  <c:v>17.94397053599754</c:v>
                </c:pt>
                <c:pt idx="18">
                  <c:v>17.7282055170684</c:v>
                </c:pt>
                <c:pt idx="19">
                  <c:v>17.436306818959192</c:v>
                </c:pt>
                <c:pt idx="20">
                  <c:v>16.991485161432816</c:v>
                </c:pt>
                <c:pt idx="21">
                  <c:v>16.443806898282109</c:v>
                </c:pt>
                <c:pt idx="22">
                  <c:v>16.125792750096458</c:v>
                </c:pt>
                <c:pt idx="23">
                  <c:v>15.805632371467416</c:v>
                </c:pt>
                <c:pt idx="24">
                  <c:v>15.382272391182653</c:v>
                </c:pt>
                <c:pt idx="25">
                  <c:v>14.937177359279103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7.3952239942538682</c:v>
                </c:pt>
                <c:pt idx="1">
                  <c:v>9.2887181748675012</c:v>
                </c:pt>
                <c:pt idx="2">
                  <c:v>9.307821615648729</c:v>
                </c:pt>
                <c:pt idx="3">
                  <c:v>8.0723077915455157</c:v>
                </c:pt>
                <c:pt idx="4">
                  <c:v>7.8844076031979986</c:v>
                </c:pt>
                <c:pt idx="5">
                  <c:v>8.6520877618869836</c:v>
                </c:pt>
                <c:pt idx="6">
                  <c:v>9.3184419477245317</c:v>
                </c:pt>
                <c:pt idx="7">
                  <c:v>8.9130029769735817</c:v>
                </c:pt>
                <c:pt idx="8">
                  <c:v>7.6142809354497567</c:v>
                </c:pt>
                <c:pt idx="9">
                  <c:v>9.0444435067437254</c:v>
                </c:pt>
                <c:pt idx="10">
                  <c:v>9.3056861356102196</c:v>
                </c:pt>
                <c:pt idx="11">
                  <c:v>9.0433058054889983</c:v>
                </c:pt>
                <c:pt idx="12">
                  <c:v>9.0513823100743167</c:v>
                </c:pt>
                <c:pt idx="13">
                  <c:v>9.1030591356756272</c:v>
                </c:pt>
                <c:pt idx="14">
                  <c:v>9.1832630497364907</c:v>
                </c:pt>
                <c:pt idx="15">
                  <c:v>9.2457140149889092</c:v>
                </c:pt>
                <c:pt idx="16">
                  <c:v>9.3018320872181413</c:v>
                </c:pt>
                <c:pt idx="17">
                  <c:v>9.3477045392440328</c:v>
                </c:pt>
                <c:pt idx="18">
                  <c:v>9.4104045246103976</c:v>
                </c:pt>
                <c:pt idx="19">
                  <c:v>9.4830638195358237</c:v>
                </c:pt>
                <c:pt idx="20">
                  <c:v>9.558241558416281</c:v>
                </c:pt>
                <c:pt idx="21">
                  <c:v>9.6356569871604592</c:v>
                </c:pt>
                <c:pt idx="22">
                  <c:v>9.7116825259231874</c:v>
                </c:pt>
                <c:pt idx="23">
                  <c:v>9.7931321900304571</c:v>
                </c:pt>
                <c:pt idx="24">
                  <c:v>9.8748674254010869</c:v>
                </c:pt>
                <c:pt idx="25">
                  <c:v>9.9558004139251377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32.409963775943396</c:v>
                </c:pt>
                <c:pt idx="1">
                  <c:v>33.165435821837868</c:v>
                </c:pt>
                <c:pt idx="2">
                  <c:v>33.049633758920088</c:v>
                </c:pt>
                <c:pt idx="3">
                  <c:v>31.894961979316605</c:v>
                </c:pt>
                <c:pt idx="4">
                  <c:v>35.029059729107459</c:v>
                </c:pt>
                <c:pt idx="5">
                  <c:v>34.296049530101634</c:v>
                </c:pt>
                <c:pt idx="6">
                  <c:v>35.035528448275599</c:v>
                </c:pt>
                <c:pt idx="7">
                  <c:v>35.723873726847259</c:v>
                </c:pt>
                <c:pt idx="8">
                  <c:v>34.324028362776417</c:v>
                </c:pt>
                <c:pt idx="9">
                  <c:v>35.437847124421324</c:v>
                </c:pt>
                <c:pt idx="10">
                  <c:v>31.035924399652902</c:v>
                </c:pt>
                <c:pt idx="11">
                  <c:v>31.225076383857751</c:v>
                </c:pt>
                <c:pt idx="12">
                  <c:v>31.070426634905036</c:v>
                </c:pt>
                <c:pt idx="13">
                  <c:v>30.934975969803528</c:v>
                </c:pt>
                <c:pt idx="14">
                  <c:v>30.835836405321626</c:v>
                </c:pt>
                <c:pt idx="15">
                  <c:v>30.695450006878655</c:v>
                </c:pt>
                <c:pt idx="16">
                  <c:v>30.529403972750799</c:v>
                </c:pt>
                <c:pt idx="17">
                  <c:v>30.342704821947681</c:v>
                </c:pt>
                <c:pt idx="18">
                  <c:v>30.156176217883125</c:v>
                </c:pt>
                <c:pt idx="19">
                  <c:v>29.967942007186274</c:v>
                </c:pt>
                <c:pt idx="20">
                  <c:v>29.787725908193611</c:v>
                </c:pt>
                <c:pt idx="21">
                  <c:v>29.598942351934539</c:v>
                </c:pt>
                <c:pt idx="22">
                  <c:v>29.403217430721202</c:v>
                </c:pt>
                <c:pt idx="23">
                  <c:v>29.208853382832149</c:v>
                </c:pt>
                <c:pt idx="24">
                  <c:v>29.009216194706099</c:v>
                </c:pt>
                <c:pt idx="25">
                  <c:v>28.815138594802665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23.06201564128677</c:v>
                </c:pt>
                <c:pt idx="1">
                  <c:v>22.901233330392049</c:v>
                </c:pt>
                <c:pt idx="2">
                  <c:v>23.690680249898644</c:v>
                </c:pt>
                <c:pt idx="3">
                  <c:v>22.912859389012354</c:v>
                </c:pt>
                <c:pt idx="4">
                  <c:v>22.780625467973792</c:v>
                </c:pt>
                <c:pt idx="5">
                  <c:v>22.660175779742318</c:v>
                </c:pt>
                <c:pt idx="6">
                  <c:v>22.658779402341647</c:v>
                </c:pt>
                <c:pt idx="7">
                  <c:v>23.60688226732352</c:v>
                </c:pt>
                <c:pt idx="8">
                  <c:v>22.600888402178914</c:v>
                </c:pt>
                <c:pt idx="9">
                  <c:v>22.174235906243492</c:v>
                </c:pt>
                <c:pt idx="10">
                  <c:v>18.088220664963497</c:v>
                </c:pt>
                <c:pt idx="11">
                  <c:v>19.495612747179536</c:v>
                </c:pt>
                <c:pt idx="12">
                  <c:v>19.222131674473239</c:v>
                </c:pt>
                <c:pt idx="13">
                  <c:v>18.996177588514485</c:v>
                </c:pt>
                <c:pt idx="14">
                  <c:v>18.806261485583533</c:v>
                </c:pt>
                <c:pt idx="15">
                  <c:v>18.605144505026761</c:v>
                </c:pt>
                <c:pt idx="16">
                  <c:v>18.404968642982993</c:v>
                </c:pt>
                <c:pt idx="17">
                  <c:v>18.202131116362544</c:v>
                </c:pt>
                <c:pt idx="18">
                  <c:v>17.987107461417697</c:v>
                </c:pt>
                <c:pt idx="19">
                  <c:v>17.770187783472057</c:v>
                </c:pt>
                <c:pt idx="20">
                  <c:v>17.551150084245549</c:v>
                </c:pt>
                <c:pt idx="21">
                  <c:v>17.335104062928785</c:v>
                </c:pt>
                <c:pt idx="22">
                  <c:v>17.122642946948215</c:v>
                </c:pt>
                <c:pt idx="23">
                  <c:v>16.911176881242529</c:v>
                </c:pt>
                <c:pt idx="24">
                  <c:v>16.699419749146784</c:v>
                </c:pt>
                <c:pt idx="25">
                  <c:v>16.488422822507864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13.554126507899371</c:v>
                </c:pt>
                <c:pt idx="1">
                  <c:v>14.245831331490242</c:v>
                </c:pt>
                <c:pt idx="2">
                  <c:v>14.673500452835803</c:v>
                </c:pt>
                <c:pt idx="3">
                  <c:v>14.469656026081653</c:v>
                </c:pt>
                <c:pt idx="4">
                  <c:v>14.626242978994327</c:v>
                </c:pt>
                <c:pt idx="5">
                  <c:v>15.612884900057077</c:v>
                </c:pt>
                <c:pt idx="6">
                  <c:v>15.637281418724545</c:v>
                </c:pt>
                <c:pt idx="7">
                  <c:v>15.273057669358792</c:v>
                </c:pt>
                <c:pt idx="8">
                  <c:v>14.775691848354942</c:v>
                </c:pt>
                <c:pt idx="9">
                  <c:v>13.906889542498091</c:v>
                </c:pt>
                <c:pt idx="10">
                  <c:v>13.485209245980405</c:v>
                </c:pt>
                <c:pt idx="11">
                  <c:v>13.334021468536729</c:v>
                </c:pt>
                <c:pt idx="12">
                  <c:v>13.250854266095976</c:v>
                </c:pt>
                <c:pt idx="13">
                  <c:v>13.193723880912515</c:v>
                </c:pt>
                <c:pt idx="14">
                  <c:v>13.160933480913107</c:v>
                </c:pt>
                <c:pt idx="15">
                  <c:v>13.118270003752345</c:v>
                </c:pt>
                <c:pt idx="16">
                  <c:v>13.075603494133553</c:v>
                </c:pt>
                <c:pt idx="17">
                  <c:v>13.008599080028214</c:v>
                </c:pt>
                <c:pt idx="18">
                  <c:v>12.929813565721139</c:v>
                </c:pt>
                <c:pt idx="19">
                  <c:v>12.842050255067775</c:v>
                </c:pt>
                <c:pt idx="20">
                  <c:v>12.769052235693321</c:v>
                </c:pt>
                <c:pt idx="21">
                  <c:v>12.710299832702917</c:v>
                </c:pt>
                <c:pt idx="22">
                  <c:v>12.643435372441166</c:v>
                </c:pt>
                <c:pt idx="23">
                  <c:v>12.572444927152139</c:v>
                </c:pt>
                <c:pt idx="24">
                  <c:v>12.501357384540244</c:v>
                </c:pt>
                <c:pt idx="25">
                  <c:v>12.425788957441297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58.427315979042966</c:v>
                </c:pt>
                <c:pt idx="1">
                  <c:v>58.428153849110473</c:v>
                </c:pt>
                <c:pt idx="2">
                  <c:v>58.620471564297574</c:v>
                </c:pt>
                <c:pt idx="3">
                  <c:v>64.32819475490659</c:v>
                </c:pt>
                <c:pt idx="4">
                  <c:v>66.86611704199683</c:v>
                </c:pt>
                <c:pt idx="5">
                  <c:v>68.534432007301987</c:v>
                </c:pt>
                <c:pt idx="6">
                  <c:v>71.648906888623301</c:v>
                </c:pt>
                <c:pt idx="7">
                  <c:v>73.899153103917016</c:v>
                </c:pt>
                <c:pt idx="8">
                  <c:v>71.684997750082388</c:v>
                </c:pt>
                <c:pt idx="9">
                  <c:v>73.173102563117126</c:v>
                </c:pt>
                <c:pt idx="10">
                  <c:v>70.079861775755674</c:v>
                </c:pt>
                <c:pt idx="11">
                  <c:v>72.944845741815115</c:v>
                </c:pt>
                <c:pt idx="12">
                  <c:v>73.732654148874886</c:v>
                </c:pt>
                <c:pt idx="13">
                  <c:v>74.648538087526603</c:v>
                </c:pt>
                <c:pt idx="14">
                  <c:v>75.643675631667719</c:v>
                </c:pt>
                <c:pt idx="15">
                  <c:v>76.536546169784771</c:v>
                </c:pt>
                <c:pt idx="16">
                  <c:v>77.311833152153937</c:v>
                </c:pt>
                <c:pt idx="17">
                  <c:v>78.04372965867941</c:v>
                </c:pt>
                <c:pt idx="18">
                  <c:v>78.777982326434511</c:v>
                </c:pt>
                <c:pt idx="19">
                  <c:v>79.528462761360302</c:v>
                </c:pt>
                <c:pt idx="20">
                  <c:v>80.302065122099492</c:v>
                </c:pt>
                <c:pt idx="21">
                  <c:v>81.096798808028709</c:v>
                </c:pt>
                <c:pt idx="22">
                  <c:v>81.917531420920312</c:v>
                </c:pt>
                <c:pt idx="23">
                  <c:v>82.734379564438342</c:v>
                </c:pt>
                <c:pt idx="24">
                  <c:v>83.57823830766749</c:v>
                </c:pt>
                <c:pt idx="25">
                  <c:v>84.429295725502485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19.064102672638256</c:v>
                </c:pt>
                <c:pt idx="1">
                  <c:v>21.409541480668821</c:v>
                </c:pt>
                <c:pt idx="2">
                  <c:v>20.337709682423508</c:v>
                </c:pt>
                <c:pt idx="3">
                  <c:v>22.907381556357898</c:v>
                </c:pt>
                <c:pt idx="4">
                  <c:v>22.381062070231394</c:v>
                </c:pt>
                <c:pt idx="5">
                  <c:v>21.137243595479465</c:v>
                </c:pt>
                <c:pt idx="6">
                  <c:v>25.452950312549547</c:v>
                </c:pt>
                <c:pt idx="7">
                  <c:v>22.99331267138048</c:v>
                </c:pt>
                <c:pt idx="8">
                  <c:v>21.448651545886232</c:v>
                </c:pt>
                <c:pt idx="9">
                  <c:v>25.102675350720304</c:v>
                </c:pt>
                <c:pt idx="10">
                  <c:v>23.907273500176501</c:v>
                </c:pt>
                <c:pt idx="11">
                  <c:v>23.830714551187572</c:v>
                </c:pt>
                <c:pt idx="12">
                  <c:v>23.865920819685964</c:v>
                </c:pt>
                <c:pt idx="13">
                  <c:v>24.007185910327109</c:v>
                </c:pt>
                <c:pt idx="14">
                  <c:v>24.196239229356205</c:v>
                </c:pt>
                <c:pt idx="15">
                  <c:v>24.329054500526084</c:v>
                </c:pt>
                <c:pt idx="16">
                  <c:v>24.449052643947322</c:v>
                </c:pt>
                <c:pt idx="17">
                  <c:v>24.561556863240309</c:v>
                </c:pt>
                <c:pt idx="18">
                  <c:v>24.66007734060338</c:v>
                </c:pt>
                <c:pt idx="19">
                  <c:v>24.754125866583074</c:v>
                </c:pt>
                <c:pt idx="20">
                  <c:v>24.857357128781281</c:v>
                </c:pt>
                <c:pt idx="21">
                  <c:v>24.957423800858749</c:v>
                </c:pt>
                <c:pt idx="22">
                  <c:v>25.037683878000806</c:v>
                </c:pt>
                <c:pt idx="23">
                  <c:v>25.115622696285481</c:v>
                </c:pt>
                <c:pt idx="24">
                  <c:v>25.196463523610753</c:v>
                </c:pt>
                <c:pt idx="25">
                  <c:v>25.281659909805555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1.3655354851403494</c:v>
                </c:pt>
                <c:pt idx="1">
                  <c:v>0.94889094967038357</c:v>
                </c:pt>
                <c:pt idx="2">
                  <c:v>0.91278610997354037</c:v>
                </c:pt>
                <c:pt idx="3">
                  <c:v>0.84335747136632311</c:v>
                </c:pt>
                <c:pt idx="4">
                  <c:v>0.98334026310141542</c:v>
                </c:pt>
                <c:pt idx="5">
                  <c:v>0.91296149117046932</c:v>
                </c:pt>
                <c:pt idx="6">
                  <c:v>0.76151987933512255</c:v>
                </c:pt>
                <c:pt idx="7">
                  <c:v>0.82814062080222439</c:v>
                </c:pt>
                <c:pt idx="8">
                  <c:v>0.83958201408725031</c:v>
                </c:pt>
                <c:pt idx="9">
                  <c:v>0.77849572400998668</c:v>
                </c:pt>
                <c:pt idx="10">
                  <c:v>1.0028290993646618</c:v>
                </c:pt>
                <c:pt idx="11">
                  <c:v>0.7721763739032792</c:v>
                </c:pt>
                <c:pt idx="12">
                  <c:v>0.78572483083678091</c:v>
                </c:pt>
                <c:pt idx="13">
                  <c:v>0.79773660723221917</c:v>
                </c:pt>
                <c:pt idx="14">
                  <c:v>0.81166581047772324</c:v>
                </c:pt>
                <c:pt idx="15">
                  <c:v>0.82130839516555154</c:v>
                </c:pt>
                <c:pt idx="16">
                  <c:v>0.83072200421942177</c:v>
                </c:pt>
                <c:pt idx="17">
                  <c:v>0.839558951989957</c:v>
                </c:pt>
                <c:pt idx="18">
                  <c:v>0.84924550748485528</c:v>
                </c:pt>
                <c:pt idx="19">
                  <c:v>0.85850503925829458</c:v>
                </c:pt>
                <c:pt idx="20">
                  <c:v>0.8681093276420272</c:v>
                </c:pt>
                <c:pt idx="21">
                  <c:v>0.87716107679678446</c:v>
                </c:pt>
                <c:pt idx="22">
                  <c:v>0.88638415722164043</c:v>
                </c:pt>
                <c:pt idx="23">
                  <c:v>0.89583637085489276</c:v>
                </c:pt>
                <c:pt idx="24">
                  <c:v>0.90616293530321546</c:v>
                </c:pt>
                <c:pt idx="25">
                  <c:v>0.91626302825913208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59.839685097022901</c:v>
                </c:pt>
                <c:pt idx="1">
                  <c:v>66.299410460959962</c:v>
                </c:pt>
                <c:pt idx="2">
                  <c:v>64.587660563968385</c:v>
                </c:pt>
                <c:pt idx="3">
                  <c:v>64.767116039306998</c:v>
                </c:pt>
                <c:pt idx="4">
                  <c:v>66.720534308637909</c:v>
                </c:pt>
                <c:pt idx="5">
                  <c:v>67.707400688905892</c:v>
                </c:pt>
                <c:pt idx="6">
                  <c:v>68.100010017080677</c:v>
                </c:pt>
                <c:pt idx="7">
                  <c:v>66.536610766894199</c:v>
                </c:pt>
                <c:pt idx="8">
                  <c:v>66.697193051014054</c:v>
                </c:pt>
                <c:pt idx="9">
                  <c:v>64.754126424296544</c:v>
                </c:pt>
                <c:pt idx="10">
                  <c:v>63.395468411141714</c:v>
                </c:pt>
                <c:pt idx="11">
                  <c:v>59.669859982151344</c:v>
                </c:pt>
                <c:pt idx="12">
                  <c:v>59.62215383526209</c:v>
                </c:pt>
                <c:pt idx="13">
                  <c:v>59.537545067708152</c:v>
                </c:pt>
                <c:pt idx="14">
                  <c:v>59.524214204167279</c:v>
                </c:pt>
                <c:pt idx="15">
                  <c:v>59.347614637233207</c:v>
                </c:pt>
                <c:pt idx="16">
                  <c:v>59.114811271923074</c:v>
                </c:pt>
                <c:pt idx="17">
                  <c:v>58.842988656890604</c:v>
                </c:pt>
                <c:pt idx="18">
                  <c:v>58.538414908198874</c:v>
                </c:pt>
                <c:pt idx="19">
                  <c:v>58.224376380394702</c:v>
                </c:pt>
                <c:pt idx="20">
                  <c:v>57.906802827871061</c:v>
                </c:pt>
                <c:pt idx="21">
                  <c:v>57.549292219967491</c:v>
                </c:pt>
                <c:pt idx="22">
                  <c:v>57.241861796261873</c:v>
                </c:pt>
                <c:pt idx="23">
                  <c:v>56.923244554552291</c:v>
                </c:pt>
                <c:pt idx="24">
                  <c:v>56.616935047814344</c:v>
                </c:pt>
                <c:pt idx="25">
                  <c:v>56.301066851192907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12.814650162141225</c:v>
                </c:pt>
                <c:pt idx="1">
                  <c:v>12.795147503569158</c:v>
                </c:pt>
                <c:pt idx="2">
                  <c:v>12.753612765377417</c:v>
                </c:pt>
                <c:pt idx="3">
                  <c:v>13.021650914581246</c:v>
                </c:pt>
                <c:pt idx="4">
                  <c:v>12.870308226049326</c:v>
                </c:pt>
                <c:pt idx="5">
                  <c:v>14.307220684769224</c:v>
                </c:pt>
                <c:pt idx="6">
                  <c:v>14.142763745214374</c:v>
                </c:pt>
                <c:pt idx="7">
                  <c:v>15.708715039229043</c:v>
                </c:pt>
                <c:pt idx="8">
                  <c:v>16.151253720035193</c:v>
                </c:pt>
                <c:pt idx="9">
                  <c:v>16.09049640912226</c:v>
                </c:pt>
                <c:pt idx="10">
                  <c:v>16.43698939390492</c:v>
                </c:pt>
                <c:pt idx="11">
                  <c:v>19.904058802380966</c:v>
                </c:pt>
                <c:pt idx="12">
                  <c:v>20.22267087916816</c:v>
                </c:pt>
                <c:pt idx="13">
                  <c:v>20.556957600626461</c:v>
                </c:pt>
                <c:pt idx="14">
                  <c:v>20.927470346658783</c:v>
                </c:pt>
                <c:pt idx="15">
                  <c:v>21.256722614351514</c:v>
                </c:pt>
                <c:pt idx="16">
                  <c:v>21.552723100414013</c:v>
                </c:pt>
                <c:pt idx="17">
                  <c:v>21.839850380897659</c:v>
                </c:pt>
                <c:pt idx="18">
                  <c:v>22.116753002358042</c:v>
                </c:pt>
                <c:pt idx="19">
                  <c:v>22.4001447925632</c:v>
                </c:pt>
                <c:pt idx="20">
                  <c:v>22.69280434150803</c:v>
                </c:pt>
                <c:pt idx="21">
                  <c:v>22.998325460241144</c:v>
                </c:pt>
                <c:pt idx="22">
                  <c:v>23.298728981935007</c:v>
                </c:pt>
                <c:pt idx="23">
                  <c:v>23.614145763754532</c:v>
                </c:pt>
                <c:pt idx="24">
                  <c:v>23.929970689138191</c:v>
                </c:pt>
                <c:pt idx="25">
                  <c:v>24.258169439935891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29.581926385892388</c:v>
                </c:pt>
                <c:pt idx="1">
                  <c:v>27.890432700324009</c:v>
                </c:pt>
                <c:pt idx="2">
                  <c:v>29.64094549831438</c:v>
                </c:pt>
                <c:pt idx="3">
                  <c:v>30.210683603698218</c:v>
                </c:pt>
                <c:pt idx="4">
                  <c:v>30.344353211630828</c:v>
                </c:pt>
                <c:pt idx="5">
                  <c:v>31.158734281233087</c:v>
                </c:pt>
                <c:pt idx="6">
                  <c:v>32.501658482933259</c:v>
                </c:pt>
                <c:pt idx="7">
                  <c:v>32.617578639393606</c:v>
                </c:pt>
                <c:pt idx="8">
                  <c:v>32.415124372652684</c:v>
                </c:pt>
                <c:pt idx="9">
                  <c:v>31.102931300706956</c:v>
                </c:pt>
                <c:pt idx="10">
                  <c:v>26.946161419341934</c:v>
                </c:pt>
                <c:pt idx="11">
                  <c:v>32.841527874714622</c:v>
                </c:pt>
                <c:pt idx="12">
                  <c:v>32.924167028149235</c:v>
                </c:pt>
                <c:pt idx="13">
                  <c:v>32.988218962809235</c:v>
                </c:pt>
                <c:pt idx="14">
                  <c:v>33.076266705094675</c:v>
                </c:pt>
                <c:pt idx="15">
                  <c:v>33.135757096137354</c:v>
                </c:pt>
                <c:pt idx="16">
                  <c:v>33.145221715974586</c:v>
                </c:pt>
                <c:pt idx="17">
                  <c:v>33.099944684449497</c:v>
                </c:pt>
                <c:pt idx="18">
                  <c:v>33.109577995732877</c:v>
                </c:pt>
                <c:pt idx="19">
                  <c:v>33.134548469754833</c:v>
                </c:pt>
                <c:pt idx="20">
                  <c:v>33.156551809801996</c:v>
                </c:pt>
                <c:pt idx="21">
                  <c:v>33.15771581382841</c:v>
                </c:pt>
                <c:pt idx="22">
                  <c:v>33.136267157380694</c:v>
                </c:pt>
                <c:pt idx="23">
                  <c:v>33.091077775691161</c:v>
                </c:pt>
                <c:pt idx="24">
                  <c:v>32.996345442523435</c:v>
                </c:pt>
                <c:pt idx="25">
                  <c:v>32.870837237186805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39.542005932605427</c:v>
                </c:pt>
                <c:pt idx="1">
                  <c:v>38.639538720284506</c:v>
                </c:pt>
                <c:pt idx="2">
                  <c:v>38.447506771872625</c:v>
                </c:pt>
                <c:pt idx="3">
                  <c:v>39.527703773461866</c:v>
                </c:pt>
                <c:pt idx="4">
                  <c:v>38.01175327085074</c:v>
                </c:pt>
                <c:pt idx="5">
                  <c:v>40.78838366285342</c:v>
                </c:pt>
                <c:pt idx="6">
                  <c:v>47.142319206706802</c:v>
                </c:pt>
                <c:pt idx="7">
                  <c:v>49.016431640636497</c:v>
                </c:pt>
                <c:pt idx="8">
                  <c:v>47.859228786230062</c:v>
                </c:pt>
                <c:pt idx="9">
                  <c:v>50.593084461933834</c:v>
                </c:pt>
                <c:pt idx="10">
                  <c:v>49.154094713526817</c:v>
                </c:pt>
                <c:pt idx="11">
                  <c:v>52.476597676193066</c:v>
                </c:pt>
                <c:pt idx="12">
                  <c:v>52.233533854422539</c:v>
                </c:pt>
                <c:pt idx="13">
                  <c:v>52.302865203366196</c:v>
                </c:pt>
                <c:pt idx="14">
                  <c:v>52.486540814245792</c:v>
                </c:pt>
                <c:pt idx="15">
                  <c:v>52.522304718122527</c:v>
                </c:pt>
                <c:pt idx="16">
                  <c:v>52.509028357744221</c:v>
                </c:pt>
                <c:pt idx="17">
                  <c:v>52.466158990608761</c:v>
                </c:pt>
                <c:pt idx="18">
                  <c:v>52.42617662583519</c:v>
                </c:pt>
                <c:pt idx="19">
                  <c:v>52.373886837227751</c:v>
                </c:pt>
                <c:pt idx="20">
                  <c:v>52.359121524568756</c:v>
                </c:pt>
                <c:pt idx="21">
                  <c:v>52.341022986113387</c:v>
                </c:pt>
                <c:pt idx="22">
                  <c:v>52.282624751624475</c:v>
                </c:pt>
                <c:pt idx="23">
                  <c:v>52.217294110187268</c:v>
                </c:pt>
                <c:pt idx="24">
                  <c:v>52.149144756708907</c:v>
                </c:pt>
                <c:pt idx="25">
                  <c:v>52.070356874534362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16.238890839551321</c:v>
                </c:pt>
                <c:pt idx="1">
                  <c:v>17.076368790559165</c:v>
                </c:pt>
                <c:pt idx="2">
                  <c:v>17.106554952324117</c:v>
                </c:pt>
                <c:pt idx="3">
                  <c:v>16.899175883426075</c:v>
                </c:pt>
                <c:pt idx="4">
                  <c:v>17.774189116934391</c:v>
                </c:pt>
                <c:pt idx="5">
                  <c:v>19.033472315961625</c:v>
                </c:pt>
                <c:pt idx="6">
                  <c:v>20.080498173129829</c:v>
                </c:pt>
                <c:pt idx="7">
                  <c:v>18.155338476332322</c:v>
                </c:pt>
                <c:pt idx="8">
                  <c:v>18.253077342035283</c:v>
                </c:pt>
                <c:pt idx="9">
                  <c:v>18.24107903053924</c:v>
                </c:pt>
                <c:pt idx="10">
                  <c:v>16.494131999021608</c:v>
                </c:pt>
                <c:pt idx="11">
                  <c:v>14.14240476449951</c:v>
                </c:pt>
                <c:pt idx="12">
                  <c:v>14.098633259990589</c:v>
                </c:pt>
                <c:pt idx="13">
                  <c:v>14.062200465311797</c:v>
                </c:pt>
                <c:pt idx="14">
                  <c:v>14.028688385716386</c:v>
                </c:pt>
                <c:pt idx="15">
                  <c:v>13.952915867729878</c:v>
                </c:pt>
                <c:pt idx="16">
                  <c:v>13.851333103392392</c:v>
                </c:pt>
                <c:pt idx="17">
                  <c:v>13.756010545921235</c:v>
                </c:pt>
                <c:pt idx="18">
                  <c:v>13.63626900902476</c:v>
                </c:pt>
                <c:pt idx="19">
                  <c:v>13.513153900592286</c:v>
                </c:pt>
                <c:pt idx="20">
                  <c:v>13.396398716275534</c:v>
                </c:pt>
                <c:pt idx="21">
                  <c:v>13.285908645651126</c:v>
                </c:pt>
                <c:pt idx="22">
                  <c:v>13.174270745179745</c:v>
                </c:pt>
                <c:pt idx="23">
                  <c:v>13.061237744956069</c:v>
                </c:pt>
                <c:pt idx="24">
                  <c:v>12.946720192208261</c:v>
                </c:pt>
                <c:pt idx="25">
                  <c:v>12.829208169721426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82.878753161260533</c:v>
                </c:pt>
                <c:pt idx="1">
                  <c:v>82.610866211342497</c:v>
                </c:pt>
                <c:pt idx="2">
                  <c:v>79.541648711268678</c:v>
                </c:pt>
                <c:pt idx="3">
                  <c:v>80.214671691434901</c:v>
                </c:pt>
                <c:pt idx="4">
                  <c:v>83.759121980249873</c:v>
                </c:pt>
                <c:pt idx="5">
                  <c:v>86.383484564724853</c:v>
                </c:pt>
                <c:pt idx="6">
                  <c:v>88.355000208799936</c:v>
                </c:pt>
                <c:pt idx="7">
                  <c:v>88.62624676062272</c:v>
                </c:pt>
                <c:pt idx="8">
                  <c:v>88.093555299899933</c:v>
                </c:pt>
                <c:pt idx="9">
                  <c:v>88.074957172097953</c:v>
                </c:pt>
                <c:pt idx="10">
                  <c:v>80.516524577657464</c:v>
                </c:pt>
                <c:pt idx="11">
                  <c:v>83.356395267125606</c:v>
                </c:pt>
                <c:pt idx="12">
                  <c:v>83.05971523588866</c:v>
                </c:pt>
                <c:pt idx="13">
                  <c:v>82.677834453365122</c:v>
                </c:pt>
                <c:pt idx="14">
                  <c:v>82.477204359356037</c:v>
                </c:pt>
                <c:pt idx="15">
                  <c:v>82.059213642849116</c:v>
                </c:pt>
                <c:pt idx="16">
                  <c:v>81.608480378866204</c:v>
                </c:pt>
                <c:pt idx="17">
                  <c:v>81.134303340318525</c:v>
                </c:pt>
                <c:pt idx="18">
                  <c:v>80.701634471847044</c:v>
                </c:pt>
                <c:pt idx="19">
                  <c:v>80.294746823495544</c:v>
                </c:pt>
                <c:pt idx="20">
                  <c:v>79.931520188290548</c:v>
                </c:pt>
                <c:pt idx="21">
                  <c:v>79.600743905442741</c:v>
                </c:pt>
                <c:pt idx="22">
                  <c:v>79.250791386316081</c:v>
                </c:pt>
                <c:pt idx="23">
                  <c:v>78.930206407183945</c:v>
                </c:pt>
                <c:pt idx="24">
                  <c:v>78.611900567850526</c:v>
                </c:pt>
                <c:pt idx="25">
                  <c:v>78.28099186187093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76.508690366656467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88.787327257377228</c:v>
                </c:pt>
                <c:pt idx="7">
                  <c:v>92.000890949318432</c:v>
                </c:pt>
                <c:pt idx="8">
                  <c:v>91.919905310284776</c:v>
                </c:pt>
                <c:pt idx="9">
                  <c:v>99.569634747426051</c:v>
                </c:pt>
                <c:pt idx="10">
                  <c:v>102.48819387341696</c:v>
                </c:pt>
                <c:pt idx="11">
                  <c:v>100.14329221006841</c:v>
                </c:pt>
                <c:pt idx="12">
                  <c:v>101.33839240995515</c:v>
                </c:pt>
                <c:pt idx="13">
                  <c:v>102.70692820484675</c:v>
                </c:pt>
                <c:pt idx="14">
                  <c:v>104.24073159687988</c:v>
                </c:pt>
                <c:pt idx="15">
                  <c:v>105.54930669583543</c:v>
                </c:pt>
                <c:pt idx="16">
                  <c:v>106.80341536842957</c:v>
                </c:pt>
                <c:pt idx="17">
                  <c:v>108.06879466858234</c:v>
                </c:pt>
                <c:pt idx="18">
                  <c:v>109.31022431589066</c:v>
                </c:pt>
                <c:pt idx="19">
                  <c:v>110.55125742686883</c:v>
                </c:pt>
                <c:pt idx="20">
                  <c:v>111.85195382602011</c:v>
                </c:pt>
                <c:pt idx="21">
                  <c:v>113.16883919473806</c:v>
                </c:pt>
                <c:pt idx="22">
                  <c:v>114.44877938553266</c:v>
                </c:pt>
                <c:pt idx="23">
                  <c:v>115.74010875220844</c:v>
                </c:pt>
                <c:pt idx="24">
                  <c:v>117.08697341109378</c:v>
                </c:pt>
                <c:pt idx="25">
                  <c:v>118.467387574697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</c:v>
                </c:pt>
                <c:pt idx="1">
                  <c:v>143.08247024857201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154.34777525266742</c:v>
                </c:pt>
                <c:pt idx="6">
                  <c:v>166.53570740781575</c:v>
                </c:pt>
                <c:pt idx="7">
                  <c:v>164.0710875279224</c:v>
                </c:pt>
                <c:pt idx="8">
                  <c:v>169.86710198960017</c:v>
                </c:pt>
                <c:pt idx="9">
                  <c:v>179.29045751577669</c:v>
                </c:pt>
                <c:pt idx="10">
                  <c:v>188.1401171593071</c:v>
                </c:pt>
                <c:pt idx="11">
                  <c:v>193.01272242140416</c:v>
                </c:pt>
                <c:pt idx="12">
                  <c:v>194.70095141750886</c:v>
                </c:pt>
                <c:pt idx="13">
                  <c:v>197.13514173152697</c:v>
                </c:pt>
                <c:pt idx="14">
                  <c:v>199.84855900116597</c:v>
                </c:pt>
                <c:pt idx="15">
                  <c:v>202.17053227749693</c:v>
                </c:pt>
                <c:pt idx="16">
                  <c:v>204.36217198494973</c:v>
                </c:pt>
                <c:pt idx="17">
                  <c:v>206.53422528423533</c:v>
                </c:pt>
                <c:pt idx="18">
                  <c:v>208.75181550334236</c:v>
                </c:pt>
                <c:pt idx="19">
                  <c:v>210.97007904542369</c:v>
                </c:pt>
                <c:pt idx="20">
                  <c:v>213.31818358639106</c:v>
                </c:pt>
                <c:pt idx="21">
                  <c:v>215.634670129357</c:v>
                </c:pt>
                <c:pt idx="22">
                  <c:v>217.86296167377597</c:v>
                </c:pt>
                <c:pt idx="23">
                  <c:v>220.11914784946958</c:v>
                </c:pt>
                <c:pt idx="24">
                  <c:v>222.38802599440947</c:v>
                </c:pt>
                <c:pt idx="25">
                  <c:v>224.73076229406439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92.239126654271459</c:v>
                </c:pt>
                <c:pt idx="2">
                  <c:v>93.863468639203063</c:v>
                </c:pt>
                <c:pt idx="3">
                  <c:v>93.503151860499258</c:v>
                </c:pt>
                <c:pt idx="4">
                  <c:v>96.227926262160111</c:v>
                </c:pt>
                <c:pt idx="5">
                  <c:v>97.996279299454613</c:v>
                </c:pt>
                <c:pt idx="6">
                  <c:v>102.79786089294109</c:v>
                </c:pt>
                <c:pt idx="7">
                  <c:v>106.73470881533396</c:v>
                </c:pt>
                <c:pt idx="8">
                  <c:v>106.76736439092812</c:v>
                </c:pt>
                <c:pt idx="9">
                  <c:v>108.55014465316651</c:v>
                </c:pt>
                <c:pt idx="10">
                  <c:v>113.55796052035905</c:v>
                </c:pt>
                <c:pt idx="11">
                  <c:v>107.02840284338393</c:v>
                </c:pt>
                <c:pt idx="12">
                  <c:v>107.71900970607697</c:v>
                </c:pt>
                <c:pt idx="13">
                  <c:v>108.69842083564001</c:v>
                </c:pt>
                <c:pt idx="14">
                  <c:v>109.9059195642993</c:v>
                </c:pt>
                <c:pt idx="15">
                  <c:v>110.81917102382906</c:v>
                </c:pt>
                <c:pt idx="16">
                  <c:v>111.63807282649016</c:v>
                </c:pt>
                <c:pt idx="17">
                  <c:v>112.39947101942354</c:v>
                </c:pt>
                <c:pt idx="18">
                  <c:v>113.13549632373439</c:v>
                </c:pt>
                <c:pt idx="19">
                  <c:v>113.89011916482718</c:v>
                </c:pt>
                <c:pt idx="20">
                  <c:v>114.72146599379796</c:v>
                </c:pt>
                <c:pt idx="21">
                  <c:v>115.56913243350391</c:v>
                </c:pt>
                <c:pt idx="22">
                  <c:v>116.35050672562761</c:v>
                </c:pt>
                <c:pt idx="23">
                  <c:v>117.15893842675726</c:v>
                </c:pt>
                <c:pt idx="24">
                  <c:v>118.00735962763662</c:v>
                </c:pt>
                <c:pt idx="25">
                  <c:v>118.87534581397531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89.298039697247347</c:v>
                </c:pt>
                <c:pt idx="1">
                  <c:v>91.515143405423331</c:v>
                </c:pt>
                <c:pt idx="2">
                  <c:v>92.454865174611371</c:v>
                </c:pt>
                <c:pt idx="3">
                  <c:v>94.083276512697608</c:v>
                </c:pt>
                <c:pt idx="4">
                  <c:v>93.880706191423599</c:v>
                </c:pt>
                <c:pt idx="5">
                  <c:v>95.70371865982635</c:v>
                </c:pt>
                <c:pt idx="6">
                  <c:v>96.568446310427049</c:v>
                </c:pt>
                <c:pt idx="7">
                  <c:v>100.21296834771371</c:v>
                </c:pt>
                <c:pt idx="8">
                  <c:v>98.594074878504046</c:v>
                </c:pt>
                <c:pt idx="9">
                  <c:v>97.671398567179608</c:v>
                </c:pt>
                <c:pt idx="10">
                  <c:v>100.22135311081831</c:v>
                </c:pt>
                <c:pt idx="11">
                  <c:v>96.686985086109019</c:v>
                </c:pt>
                <c:pt idx="12">
                  <c:v>96.171677688631632</c:v>
                </c:pt>
                <c:pt idx="13">
                  <c:v>95.822490294807153</c:v>
                </c:pt>
                <c:pt idx="14">
                  <c:v>95.682529929359703</c:v>
                </c:pt>
                <c:pt idx="15">
                  <c:v>95.236973830291703</c:v>
                </c:pt>
                <c:pt idx="16">
                  <c:v>94.751325894409746</c:v>
                </c:pt>
                <c:pt idx="17">
                  <c:v>94.237267397180233</c:v>
                </c:pt>
                <c:pt idx="18">
                  <c:v>93.663830899880068</c:v>
                </c:pt>
                <c:pt idx="19">
                  <c:v>93.019349626388333</c:v>
                </c:pt>
                <c:pt idx="20">
                  <c:v>92.254495820403761</c:v>
                </c:pt>
                <c:pt idx="21">
                  <c:v>91.372962290745875</c:v>
                </c:pt>
                <c:pt idx="22">
                  <c:v>90.708629664189942</c:v>
                </c:pt>
                <c:pt idx="23">
                  <c:v>90.031152602403822</c:v>
                </c:pt>
                <c:pt idx="24">
                  <c:v>89.232898750240508</c:v>
                </c:pt>
                <c:pt idx="25">
                  <c:v>88.34950443057663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76.42132991938341</c:v>
                </c:pt>
                <c:pt idx="1">
                  <c:v>79.601218658587655</c:v>
                </c:pt>
                <c:pt idx="2">
                  <c:v>80.721636077303259</c:v>
                </c:pt>
                <c:pt idx="3">
                  <c:v>77.349785185956122</c:v>
                </c:pt>
                <c:pt idx="4">
                  <c:v>80.320335779273577</c:v>
                </c:pt>
                <c:pt idx="5">
                  <c:v>81.221197971788015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79.314889548760021</c:v>
                </c:pt>
                <c:pt idx="9">
                  <c:v>80.563416079906631</c:v>
                </c:pt>
                <c:pt idx="10">
                  <c:v>71.915040446207016</c:v>
                </c:pt>
                <c:pt idx="11">
                  <c:v>73.098016405063021</c:v>
                </c:pt>
                <c:pt idx="12">
                  <c:v>72.594794885548566</c:v>
                </c:pt>
                <c:pt idx="13">
                  <c:v>72.227936574906153</c:v>
                </c:pt>
                <c:pt idx="14">
                  <c:v>71.98629442155476</c:v>
                </c:pt>
                <c:pt idx="15">
                  <c:v>71.664578530646665</c:v>
                </c:pt>
                <c:pt idx="16">
                  <c:v>71.311808197085497</c:v>
                </c:pt>
                <c:pt idx="17">
                  <c:v>70.901139557582468</c:v>
                </c:pt>
                <c:pt idx="18">
                  <c:v>70.483501769632355</c:v>
                </c:pt>
                <c:pt idx="19">
                  <c:v>70.063243865261924</c:v>
                </c:pt>
                <c:pt idx="20">
                  <c:v>69.666169786548764</c:v>
                </c:pt>
                <c:pt idx="21">
                  <c:v>69.280003234726706</c:v>
                </c:pt>
                <c:pt idx="22">
                  <c:v>68.880978276033773</c:v>
                </c:pt>
                <c:pt idx="23">
                  <c:v>68.485607381257267</c:v>
                </c:pt>
                <c:pt idx="24">
                  <c:v>68.084860753794217</c:v>
                </c:pt>
                <c:pt idx="25">
                  <c:v>67.685150788676964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78.856954136821571</c:v>
                </c:pt>
                <c:pt idx="1">
                  <c:v>80.786586279449679</c:v>
                </c:pt>
                <c:pt idx="2">
                  <c:v>79.870967356694621</c:v>
                </c:pt>
                <c:pt idx="3">
                  <c:v>88.078933782630799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97.720606396099726</c:v>
                </c:pt>
                <c:pt idx="8">
                  <c:v>93.97323131005588</c:v>
                </c:pt>
                <c:pt idx="9">
                  <c:v>99.054273637847416</c:v>
                </c:pt>
                <c:pt idx="10">
                  <c:v>94.989964375296836</c:v>
                </c:pt>
                <c:pt idx="11">
                  <c:v>97.547736666905962</c:v>
                </c:pt>
                <c:pt idx="12">
                  <c:v>98.384299799397638</c:v>
                </c:pt>
                <c:pt idx="13">
                  <c:v>99.453460605085937</c:v>
                </c:pt>
                <c:pt idx="14">
                  <c:v>100.65158067150165</c:v>
                </c:pt>
                <c:pt idx="15">
                  <c:v>101.6869090654764</c:v>
                </c:pt>
                <c:pt idx="16">
                  <c:v>102.59160780032069</c:v>
                </c:pt>
                <c:pt idx="17">
                  <c:v>103.44484547390968</c:v>
                </c:pt>
                <c:pt idx="18">
                  <c:v>104.28730517452274</c:v>
                </c:pt>
                <c:pt idx="19">
                  <c:v>105.14109366720166</c:v>
                </c:pt>
                <c:pt idx="20">
                  <c:v>106.0275315785228</c:v>
                </c:pt>
                <c:pt idx="21">
                  <c:v>106.93138368568424</c:v>
                </c:pt>
                <c:pt idx="22">
                  <c:v>107.84159945614276</c:v>
                </c:pt>
                <c:pt idx="23">
                  <c:v>108.74583863157872</c:v>
                </c:pt>
                <c:pt idx="24">
                  <c:v>109.68086476658145</c:v>
                </c:pt>
                <c:pt idx="25">
                  <c:v>110.62721866356718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72.654335259164128</c:v>
                </c:pt>
                <c:pt idx="1">
                  <c:v>79.094557964529116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79.590842534687241</c:v>
                </c:pt>
                <c:pt idx="5">
                  <c:v>82.014621373675112</c:v>
                </c:pt>
                <c:pt idx="6">
                  <c:v>82.242773762295059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80.844622833418811</c:v>
                </c:pt>
                <c:pt idx="10">
                  <c:v>79.83245780504663</c:v>
                </c:pt>
                <c:pt idx="11">
                  <c:v>79.57391878453231</c:v>
                </c:pt>
                <c:pt idx="12">
                  <c:v>79.844824714430246</c:v>
                </c:pt>
                <c:pt idx="13">
                  <c:v>80.094502668334613</c:v>
                </c:pt>
                <c:pt idx="14">
                  <c:v>80.451684550826059</c:v>
                </c:pt>
                <c:pt idx="15">
                  <c:v>80.604337251584724</c:v>
                </c:pt>
                <c:pt idx="16">
                  <c:v>80.667534372337087</c:v>
                </c:pt>
                <c:pt idx="17">
                  <c:v>80.682839037788256</c:v>
                </c:pt>
                <c:pt idx="18">
                  <c:v>80.655167910556912</c:v>
                </c:pt>
                <c:pt idx="19">
                  <c:v>80.624521172957898</c:v>
                </c:pt>
                <c:pt idx="20">
                  <c:v>80.599607169379084</c:v>
                </c:pt>
                <c:pt idx="21">
                  <c:v>80.547617680208631</c:v>
                </c:pt>
                <c:pt idx="22">
                  <c:v>80.540590778196872</c:v>
                </c:pt>
                <c:pt idx="23">
                  <c:v>80.537390318306819</c:v>
                </c:pt>
                <c:pt idx="24">
                  <c:v>80.546905736952539</c:v>
                </c:pt>
                <c:pt idx="25">
                  <c:v>80.559236291128798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68.088452270187005</c:v>
                </c:pt>
                <c:pt idx="3">
                  <c:v>69.73838737716008</c:v>
                </c:pt>
                <c:pt idx="4">
                  <c:v>68.356106482481565</c:v>
                </c:pt>
                <c:pt idx="5">
                  <c:v>71.9471179440865</c:v>
                </c:pt>
                <c:pt idx="6">
                  <c:v>79.643977689640053</c:v>
                </c:pt>
                <c:pt idx="7">
                  <c:v>81.634010280030111</c:v>
                </c:pt>
                <c:pt idx="8">
                  <c:v>80.274353158882747</c:v>
                </c:pt>
                <c:pt idx="9">
                  <c:v>81.696015762640798</c:v>
                </c:pt>
                <c:pt idx="10">
                  <c:v>76.100256132868751</c:v>
                </c:pt>
                <c:pt idx="11">
                  <c:v>85.318125550907695</c:v>
                </c:pt>
                <c:pt idx="12">
                  <c:v>85.157700882571774</c:v>
                </c:pt>
                <c:pt idx="13">
                  <c:v>85.291084166175438</c:v>
                </c:pt>
                <c:pt idx="14">
                  <c:v>85.562807519340467</c:v>
                </c:pt>
                <c:pt idx="15">
                  <c:v>85.658061814259881</c:v>
                </c:pt>
                <c:pt idx="16">
                  <c:v>85.654250073718799</c:v>
                </c:pt>
                <c:pt idx="17">
                  <c:v>85.566103675058258</c:v>
                </c:pt>
                <c:pt idx="18">
                  <c:v>85.53575462156806</c:v>
                </c:pt>
                <c:pt idx="19">
                  <c:v>85.508435306982591</c:v>
                </c:pt>
                <c:pt idx="20">
                  <c:v>85.515673334370746</c:v>
                </c:pt>
                <c:pt idx="21">
                  <c:v>85.498738799941805</c:v>
                </c:pt>
                <c:pt idx="22">
                  <c:v>85.418891909005168</c:v>
                </c:pt>
                <c:pt idx="23">
                  <c:v>85.308371885878429</c:v>
                </c:pt>
                <c:pt idx="24">
                  <c:v>85.145490199232341</c:v>
                </c:pt>
                <c:pt idx="25">
                  <c:v>84.94119411172116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99.11764400081185</c:v>
                </c:pt>
                <c:pt idx="1">
                  <c:v>99.687235001901655</c:v>
                </c:pt>
                <c:pt idx="2">
                  <c:v>96.648203663592795</c:v>
                </c:pt>
                <c:pt idx="3">
                  <c:v>97.113847574860984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108.43549838192976</c:v>
                </c:pt>
                <c:pt idx="7">
                  <c:v>106.78158523695504</c:v>
                </c:pt>
                <c:pt idx="8">
                  <c:v>106.34663264193522</c:v>
                </c:pt>
                <c:pt idx="9">
                  <c:v>106.31603620263719</c:v>
                </c:pt>
                <c:pt idx="10">
                  <c:v>97.010656576679068</c:v>
                </c:pt>
                <c:pt idx="11">
                  <c:v>97.498800031625109</c:v>
                </c:pt>
                <c:pt idx="12">
                  <c:v>97.158348495879252</c:v>
                </c:pt>
                <c:pt idx="13">
                  <c:v>96.740034918676912</c:v>
                </c:pt>
                <c:pt idx="14">
                  <c:v>96.50589274507243</c:v>
                </c:pt>
                <c:pt idx="15">
                  <c:v>96.012129510579001</c:v>
                </c:pt>
                <c:pt idx="16">
                  <c:v>95.459813482258596</c:v>
                </c:pt>
                <c:pt idx="17">
                  <c:v>94.890313886239767</c:v>
                </c:pt>
                <c:pt idx="18">
                  <c:v>94.337903480871802</c:v>
                </c:pt>
                <c:pt idx="19">
                  <c:v>93.80790072408783</c:v>
                </c:pt>
                <c:pt idx="20">
                  <c:v>93.327918904566076</c:v>
                </c:pt>
                <c:pt idx="21">
                  <c:v>92.886652551093874</c:v>
                </c:pt>
                <c:pt idx="22">
                  <c:v>92.425062131495821</c:v>
                </c:pt>
                <c:pt idx="23">
                  <c:v>91.991444152140019</c:v>
                </c:pt>
                <c:pt idx="24">
                  <c:v>91.558620760058787</c:v>
                </c:pt>
                <c:pt idx="25">
                  <c:v>91.110200031592356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76.508690366656467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88.787327257377228</c:v>
                </c:pt>
                <c:pt idx="7">
                  <c:v>92.000890949318432</c:v>
                </c:pt>
                <c:pt idx="8">
                  <c:v>91.919905310284776</c:v>
                </c:pt>
                <c:pt idx="9">
                  <c:v>99.569634747426051</c:v>
                </c:pt>
                <c:pt idx="10">
                  <c:v>102.48819387341696</c:v>
                </c:pt>
                <c:pt idx="11">
                  <c:v>100.14329221006841</c:v>
                </c:pt>
                <c:pt idx="12">
                  <c:v>101.33839240995515</c:v>
                </c:pt>
                <c:pt idx="13">
                  <c:v>102.70692820484675</c:v>
                </c:pt>
                <c:pt idx="14">
                  <c:v>104.24073159687988</c:v>
                </c:pt>
                <c:pt idx="15">
                  <c:v>105.54930669583543</c:v>
                </c:pt>
                <c:pt idx="16">
                  <c:v>106.80341536842957</c:v>
                </c:pt>
                <c:pt idx="17">
                  <c:v>108.06879466858234</c:v>
                </c:pt>
                <c:pt idx="18">
                  <c:v>109.31022431589066</c:v>
                </c:pt>
                <c:pt idx="19">
                  <c:v>110.55125742686883</c:v>
                </c:pt>
                <c:pt idx="20">
                  <c:v>111.85195382602011</c:v>
                </c:pt>
                <c:pt idx="21">
                  <c:v>113.16883919473806</c:v>
                </c:pt>
                <c:pt idx="22">
                  <c:v>114.44877938553266</c:v>
                </c:pt>
                <c:pt idx="23">
                  <c:v>115.74010875220844</c:v>
                </c:pt>
                <c:pt idx="24">
                  <c:v>117.08697341109378</c:v>
                </c:pt>
                <c:pt idx="25">
                  <c:v>118.467387574697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</c:v>
                </c:pt>
                <c:pt idx="1">
                  <c:v>143.08247024857201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154.34777525266742</c:v>
                </c:pt>
                <c:pt idx="6">
                  <c:v>166.53570740781575</c:v>
                </c:pt>
                <c:pt idx="7">
                  <c:v>164.0710875279224</c:v>
                </c:pt>
                <c:pt idx="8">
                  <c:v>169.86710198960017</c:v>
                </c:pt>
                <c:pt idx="9">
                  <c:v>179.29045751577669</c:v>
                </c:pt>
                <c:pt idx="10">
                  <c:v>188.1401171593071</c:v>
                </c:pt>
                <c:pt idx="11">
                  <c:v>193.01272242140416</c:v>
                </c:pt>
                <c:pt idx="12">
                  <c:v>194.70095141750886</c:v>
                </c:pt>
                <c:pt idx="13">
                  <c:v>197.13514173152697</c:v>
                </c:pt>
                <c:pt idx="14">
                  <c:v>199.84855900116597</c:v>
                </c:pt>
                <c:pt idx="15">
                  <c:v>202.17053227749693</c:v>
                </c:pt>
                <c:pt idx="16">
                  <c:v>204.36217198494973</c:v>
                </c:pt>
                <c:pt idx="17">
                  <c:v>206.53422528423533</c:v>
                </c:pt>
                <c:pt idx="18">
                  <c:v>208.75181550334236</c:v>
                </c:pt>
                <c:pt idx="19">
                  <c:v>210.97007904542369</c:v>
                </c:pt>
                <c:pt idx="20">
                  <c:v>213.31818358639106</c:v>
                </c:pt>
                <c:pt idx="21">
                  <c:v>215.634670129357</c:v>
                </c:pt>
                <c:pt idx="22">
                  <c:v>217.86296167377597</c:v>
                </c:pt>
                <c:pt idx="23">
                  <c:v>220.11914784946958</c:v>
                </c:pt>
                <c:pt idx="24">
                  <c:v>222.38802599440947</c:v>
                </c:pt>
                <c:pt idx="25">
                  <c:v>224.73076229406439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92.239126654271459</c:v>
                </c:pt>
                <c:pt idx="2">
                  <c:v>93.863468639203063</c:v>
                </c:pt>
                <c:pt idx="3">
                  <c:v>93.503151860499258</c:v>
                </c:pt>
                <c:pt idx="4">
                  <c:v>96.227926262160111</c:v>
                </c:pt>
                <c:pt idx="5">
                  <c:v>97.996279299454613</c:v>
                </c:pt>
                <c:pt idx="6">
                  <c:v>102.79786089294109</c:v>
                </c:pt>
                <c:pt idx="7">
                  <c:v>106.73470881533396</c:v>
                </c:pt>
                <c:pt idx="8">
                  <c:v>106.76736439092812</c:v>
                </c:pt>
                <c:pt idx="9">
                  <c:v>108.55014465316651</c:v>
                </c:pt>
                <c:pt idx="10">
                  <c:v>113.55796052035905</c:v>
                </c:pt>
                <c:pt idx="11">
                  <c:v>107.02840284338393</c:v>
                </c:pt>
                <c:pt idx="12">
                  <c:v>107.71900970607697</c:v>
                </c:pt>
                <c:pt idx="13">
                  <c:v>108.69842083564001</c:v>
                </c:pt>
                <c:pt idx="14">
                  <c:v>109.9059195642993</c:v>
                </c:pt>
                <c:pt idx="15">
                  <c:v>110.81917102382906</c:v>
                </c:pt>
                <c:pt idx="16">
                  <c:v>111.63807282649016</c:v>
                </c:pt>
                <c:pt idx="17">
                  <c:v>112.39947101942354</c:v>
                </c:pt>
                <c:pt idx="18">
                  <c:v>113.13549632373439</c:v>
                </c:pt>
                <c:pt idx="19">
                  <c:v>113.89011916482718</c:v>
                </c:pt>
                <c:pt idx="20">
                  <c:v>114.72146599379796</c:v>
                </c:pt>
                <c:pt idx="21">
                  <c:v>115.56913243350391</c:v>
                </c:pt>
                <c:pt idx="22">
                  <c:v>116.35050672562761</c:v>
                </c:pt>
                <c:pt idx="23">
                  <c:v>117.15893842675726</c:v>
                </c:pt>
                <c:pt idx="24">
                  <c:v>118.00735962763662</c:v>
                </c:pt>
                <c:pt idx="25">
                  <c:v>118.87534581397531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89.298039697247347</c:v>
                </c:pt>
                <c:pt idx="1">
                  <c:v>91.515143405423331</c:v>
                </c:pt>
                <c:pt idx="2">
                  <c:v>92.454865174611371</c:v>
                </c:pt>
                <c:pt idx="3">
                  <c:v>94.083276512697608</c:v>
                </c:pt>
                <c:pt idx="4">
                  <c:v>93.880706191423599</c:v>
                </c:pt>
                <c:pt idx="5">
                  <c:v>95.70371865982635</c:v>
                </c:pt>
                <c:pt idx="6">
                  <c:v>96.568446310427049</c:v>
                </c:pt>
                <c:pt idx="7">
                  <c:v>100.21296834771371</c:v>
                </c:pt>
                <c:pt idx="8">
                  <c:v>98.594074878504046</c:v>
                </c:pt>
                <c:pt idx="9">
                  <c:v>97.671398567179608</c:v>
                </c:pt>
                <c:pt idx="10">
                  <c:v>100.22135311081831</c:v>
                </c:pt>
                <c:pt idx="11">
                  <c:v>96.686985086109019</c:v>
                </c:pt>
                <c:pt idx="12">
                  <c:v>96.171677688631632</c:v>
                </c:pt>
                <c:pt idx="13">
                  <c:v>95.822490294807153</c:v>
                </c:pt>
                <c:pt idx="14">
                  <c:v>95.682529929359703</c:v>
                </c:pt>
                <c:pt idx="15">
                  <c:v>95.236973830291703</c:v>
                </c:pt>
                <c:pt idx="16">
                  <c:v>94.751325894409746</c:v>
                </c:pt>
                <c:pt idx="17">
                  <c:v>94.237267397180233</c:v>
                </c:pt>
                <c:pt idx="18">
                  <c:v>93.663830899880068</c:v>
                </c:pt>
                <c:pt idx="19">
                  <c:v>93.019349626388333</c:v>
                </c:pt>
                <c:pt idx="20">
                  <c:v>92.254495820403761</c:v>
                </c:pt>
                <c:pt idx="21">
                  <c:v>91.372962290745875</c:v>
                </c:pt>
                <c:pt idx="22">
                  <c:v>90.708629664189942</c:v>
                </c:pt>
                <c:pt idx="23">
                  <c:v>90.031152602403822</c:v>
                </c:pt>
                <c:pt idx="24">
                  <c:v>89.232898750240508</c:v>
                </c:pt>
                <c:pt idx="25">
                  <c:v>88.34950443057663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76.42132991938341</c:v>
                </c:pt>
                <c:pt idx="1">
                  <c:v>79.601218658587655</c:v>
                </c:pt>
                <c:pt idx="2">
                  <c:v>80.721636077303259</c:v>
                </c:pt>
                <c:pt idx="3">
                  <c:v>77.349785185956122</c:v>
                </c:pt>
                <c:pt idx="4">
                  <c:v>80.320335779273577</c:v>
                </c:pt>
                <c:pt idx="5">
                  <c:v>81.221197971788015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79.314889548760021</c:v>
                </c:pt>
                <c:pt idx="9">
                  <c:v>80.563416079906631</c:v>
                </c:pt>
                <c:pt idx="10">
                  <c:v>71.915040446207016</c:v>
                </c:pt>
                <c:pt idx="11">
                  <c:v>73.098016405063021</c:v>
                </c:pt>
                <c:pt idx="12">
                  <c:v>72.594794885548566</c:v>
                </c:pt>
                <c:pt idx="13">
                  <c:v>72.227936574906153</c:v>
                </c:pt>
                <c:pt idx="14">
                  <c:v>71.98629442155476</c:v>
                </c:pt>
                <c:pt idx="15">
                  <c:v>71.664578530646665</c:v>
                </c:pt>
                <c:pt idx="16">
                  <c:v>71.311808197085497</c:v>
                </c:pt>
                <c:pt idx="17">
                  <c:v>70.901139557582468</c:v>
                </c:pt>
                <c:pt idx="18">
                  <c:v>70.483501769632355</c:v>
                </c:pt>
                <c:pt idx="19">
                  <c:v>70.063243865261924</c:v>
                </c:pt>
                <c:pt idx="20">
                  <c:v>69.666169786548764</c:v>
                </c:pt>
                <c:pt idx="21">
                  <c:v>69.280003234726706</c:v>
                </c:pt>
                <c:pt idx="22">
                  <c:v>68.880978276033773</c:v>
                </c:pt>
                <c:pt idx="23">
                  <c:v>68.485607381257267</c:v>
                </c:pt>
                <c:pt idx="24">
                  <c:v>68.084860753794217</c:v>
                </c:pt>
                <c:pt idx="25">
                  <c:v>67.685150788676964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78.856954136821571</c:v>
                </c:pt>
                <c:pt idx="1">
                  <c:v>80.786586279449679</c:v>
                </c:pt>
                <c:pt idx="2">
                  <c:v>79.870967356694621</c:v>
                </c:pt>
                <c:pt idx="3">
                  <c:v>88.078933782630799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97.720606396099726</c:v>
                </c:pt>
                <c:pt idx="8">
                  <c:v>93.97323131005588</c:v>
                </c:pt>
                <c:pt idx="9">
                  <c:v>99.054273637847416</c:v>
                </c:pt>
                <c:pt idx="10">
                  <c:v>94.989964375296836</c:v>
                </c:pt>
                <c:pt idx="11">
                  <c:v>97.547736666905962</c:v>
                </c:pt>
                <c:pt idx="12">
                  <c:v>98.384299799397638</c:v>
                </c:pt>
                <c:pt idx="13">
                  <c:v>99.453460605085937</c:v>
                </c:pt>
                <c:pt idx="14">
                  <c:v>100.65158067150165</c:v>
                </c:pt>
                <c:pt idx="15">
                  <c:v>101.6869090654764</c:v>
                </c:pt>
                <c:pt idx="16">
                  <c:v>102.59160780032069</c:v>
                </c:pt>
                <c:pt idx="17">
                  <c:v>103.44484547390968</c:v>
                </c:pt>
                <c:pt idx="18">
                  <c:v>104.28730517452274</c:v>
                </c:pt>
                <c:pt idx="19">
                  <c:v>105.14109366720166</c:v>
                </c:pt>
                <c:pt idx="20">
                  <c:v>106.0275315785228</c:v>
                </c:pt>
                <c:pt idx="21">
                  <c:v>106.93138368568424</c:v>
                </c:pt>
                <c:pt idx="22">
                  <c:v>107.84159945614276</c:v>
                </c:pt>
                <c:pt idx="23">
                  <c:v>108.74583863157872</c:v>
                </c:pt>
                <c:pt idx="24">
                  <c:v>109.68086476658145</c:v>
                </c:pt>
                <c:pt idx="25">
                  <c:v>110.62721866356718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72.654335259164128</c:v>
                </c:pt>
                <c:pt idx="1">
                  <c:v>79.094557964529116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79.590842534687241</c:v>
                </c:pt>
                <c:pt idx="5">
                  <c:v>82.014621373675112</c:v>
                </c:pt>
                <c:pt idx="6">
                  <c:v>82.242773762295059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80.844622833418811</c:v>
                </c:pt>
                <c:pt idx="10">
                  <c:v>79.83245780504663</c:v>
                </c:pt>
                <c:pt idx="11">
                  <c:v>79.57391878453231</c:v>
                </c:pt>
                <c:pt idx="12">
                  <c:v>79.844824714430246</c:v>
                </c:pt>
                <c:pt idx="13">
                  <c:v>80.094502668334613</c:v>
                </c:pt>
                <c:pt idx="14">
                  <c:v>80.451684550826059</c:v>
                </c:pt>
                <c:pt idx="15">
                  <c:v>80.604337251584724</c:v>
                </c:pt>
                <c:pt idx="16">
                  <c:v>80.667534372337087</c:v>
                </c:pt>
                <c:pt idx="17">
                  <c:v>80.682839037788256</c:v>
                </c:pt>
                <c:pt idx="18">
                  <c:v>80.655167910556912</c:v>
                </c:pt>
                <c:pt idx="19">
                  <c:v>80.624521172957898</c:v>
                </c:pt>
                <c:pt idx="20">
                  <c:v>80.599607169379084</c:v>
                </c:pt>
                <c:pt idx="21">
                  <c:v>80.547617680208631</c:v>
                </c:pt>
                <c:pt idx="22">
                  <c:v>80.540590778196872</c:v>
                </c:pt>
                <c:pt idx="23">
                  <c:v>80.537390318306819</c:v>
                </c:pt>
                <c:pt idx="24">
                  <c:v>80.546905736952539</c:v>
                </c:pt>
                <c:pt idx="25">
                  <c:v>80.559236291128798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68.088452270187005</c:v>
                </c:pt>
                <c:pt idx="3">
                  <c:v>69.73838737716008</c:v>
                </c:pt>
                <c:pt idx="4">
                  <c:v>68.356106482481565</c:v>
                </c:pt>
                <c:pt idx="5">
                  <c:v>71.9471179440865</c:v>
                </c:pt>
                <c:pt idx="6">
                  <c:v>79.643977689640053</c:v>
                </c:pt>
                <c:pt idx="7">
                  <c:v>81.634010280030111</c:v>
                </c:pt>
                <c:pt idx="8">
                  <c:v>80.274353158882747</c:v>
                </c:pt>
                <c:pt idx="9">
                  <c:v>81.696015762640798</c:v>
                </c:pt>
                <c:pt idx="10">
                  <c:v>76.100256132868751</c:v>
                </c:pt>
                <c:pt idx="11">
                  <c:v>85.318125550907695</c:v>
                </c:pt>
                <c:pt idx="12">
                  <c:v>85.157700882571774</c:v>
                </c:pt>
                <c:pt idx="13">
                  <c:v>85.291084166175438</c:v>
                </c:pt>
                <c:pt idx="14">
                  <c:v>85.562807519340467</c:v>
                </c:pt>
                <c:pt idx="15">
                  <c:v>85.658061814259881</c:v>
                </c:pt>
                <c:pt idx="16">
                  <c:v>85.654250073718799</c:v>
                </c:pt>
                <c:pt idx="17">
                  <c:v>85.566103675058258</c:v>
                </c:pt>
                <c:pt idx="18">
                  <c:v>85.53575462156806</c:v>
                </c:pt>
                <c:pt idx="19">
                  <c:v>85.508435306982591</c:v>
                </c:pt>
                <c:pt idx="20">
                  <c:v>85.515673334370746</c:v>
                </c:pt>
                <c:pt idx="21">
                  <c:v>85.498738799941805</c:v>
                </c:pt>
                <c:pt idx="22">
                  <c:v>85.418891909005168</c:v>
                </c:pt>
                <c:pt idx="23">
                  <c:v>85.308371885878429</c:v>
                </c:pt>
                <c:pt idx="24">
                  <c:v>85.145490199232341</c:v>
                </c:pt>
                <c:pt idx="25">
                  <c:v>84.94119411172116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99.11764400081185</c:v>
                </c:pt>
                <c:pt idx="1">
                  <c:v>99.687235001901655</c:v>
                </c:pt>
                <c:pt idx="2">
                  <c:v>96.648203663592795</c:v>
                </c:pt>
                <c:pt idx="3">
                  <c:v>97.113847574860984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108.43549838192976</c:v>
                </c:pt>
                <c:pt idx="7">
                  <c:v>106.78158523695504</c:v>
                </c:pt>
                <c:pt idx="8">
                  <c:v>106.34663264193522</c:v>
                </c:pt>
                <c:pt idx="9">
                  <c:v>106.31603620263719</c:v>
                </c:pt>
                <c:pt idx="10">
                  <c:v>97.010656576679068</c:v>
                </c:pt>
                <c:pt idx="11">
                  <c:v>97.498800031625109</c:v>
                </c:pt>
                <c:pt idx="12">
                  <c:v>97.158348495879252</c:v>
                </c:pt>
                <c:pt idx="13">
                  <c:v>96.740034918676912</c:v>
                </c:pt>
                <c:pt idx="14">
                  <c:v>96.50589274507243</c:v>
                </c:pt>
                <c:pt idx="15">
                  <c:v>96.012129510579001</c:v>
                </c:pt>
                <c:pt idx="16">
                  <c:v>95.459813482258596</c:v>
                </c:pt>
                <c:pt idx="17">
                  <c:v>94.890313886239767</c:v>
                </c:pt>
                <c:pt idx="18">
                  <c:v>94.337903480871802</c:v>
                </c:pt>
                <c:pt idx="19">
                  <c:v>93.80790072408783</c:v>
                </c:pt>
                <c:pt idx="20">
                  <c:v>93.327918904566076</c:v>
                </c:pt>
                <c:pt idx="21">
                  <c:v>92.886652551093874</c:v>
                </c:pt>
                <c:pt idx="22">
                  <c:v>92.425062131495821</c:v>
                </c:pt>
                <c:pt idx="23">
                  <c:v>91.991444152140019</c:v>
                </c:pt>
                <c:pt idx="24">
                  <c:v>91.558620760058787</c:v>
                </c:pt>
                <c:pt idx="25">
                  <c:v>91.110200031592356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118.467387574697</c:v>
                </c:pt>
                <c:pt idx="1">
                  <c:v>224.73076229406439</c:v>
                </c:pt>
                <c:pt idx="2">
                  <c:v>118.87534581397531</c:v>
                </c:pt>
                <c:pt idx="3">
                  <c:v>88.34950443057663</c:v>
                </c:pt>
                <c:pt idx="4">
                  <c:v>67.685150788676964</c:v>
                </c:pt>
                <c:pt idx="5">
                  <c:v>110.62721866356718</c:v>
                </c:pt>
                <c:pt idx="6">
                  <c:v>80.559236291128798</c:v>
                </c:pt>
                <c:pt idx="7">
                  <c:v>84.94119411172116</c:v>
                </c:pt>
                <c:pt idx="8">
                  <c:v>91.110200031592356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102.48819387341696</c:v>
                </c:pt>
                <c:pt idx="1">
                  <c:v>188.1401171593071</c:v>
                </c:pt>
                <c:pt idx="2">
                  <c:v>113.55796052035905</c:v>
                </c:pt>
                <c:pt idx="3">
                  <c:v>100.22135311081831</c:v>
                </c:pt>
                <c:pt idx="4">
                  <c:v>71.915040446207016</c:v>
                </c:pt>
                <c:pt idx="5">
                  <c:v>94.989964375296836</c:v>
                </c:pt>
                <c:pt idx="6">
                  <c:v>79.83245780504663</c:v>
                </c:pt>
                <c:pt idx="7">
                  <c:v>76.100256132868751</c:v>
                </c:pt>
                <c:pt idx="8">
                  <c:v>97.010656576679068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12.022922666220497</c:v>
                </c:pt>
                <c:pt idx="1">
                  <c:v>22.807294320377249</c:v>
                </c:pt>
                <c:pt idx="2">
                  <c:v>12.06432520292114</c:v>
                </c:pt>
                <c:pt idx="3">
                  <c:v>8.9663432368504719</c:v>
                </c:pt>
                <c:pt idx="4">
                  <c:v>6.8691759837333253</c:v>
                </c:pt>
                <c:pt idx="5">
                  <c:v>11.227245928188392</c:v>
                </c:pt>
                <c:pt idx="6">
                  <c:v>8.1757307880814256</c:v>
                </c:pt>
                <c:pt idx="7">
                  <c:v>8.6204433885884928</c:v>
                </c:pt>
                <c:pt idx="8">
                  <c:v>9.2465184850389992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11.088723673248213</c:v>
                </c:pt>
                <c:pt idx="1">
                  <c:v>20.355844826466605</c:v>
                </c:pt>
                <c:pt idx="2">
                  <c:v>12.286418537760003</c:v>
                </c:pt>
                <c:pt idx="3">
                  <c:v>10.843462537524058</c:v>
                </c:pt>
                <c:pt idx="4">
                  <c:v>7.7808572999479626</c:v>
                </c:pt>
                <c:pt idx="5">
                  <c:v>10.277451742298332</c:v>
                </c:pt>
                <c:pt idx="6">
                  <c:v>8.637483316856656</c:v>
                </c:pt>
                <c:pt idx="7">
                  <c:v>8.2336772639689411</c:v>
                </c:pt>
                <c:pt idx="8">
                  <c:v>10.496080801929239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9.6148228704761109</c:v>
                </c:pt>
                <c:pt idx="1">
                  <c:v>17.903198989085961</c:v>
                </c:pt>
                <c:pt idx="2">
                  <c:v>11.366842739496247</c:v>
                </c:pt>
                <c:pt idx="3">
                  <c:v>11.100922681635863</c:v>
                </c:pt>
                <c:pt idx="4">
                  <c:v>9.421057524415053</c:v>
                </c:pt>
                <c:pt idx="5">
                  <c:v>10.50714712662586</c:v>
                </c:pt>
                <c:pt idx="6">
                  <c:v>9.5130887637596366</c:v>
                </c:pt>
                <c:pt idx="7">
                  <c:v>8.3453329154607125</c:v>
                </c:pt>
                <c:pt idx="8">
                  <c:v>12.227586389044559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8.7194296288009385E-2</c:v>
                </c:pt>
                <c:pt idx="1">
                  <c:v>9.4566668561892706E-2</c:v>
                </c:pt>
                <c:pt idx="2">
                  <c:v>9.6762929635474892E-2</c:v>
                </c:pt>
                <c:pt idx="3">
                  <c:v>9.5330753449330521E-2</c:v>
                </c:pt>
                <c:pt idx="4">
                  <c:v>9.5091808573099068E-2</c:v>
                </c:pt>
                <c:pt idx="5">
                  <c:v>9.6148228704761113E-2</c:v>
                </c:pt>
                <c:pt idx="6">
                  <c:v>9.8050663711523378E-2</c:v>
                </c:pt>
                <c:pt idx="7">
                  <c:v>0.10055643341733189</c:v>
                </c:pt>
                <c:pt idx="8">
                  <c:v>0.10102132012568853</c:v>
                </c:pt>
                <c:pt idx="9">
                  <c:v>0.10665630636772307</c:v>
                </c:pt>
                <c:pt idx="10">
                  <c:v>0.11088723673248213</c:v>
                </c:pt>
                <c:pt idx="11">
                  <c:v>0.10769161272950492</c:v>
                </c:pt>
                <c:pt idx="12">
                  <c:v>0.1086074918387207</c:v>
                </c:pt>
                <c:pt idx="13">
                  <c:v>0.10947581803388165</c:v>
                </c:pt>
                <c:pt idx="14">
                  <c:v>0.11032679914490967</c:v>
                </c:pt>
                <c:pt idx="15">
                  <c:v>0.11117451479545593</c:v>
                </c:pt>
                <c:pt idx="16">
                  <c:v>0.11204252378040114</c:v>
                </c:pt>
                <c:pt idx="17">
                  <c:v>0.11295700924359911</c:v>
                </c:pt>
                <c:pt idx="18">
                  <c:v>0.11384572411907037</c:v>
                </c:pt>
                <c:pt idx="19">
                  <c:v>0.11473018986241752</c:v>
                </c:pt>
                <c:pt idx="20">
                  <c:v>0.11563519034865707</c:v>
                </c:pt>
                <c:pt idx="21">
                  <c:v>0.11656195778588516</c:v>
                </c:pt>
                <c:pt idx="22">
                  <c:v>0.11744624238364808</c:v>
                </c:pt>
                <c:pt idx="23">
                  <c:v>0.11832939251931607</c:v>
                </c:pt>
                <c:pt idx="24">
                  <c:v>0.11926571957631392</c:v>
                </c:pt>
                <c:pt idx="25">
                  <c:v>0.12022922666220497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0.18257562770460026</c:v>
                </c:pt>
                <c:pt idx="1">
                  <c:v>0.17685353750232932</c:v>
                </c:pt>
                <c:pt idx="2">
                  <c:v>0.17571668148463346</c:v>
                </c:pt>
                <c:pt idx="3">
                  <c:v>0.1820323178466951</c:v>
                </c:pt>
                <c:pt idx="4">
                  <c:v>0.18355445233335194</c:v>
                </c:pt>
                <c:pt idx="5">
                  <c:v>0.17903198989085961</c:v>
                </c:pt>
                <c:pt idx="6">
                  <c:v>0.1839106677428185</c:v>
                </c:pt>
                <c:pt idx="7">
                  <c:v>0.17932873495539758</c:v>
                </c:pt>
                <c:pt idx="8">
                  <c:v>0.18668642913619662</c:v>
                </c:pt>
                <c:pt idx="9">
                  <c:v>0.19205110086141242</c:v>
                </c:pt>
                <c:pt idx="10">
                  <c:v>0.20355844826466604</c:v>
                </c:pt>
                <c:pt idx="11">
                  <c:v>0.20756109466893957</c:v>
                </c:pt>
                <c:pt idx="12">
                  <c:v>0.20866703614681517</c:v>
                </c:pt>
                <c:pt idx="13">
                  <c:v>0.2101273135268949</c:v>
                </c:pt>
                <c:pt idx="14">
                  <c:v>0.21151666426889529</c:v>
                </c:pt>
                <c:pt idx="15">
                  <c:v>0.2129451299633843</c:v>
                </c:pt>
                <c:pt idx="16">
                  <c:v>0.21438690359715259</c:v>
                </c:pt>
                <c:pt idx="17">
                  <c:v>0.21587627090776906</c:v>
                </c:pt>
                <c:pt idx="18">
                  <c:v>0.21741334578611554</c:v>
                </c:pt>
                <c:pt idx="19">
                  <c:v>0.21894492914458608</c:v>
                </c:pt>
                <c:pt idx="20">
                  <c:v>0.22053337398299255</c:v>
                </c:pt>
                <c:pt idx="21">
                  <c:v>0.22210000116321826</c:v>
                </c:pt>
                <c:pt idx="22">
                  <c:v>0.2235688868027558</c:v>
                </c:pt>
                <c:pt idx="23">
                  <c:v>0.22504355082870317</c:v>
                </c:pt>
                <c:pt idx="24">
                  <c:v>0.22652620673911977</c:v>
                </c:pt>
                <c:pt idx="25">
                  <c:v>0.2280729432037725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0.11202642600079908</c:v>
                </c:pt>
                <c:pt idx="1">
                  <c:v>0.11400988406611681</c:v>
                </c:pt>
                <c:pt idx="2">
                  <c:v>0.115940370164434</c:v>
                </c:pt>
                <c:pt idx="3">
                  <c:v>0.11305636287632206</c:v>
                </c:pt>
                <c:pt idx="4">
                  <c:v>0.11376799278121048</c:v>
                </c:pt>
                <c:pt idx="5">
                  <c:v>0.11366842739496248</c:v>
                </c:pt>
                <c:pt idx="6">
                  <c:v>0.11352294071719839</c:v>
                </c:pt>
                <c:pt idx="7">
                  <c:v>0.11666040980211777</c:v>
                </c:pt>
                <c:pt idx="8">
                  <c:v>0.11733889477696387</c:v>
                </c:pt>
                <c:pt idx="9">
                  <c:v>0.11627598628595021</c:v>
                </c:pt>
                <c:pt idx="10">
                  <c:v>0.12286418537760002</c:v>
                </c:pt>
                <c:pt idx="11">
                  <c:v>0.11509568994285885</c:v>
                </c:pt>
                <c:pt idx="12">
                  <c:v>0.11544579689206272</c:v>
                </c:pt>
                <c:pt idx="13">
                  <c:v>0.11586217938714734</c:v>
                </c:pt>
                <c:pt idx="14">
                  <c:v>0.11632274761365917</c:v>
                </c:pt>
                <c:pt idx="15">
                  <c:v>0.11672523443581231</c:v>
                </c:pt>
                <c:pt idx="16">
                  <c:v>0.11711433933373565</c:v>
                </c:pt>
                <c:pt idx="17">
                  <c:v>0.11748357262476004</c:v>
                </c:pt>
                <c:pt idx="18">
                  <c:v>0.11782971431221895</c:v>
                </c:pt>
                <c:pt idx="19">
                  <c:v>0.11819526344037956</c:v>
                </c:pt>
                <c:pt idx="20">
                  <c:v>0.11860175976813189</c:v>
                </c:pt>
                <c:pt idx="21">
                  <c:v>0.11903421853505948</c:v>
                </c:pt>
                <c:pt idx="22">
                  <c:v>0.11939777678472738</c:v>
                </c:pt>
                <c:pt idx="23">
                  <c:v>0.11977996359003434</c:v>
                </c:pt>
                <c:pt idx="24">
                  <c:v>0.1202032322748333</c:v>
                </c:pt>
                <c:pt idx="25">
                  <c:v>0.12064325202921139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0.11371273177245153</c:v>
                </c:pt>
                <c:pt idx="1">
                  <c:v>0.11311502253326249</c:v>
                </c:pt>
                <c:pt idx="2">
                  <c:v>0.11420045995796785</c:v>
                </c:pt>
                <c:pt idx="3">
                  <c:v>0.1137578021528321</c:v>
                </c:pt>
                <c:pt idx="4">
                  <c:v>0.11099293021428003</c:v>
                </c:pt>
                <c:pt idx="5">
                  <c:v>0.11100922681635864</c:v>
                </c:pt>
                <c:pt idx="6">
                  <c:v>0.10664360046429092</c:v>
                </c:pt>
                <c:pt idx="7">
                  <c:v>0.10953218577808474</c:v>
                </c:pt>
                <c:pt idx="8">
                  <c:v>0.10835633008080396</c:v>
                </c:pt>
                <c:pt idx="9">
                  <c:v>0.10462296698556876</c:v>
                </c:pt>
                <c:pt idx="10">
                  <c:v>0.10843462537524058</c:v>
                </c:pt>
                <c:pt idx="11">
                  <c:v>0.10397478577032251</c:v>
                </c:pt>
                <c:pt idx="12">
                  <c:v>0.10307016374830572</c:v>
                </c:pt>
                <c:pt idx="13">
                  <c:v>0.10213766193206684</c:v>
                </c:pt>
                <c:pt idx="14">
                  <c:v>0.10126892913623071</c:v>
                </c:pt>
                <c:pt idx="15">
                  <c:v>0.10031259027292097</c:v>
                </c:pt>
                <c:pt idx="16">
                  <c:v>9.9399234079990087E-2</c:v>
                </c:pt>
                <c:pt idx="17">
                  <c:v>9.8499848333826592E-2</c:v>
                </c:pt>
                <c:pt idx="18">
                  <c:v>9.7550130550897327E-2</c:v>
                </c:pt>
                <c:pt idx="19">
                  <c:v>9.6535560896481784E-2</c:v>
                </c:pt>
                <c:pt idx="20">
                  <c:v>9.5374875626268354E-2</c:v>
                </c:pt>
                <c:pt idx="21">
                  <c:v>9.4112579479390931E-2</c:v>
                </c:pt>
                <c:pt idx="22">
                  <c:v>9.3084327880352258E-2</c:v>
                </c:pt>
                <c:pt idx="23">
                  <c:v>9.204528758534633E-2</c:v>
                </c:pt>
                <c:pt idx="24">
                  <c:v>9.0893338253454636E-2</c:v>
                </c:pt>
                <c:pt idx="25">
                  <c:v>8.9663432368504714E-2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9.7315441865010469E-2</c:v>
                </c:pt>
                <c:pt idx="1">
                  <c:v>9.8389111432105353E-2</c:v>
                </c:pt>
                <c:pt idx="2">
                  <c:v>9.9707548663638762E-2</c:v>
                </c:pt>
                <c:pt idx="3">
                  <c:v>9.3525033203541927E-2</c:v>
                </c:pt>
                <c:pt idx="4">
                  <c:v>9.4960826197437301E-2</c:v>
                </c:pt>
                <c:pt idx="5">
                  <c:v>9.4210575244150538E-2</c:v>
                </c:pt>
                <c:pt idx="6">
                  <c:v>9.1273052888728959E-2</c:v>
                </c:pt>
                <c:pt idx="7">
                  <c:v>9.1283390031131936E-2</c:v>
                </c:pt>
                <c:pt idx="8">
                  <c:v>8.7168223474468787E-2</c:v>
                </c:pt>
                <c:pt idx="9">
                  <c:v>8.6297357715987733E-2</c:v>
                </c:pt>
                <c:pt idx="10">
                  <c:v>7.780857299947963E-2</c:v>
                </c:pt>
                <c:pt idx="11">
                  <c:v>7.8607793894732658E-2</c:v>
                </c:pt>
                <c:pt idx="12">
                  <c:v>7.7802088680965581E-2</c:v>
                </c:pt>
                <c:pt idx="13">
                  <c:v>7.6988111509541074E-2</c:v>
                </c:pt>
                <c:pt idx="14">
                  <c:v>7.6189195184724917E-2</c:v>
                </c:pt>
                <c:pt idx="15">
                  <c:v>7.5483913590498733E-2</c:v>
                </c:pt>
                <c:pt idx="16">
                  <c:v>7.480992005904652E-2</c:v>
                </c:pt>
                <c:pt idx="17">
                  <c:v>7.4108170642120233E-2</c:v>
                </c:pt>
                <c:pt idx="18">
                  <c:v>7.340800320949549E-2</c:v>
                </c:pt>
                <c:pt idx="19">
                  <c:v>7.2711694630482618E-2</c:v>
                </c:pt>
                <c:pt idx="20">
                  <c:v>7.2022530931018888E-2</c:v>
                </c:pt>
                <c:pt idx="21">
                  <c:v>7.1357211666333673E-2</c:v>
                </c:pt>
                <c:pt idx="22">
                  <c:v>7.0685000868191739E-2</c:v>
                </c:pt>
                <c:pt idx="23">
                  <c:v>7.0017735468785203E-2</c:v>
                </c:pt>
                <c:pt idx="24">
                  <c:v>6.935177905354438E-2</c:v>
                </c:pt>
                <c:pt idx="25">
                  <c:v>6.8691759837333249E-2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0.10041698232743307</c:v>
                </c:pt>
                <c:pt idx="1">
                  <c:v>9.9854255671130404E-2</c:v>
                </c:pt>
                <c:pt idx="2">
                  <c:v>9.865680072320436E-2</c:v>
                </c:pt>
                <c:pt idx="3">
                  <c:v>0.10649784206574317</c:v>
                </c:pt>
                <c:pt idx="4">
                  <c:v>0.10667740099657572</c:v>
                </c:pt>
                <c:pt idx="5">
                  <c:v>0.1050714712662586</c:v>
                </c:pt>
                <c:pt idx="6">
                  <c:v>0.10807363361641915</c:v>
                </c:pt>
                <c:pt idx="7">
                  <c:v>0.10680804880448275</c:v>
                </c:pt>
                <c:pt idx="8">
                  <c:v>0.10327795542622628</c:v>
                </c:pt>
                <c:pt idx="9">
                  <c:v>0.10610426545150739</c:v>
                </c:pt>
                <c:pt idx="10">
                  <c:v>0.10277451742298332</c:v>
                </c:pt>
                <c:pt idx="11">
                  <c:v>0.10490041667230092</c:v>
                </c:pt>
                <c:pt idx="12">
                  <c:v>0.10544149935095719</c:v>
                </c:pt>
                <c:pt idx="13">
                  <c:v>0.10600793097741981</c:v>
                </c:pt>
                <c:pt idx="14">
                  <c:v>0.10652809659189705</c:v>
                </c:pt>
                <c:pt idx="15">
                  <c:v>0.10710627222765111</c:v>
                </c:pt>
                <c:pt idx="16">
                  <c:v>0.10762411124199646</c:v>
                </c:pt>
                <c:pt idx="17">
                  <c:v>0.10812390757418243</c:v>
                </c:pt>
                <c:pt idx="18">
                  <c:v>0.10861439401779786</c:v>
                </c:pt>
                <c:pt idx="19">
                  <c:v>0.10911551726817777</c:v>
                </c:pt>
                <c:pt idx="20">
                  <c:v>0.10961376513235811</c:v>
                </c:pt>
                <c:pt idx="21">
                  <c:v>0.11013748590024022</c:v>
                </c:pt>
                <c:pt idx="22">
                  <c:v>0.11066601755621237</c:v>
                </c:pt>
                <c:pt idx="23">
                  <c:v>0.11117864984754261</c:v>
                </c:pt>
                <c:pt idx="24">
                  <c:v>0.1117217985830975</c:v>
                </c:pt>
                <c:pt idx="25">
                  <c:v>0.11227245928188391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9.251852521557391E-2</c:v>
                </c:pt>
                <c:pt idx="1">
                  <c:v>9.7762866051368136E-2</c:v>
                </c:pt>
                <c:pt idx="2">
                  <c:v>9.5532116901205874E-2</c:v>
                </c:pt>
                <c:pt idx="3">
                  <c:v>9.405581404957658E-2</c:v>
                </c:pt>
                <c:pt idx="4">
                  <c:v>9.4098363652438274E-2</c:v>
                </c:pt>
                <c:pt idx="5">
                  <c:v>9.5130887637596362E-2</c:v>
                </c:pt>
                <c:pt idx="6">
                  <c:v>9.082330555456232E-2</c:v>
                </c:pt>
                <c:pt idx="7">
                  <c:v>8.989365801757454E-2</c:v>
                </c:pt>
                <c:pt idx="8">
                  <c:v>9.1051654534698337E-2</c:v>
                </c:pt>
                <c:pt idx="9">
                  <c:v>8.6598578803434204E-2</c:v>
                </c:pt>
                <c:pt idx="10">
                  <c:v>8.6374833168566562E-2</c:v>
                </c:pt>
                <c:pt idx="11">
                  <c:v>8.5571818700917027E-2</c:v>
                </c:pt>
                <c:pt idx="12">
                  <c:v>8.5572170056298275E-2</c:v>
                </c:pt>
                <c:pt idx="13">
                  <c:v>8.5373122854423625E-2</c:v>
                </c:pt>
                <c:pt idx="14">
                  <c:v>8.5148834878038149E-2</c:v>
                </c:pt>
                <c:pt idx="15">
                  <c:v>8.4900113178173989E-2</c:v>
                </c:pt>
                <c:pt idx="16">
                  <c:v>8.4624579720046472E-2</c:v>
                </c:pt>
                <c:pt idx="17">
                  <c:v>8.4332320194191915E-2</c:v>
                </c:pt>
                <c:pt idx="18">
                  <c:v>8.4001712119693428E-2</c:v>
                </c:pt>
                <c:pt idx="19">
                  <c:v>8.3672197286937297E-2</c:v>
                </c:pt>
                <c:pt idx="20">
                  <c:v>8.3325776602482471E-2</c:v>
                </c:pt>
                <c:pt idx="21">
                  <c:v>8.2962660734180627E-2</c:v>
                </c:pt>
                <c:pt idx="22">
                  <c:v>8.2649983661197926E-2</c:v>
                </c:pt>
                <c:pt idx="23">
                  <c:v>8.2339135276425529E-2</c:v>
                </c:pt>
                <c:pt idx="24">
                  <c:v>8.2045716893156748E-2</c:v>
                </c:pt>
                <c:pt idx="25">
                  <c:v>8.1757307880814256E-2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8.8022886072746942E-2</c:v>
                </c:pt>
                <c:pt idx="1">
                  <c:v>8.2232720578717541E-2</c:v>
                </c:pt>
                <c:pt idx="2">
                  <c:v>8.4103011262805408E-2</c:v>
                </c:pt>
                <c:pt idx="3">
                  <c:v>8.4321953568845504E-2</c:v>
                </c:pt>
                <c:pt idx="4">
                  <c:v>8.0815801929098402E-2</c:v>
                </c:pt>
                <c:pt idx="5">
                  <c:v>8.3453329154607125E-2</c:v>
                </c:pt>
                <c:pt idx="6">
                  <c:v>8.795337256248037E-2</c:v>
                </c:pt>
                <c:pt idx="7">
                  <c:v>8.9225493738269587E-2</c:v>
                </c:pt>
                <c:pt idx="8">
                  <c:v>8.8222688012698808E-2</c:v>
                </c:pt>
                <c:pt idx="9">
                  <c:v>8.751056793876405E-2</c:v>
                </c:pt>
                <c:pt idx="10">
                  <c:v>8.2336772639689415E-2</c:v>
                </c:pt>
                <c:pt idx="11">
                  <c:v>9.1748996191997209E-2</c:v>
                </c:pt>
                <c:pt idx="12">
                  <c:v>9.126614389335394E-2</c:v>
                </c:pt>
                <c:pt idx="13">
                  <c:v>9.091218453603872E-2</c:v>
                </c:pt>
                <c:pt idx="14">
                  <c:v>9.0558369409442965E-2</c:v>
                </c:pt>
                <c:pt idx="15">
                  <c:v>9.0223173970836276E-2</c:v>
                </c:pt>
                <c:pt idx="16">
                  <c:v>8.9855912544289804E-2</c:v>
                </c:pt>
                <c:pt idx="17">
                  <c:v>8.9436466774734921E-2</c:v>
                </c:pt>
                <c:pt idx="18">
                  <c:v>8.9084804133440235E-2</c:v>
                </c:pt>
                <c:pt idx="19">
                  <c:v>8.8740727567916372E-2</c:v>
                </c:pt>
                <c:pt idx="20">
                  <c:v>8.8408121857171798E-2</c:v>
                </c:pt>
                <c:pt idx="21">
                  <c:v>8.8062230324693624E-2</c:v>
                </c:pt>
                <c:pt idx="22">
                  <c:v>8.7656049607076944E-2</c:v>
                </c:pt>
                <c:pt idx="23">
                  <c:v>8.721685101989575E-2</c:v>
                </c:pt>
                <c:pt idx="24">
                  <c:v>8.6729871491641672E-2</c:v>
                </c:pt>
                <c:pt idx="25">
                  <c:v>8.6204433885884932E-2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0.12621708275337526</c:v>
                </c:pt>
                <c:pt idx="1">
                  <c:v>0.1232159336030773</c:v>
                </c:pt>
                <c:pt idx="2">
                  <c:v>0.1193800812066356</c:v>
                </c:pt>
                <c:pt idx="3">
                  <c:v>0.11742212078711299</c:v>
                </c:pt>
                <c:pt idx="4">
                  <c:v>0.12004042332250876</c:v>
                </c:pt>
                <c:pt idx="5">
                  <c:v>0.12227586389044559</c:v>
                </c:pt>
                <c:pt idx="6">
                  <c:v>0.11974876274197813</c:v>
                </c:pt>
                <c:pt idx="7">
                  <c:v>0.11671164545560921</c:v>
                </c:pt>
                <c:pt idx="8">
                  <c:v>0.11687650443225474</c:v>
                </c:pt>
                <c:pt idx="9">
                  <c:v>0.11388286958965206</c:v>
                </c:pt>
                <c:pt idx="10">
                  <c:v>0.10496080801929239</c:v>
                </c:pt>
                <c:pt idx="11">
                  <c:v>0.10484779142842642</c:v>
                </c:pt>
                <c:pt idx="12">
                  <c:v>0.10412760939252064</c:v>
                </c:pt>
                <c:pt idx="13">
                  <c:v>0.10311567724258601</c:v>
                </c:pt>
                <c:pt idx="14">
                  <c:v>0.10214036377220218</c:v>
                </c:pt>
                <c:pt idx="15">
                  <c:v>0.10112905756526637</c:v>
                </c:pt>
                <c:pt idx="16">
                  <c:v>0.10014247564334125</c:v>
                </c:pt>
                <c:pt idx="17">
                  <c:v>9.9182433704815678E-2</c:v>
                </c:pt>
                <c:pt idx="18">
                  <c:v>9.8252171751270739E-2</c:v>
                </c:pt>
                <c:pt idx="19">
                  <c:v>9.7353919902620892E-2</c:v>
                </c:pt>
                <c:pt idx="20">
                  <c:v>9.6484605750918856E-2</c:v>
                </c:pt>
                <c:pt idx="21">
                  <c:v>9.5671654410998022E-2</c:v>
                </c:pt>
                <c:pt idx="22">
                  <c:v>9.4845714455837671E-2</c:v>
                </c:pt>
                <c:pt idx="23">
                  <c:v>9.4049433863950954E-2</c:v>
                </c:pt>
                <c:pt idx="24">
                  <c:v>9.326233713483803E-2</c:v>
                </c:pt>
                <c:pt idx="25">
                  <c:v>9.2465184850389986E-2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16.677939223562603</c:v>
                </c:pt>
                <c:pt idx="1">
                  <c:v>24.942682263109276</c:v>
                </c:pt>
                <c:pt idx="2">
                  <c:v>10.553865353711899</c:v>
                </c:pt>
                <c:pt idx="3">
                  <c:v>1.9676799073532578</c:v>
                </c:pt>
                <c:pt idx="4">
                  <c:v>-0.65778189188138469</c:v>
                </c:pt>
                <c:pt idx="5">
                  <c:v>8.4696365438955041</c:v>
                </c:pt>
                <c:pt idx="6">
                  <c:v>-1.1699985402563016</c:v>
                </c:pt>
                <c:pt idx="7">
                  <c:v>9.7488978185542976</c:v>
                </c:pt>
                <c:pt idx="8">
                  <c:v>0.89907932195070828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2.9185591259909103</c:v>
                </c:pt>
                <c:pt idx="1">
                  <c:v>8.8496596435304014</c:v>
                </c:pt>
                <c:pt idx="2">
                  <c:v>5.0078158671925337</c:v>
                </c:pt>
                <c:pt idx="3">
                  <c:v>2.5499545436387052</c:v>
                </c:pt>
                <c:pt idx="4">
                  <c:v>-8.6483756336996152</c:v>
                </c:pt>
                <c:pt idx="5">
                  <c:v>-4.0643092625505801</c:v>
                </c:pt>
                <c:pt idx="6">
                  <c:v>-1.0121650283721806</c:v>
                </c:pt>
                <c:pt idx="7">
                  <c:v>-5.5957596297720471</c:v>
                </c:pt>
                <c:pt idx="8">
                  <c:v>-9.3053796259581247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3.0611128224184654</c:v>
                </c:pt>
                <c:pt idx="1">
                  <c:v>14.030415118189836</c:v>
                </c:pt>
                <c:pt idx="2">
                  <c:v>-2.7387894965299893</c:v>
                </c:pt>
                <c:pt idx="3">
                  <c:v>-4.9843792805266105</c:v>
                </c:pt>
                <c:pt idx="4">
                  <c:v>-0.25046191556035069</c:v>
                </c:pt>
                <c:pt idx="5">
                  <c:v>6.6969446901795635</c:v>
                </c:pt>
                <c:pt idx="6">
                  <c:v>0.77187944653809382</c:v>
                </c:pt>
                <c:pt idx="7">
                  <c:v>9.5578056813911303</c:v>
                </c:pt>
                <c:pt idx="8">
                  <c:v>-0.99852706610006692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12.918080878861574</c:v>
                </c:pt>
                <c:pt idx="1">
                  <c:v>22.560230016567459</c:v>
                </c:pt>
                <c:pt idx="2">
                  <c:v>8.0561747901462581</c:v>
                </c:pt>
                <c:pt idx="3">
                  <c:v>-6.8874693997150729</c:v>
                </c:pt>
                <c:pt idx="4">
                  <c:v>-3.9794277419697011</c:v>
                </c:pt>
                <c:pt idx="5">
                  <c:v>8.9403095980907779</c:v>
                </c:pt>
                <c:pt idx="6">
                  <c:v>-4.5100960455926042E-2</c:v>
                </c:pt>
                <c:pt idx="7">
                  <c:v>-0.71686770253872112</c:v>
                </c:pt>
                <c:pt idx="8">
                  <c:v>-4.901929478986645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15.979193701280039</c:v>
                </c:pt>
                <c:pt idx="1">
                  <c:v>36.590645134757295</c:v>
                </c:pt>
                <c:pt idx="2">
                  <c:v>5.3173852936162689</c:v>
                </c:pt>
                <c:pt idx="3">
                  <c:v>-11.871848680241683</c:v>
                </c:pt>
                <c:pt idx="4">
                  <c:v>-4.2298896575300517</c:v>
                </c:pt>
                <c:pt idx="5">
                  <c:v>15.637254288270341</c:v>
                </c:pt>
                <c:pt idx="6">
                  <c:v>0.72677848608216777</c:v>
                </c:pt>
                <c:pt idx="7">
                  <c:v>8.8409379788524092</c:v>
                </c:pt>
                <c:pt idx="8">
                  <c:v>-5.9004565450867119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8.0701715102059524</c:v>
                </c:pt>
                <c:pt idx="1">
                  <c:v>19.908814948635452</c:v>
                </c:pt>
                <c:pt idx="2">
                  <c:v>7.6886587021431865</c:v>
                </c:pt>
                <c:pt idx="3">
                  <c:v>-12.828061700622882</c:v>
                </c:pt>
                <c:pt idx="4">
                  <c:v>1.607599246842689</c:v>
                </c:pt>
                <c:pt idx="5">
                  <c:v>9.699698848347154</c:v>
                </c:pt>
                <c:pt idx="6">
                  <c:v>-0.56020768454026637</c:v>
                </c:pt>
                <c:pt idx="7">
                  <c:v>4.4330258256111836</c:v>
                </c:pt>
                <c:pt idx="8">
                  <c:v>-3.1445651459317645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7.9090221910742287</c:v>
                </c:pt>
                <c:pt idx="1">
                  <c:v>16.681830186122113</c:v>
                </c:pt>
                <c:pt idx="2">
                  <c:v>-2.3712734085269176</c:v>
                </c:pt>
                <c:pt idx="3">
                  <c:v>0.95621302038116696</c:v>
                </c:pt>
                <c:pt idx="4">
                  <c:v>-5.8374889043726981</c:v>
                </c:pt>
                <c:pt idx="5">
                  <c:v>5.9375554399231163</c:v>
                </c:pt>
                <c:pt idx="6">
                  <c:v>1.2869861706224626</c:v>
                </c:pt>
                <c:pt idx="7">
                  <c:v>4.4079121532412699</c:v>
                </c:pt>
                <c:pt idx="8">
                  <c:v>-2.7558913991550256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3.9385649901608595</c:v>
                </c:pt>
                <c:pt idx="1">
                  <c:v>0.14037630287206326</c:v>
                </c:pt>
                <c:pt idx="2">
                  <c:v>0.21416571690656916</c:v>
                </c:pt>
                <c:pt idx="3">
                  <c:v>-0.21284565834106139</c:v>
                </c:pt>
                <c:pt idx="4">
                  <c:v>1.3881314298660641</c:v>
                </c:pt>
                <c:pt idx="5">
                  <c:v>1.6815135506920171</c:v>
                </c:pt>
                <c:pt idx="6">
                  <c:v>-0.63005937108601806</c:v>
                </c:pt>
                <c:pt idx="7">
                  <c:v>1.6820757203593182</c:v>
                </c:pt>
                <c:pt idx="8">
                  <c:v>1.407220555933729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4.3020560683998994</c:v>
                </c:pt>
                <c:pt idx="1">
                  <c:v>8.2233467054827045</c:v>
                </c:pt>
                <c:pt idx="2">
                  <c:v>1.5799694375220454</c:v>
                </c:pt>
                <c:pt idx="3">
                  <c:v>-5.0267037107794792</c:v>
                </c:pt>
                <c:pt idx="4">
                  <c:v>0.921385540159533</c:v>
                </c:pt>
                <c:pt idx="5">
                  <c:v>3.9644269938874075</c:v>
                </c:pt>
                <c:pt idx="6">
                  <c:v>1.5653640977641601</c:v>
                </c:pt>
                <c:pt idx="7">
                  <c:v>3.4215403946004006</c:v>
                </c:pt>
                <c:pt idx="8">
                  <c:v>-7.4056735545864569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7.7385726427194612</c:v>
                </c:pt>
                <c:pt idx="1">
                  <c:v>28.226922126402826</c:v>
                </c:pt>
                <c:pt idx="2">
                  <c:v>3.5232501391876525</c:v>
                </c:pt>
                <c:pt idx="3">
                  <c:v>-6.6322993111212014</c:v>
                </c:pt>
                <c:pt idx="4">
                  <c:v>-6.5394066275556639</c:v>
                </c:pt>
                <c:pt idx="5">
                  <c:v>9.9913137436908599</c:v>
                </c:pt>
                <c:pt idx="6">
                  <c:v>-0.20852624059594405</c:v>
                </c:pt>
                <c:pt idx="7">
                  <c:v>3.7373218638927455</c:v>
                </c:pt>
                <c:pt idx="8">
                  <c:v>9.7996453565940556E-2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0.8521903914236395</c:v>
                </c:pt>
                <c:pt idx="1">
                  <c:v>1.1762399350110311</c:v>
                </c:pt>
                <c:pt idx="2">
                  <c:v>0.65998070692494792</c:v>
                </c:pt>
                <c:pt idx="3">
                  <c:v>-0.40233910635744685</c:v>
                </c:pt>
                <c:pt idx="4">
                  <c:v>0.7835451515485321</c:v>
                </c:pt>
                <c:pt idx="5">
                  <c:v>0.90690357834661661</c:v>
                </c:pt>
                <c:pt idx="6">
                  <c:v>-0.30412972261061544</c:v>
                </c:pt>
                <c:pt idx="7">
                  <c:v>3.3253664719994136E-2</c:v>
                </c:pt>
                <c:pt idx="8">
                  <c:v>0.47044427635791797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1.5053960224459288</c:v>
                </c:pt>
                <c:pt idx="1">
                  <c:v>5.5583775995294005</c:v>
                </c:pt>
                <c:pt idx="2">
                  <c:v>2.2080455644449106</c:v>
                </c:pt>
                <c:pt idx="3">
                  <c:v>-4.7063645292394369</c:v>
                </c:pt>
                <c:pt idx="4">
                  <c:v>0.1120889077110494</c:v>
                </c:pt>
                <c:pt idx="5">
                  <c:v>2.3574667499208815</c:v>
                </c:pt>
                <c:pt idx="6">
                  <c:v>0.34172901470992656</c:v>
                </c:pt>
                <c:pt idx="7">
                  <c:v>2.071342492312044</c:v>
                </c:pt>
                <c:pt idx="8">
                  <c:v>-5.0918957458363927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5.7125850963363831</c:v>
                </c:pt>
                <c:pt idx="1">
                  <c:v>13.174197414095005</c:v>
                </c:pt>
                <c:pt idx="2">
                  <c:v>4.820632430773351</c:v>
                </c:pt>
                <c:pt idx="3">
                  <c:v>-7.7193580650260074</c:v>
                </c:pt>
                <c:pt idx="4">
                  <c:v>0.71196518758310079</c:v>
                </c:pt>
                <c:pt idx="5">
                  <c:v>6.4353285200796648</c:v>
                </c:pt>
                <c:pt idx="6">
                  <c:v>-0.59780697663961391</c:v>
                </c:pt>
                <c:pt idx="7">
                  <c:v>2.3284296685791759</c:v>
                </c:pt>
                <c:pt idx="8">
                  <c:v>1.4768863235467489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3.0863745987372315</c:v>
                </c:pt>
                <c:pt idx="1">
                  <c:v>-1.0358636321389749</c:v>
                </c:pt>
                <c:pt idx="2">
                  <c:v>-0.44581499001837877</c:v>
                </c:pt>
                <c:pt idx="3">
                  <c:v>0.18949344801638546</c:v>
                </c:pt>
                <c:pt idx="4">
                  <c:v>0.60458627831753375</c:v>
                </c:pt>
                <c:pt idx="5">
                  <c:v>0.7746099723454023</c:v>
                </c:pt>
                <c:pt idx="6">
                  <c:v>-0.32592964847540307</c:v>
                </c:pt>
                <c:pt idx="7">
                  <c:v>1.648822055639334</c:v>
                </c:pt>
                <c:pt idx="8">
                  <c:v>0.936776279575807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2.796660045953959</c:v>
                </c:pt>
                <c:pt idx="1">
                  <c:v>2.6649691059533005</c:v>
                </c:pt>
                <c:pt idx="2">
                  <c:v>-0.62807612692285719</c:v>
                </c:pt>
                <c:pt idx="3">
                  <c:v>-0.32033918154006047</c:v>
                </c:pt>
                <c:pt idx="4">
                  <c:v>0.80929663244848271</c:v>
                </c:pt>
                <c:pt idx="5">
                  <c:v>1.6069602439665127</c:v>
                </c:pt>
                <c:pt idx="6">
                  <c:v>1.2236350830542086</c:v>
                </c:pt>
                <c:pt idx="7">
                  <c:v>1.3501979022883592</c:v>
                </c:pt>
                <c:pt idx="8">
                  <c:v>-2.3137778087500447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2.0259875463830781</c:v>
                </c:pt>
                <c:pt idx="1">
                  <c:v>15.052724712307864</c:v>
                </c:pt>
                <c:pt idx="2">
                  <c:v>-1.2973822915856772</c:v>
                </c:pt>
                <c:pt idx="3">
                  <c:v>1.087058753904806</c:v>
                </c:pt>
                <c:pt idx="4">
                  <c:v>-7.2513718151387714</c:v>
                </c:pt>
                <c:pt idx="5">
                  <c:v>3.5559852236111968</c:v>
                </c:pt>
                <c:pt idx="6">
                  <c:v>0.38928073604365743</c:v>
                </c:pt>
                <c:pt idx="7">
                  <c:v>1.408892195313534</c:v>
                </c:pt>
                <c:pt idx="8">
                  <c:v>-1.3788898699807675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58.889814336856162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47.953952802789594</c:v>
                </c:pt>
                <c:pt idx="4">
                  <c:v>46.559849699680747</c:v>
                </c:pt>
                <c:pt idx="5">
                  <c:v>41.209940782270046</c:v>
                </c:pt>
                <c:pt idx="6">
                  <c:v>41.268635198866704</c:v>
                </c:pt>
                <c:pt idx="7">
                  <c:v>42.027432726918228</c:v>
                </c:pt>
                <c:pt idx="8">
                  <c:v>45.694696076474479</c:v>
                </c:pt>
                <c:pt idx="9">
                  <c:v>40.383679047789357</c:v>
                </c:pt>
                <c:pt idx="10">
                  <c:v>33.524269661108093</c:v>
                </c:pt>
                <c:pt idx="11">
                  <c:v>45.48867882326963</c:v>
                </c:pt>
                <c:pt idx="12">
                  <c:v>36.142742673282164</c:v>
                </c:pt>
                <c:pt idx="13">
                  <c:v>34.558286584067595</c:v>
                </c:pt>
                <c:pt idx="14">
                  <c:v>33.007379127962345</c:v>
                </c:pt>
                <c:pt idx="15">
                  <c:v>32.044602332677584</c:v>
                </c:pt>
                <c:pt idx="16">
                  <c:v>31.036603707077273</c:v>
                </c:pt>
                <c:pt idx="17">
                  <c:v>30.035420741096143</c:v>
                </c:pt>
                <c:pt idx="18">
                  <c:v>29.020081096521324</c:v>
                </c:pt>
                <c:pt idx="19">
                  <c:v>27.954755201968847</c:v>
                </c:pt>
                <c:pt idx="20">
                  <c:v>26.890865776700963</c:v>
                </c:pt>
                <c:pt idx="21">
                  <c:v>25.847540795476288</c:v>
                </c:pt>
                <c:pt idx="22">
                  <c:v>24.785039270107305</c:v>
                </c:pt>
                <c:pt idx="23">
                  <c:v>23.696623032270018</c:v>
                </c:pt>
                <c:pt idx="24">
                  <c:v>22.647457465201455</c:v>
                </c:pt>
                <c:pt idx="25">
                  <c:v>22.63513331438212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138.18222084146649</c:v>
                </c:pt>
                <c:pt idx="2">
                  <c:v>147.01913561065808</c:v>
                </c:pt>
                <c:pt idx="3">
                  <c:v>128.3666175506736</c:v>
                </c:pt>
                <c:pt idx="4">
                  <c:v>133.64584718851668</c:v>
                </c:pt>
                <c:pt idx="5">
                  <c:v>141.94350599577757</c:v>
                </c:pt>
                <c:pt idx="6">
                  <c:v>134.81975383949523</c:v>
                </c:pt>
                <c:pt idx="7">
                  <c:v>142.50966235578846</c:v>
                </c:pt>
                <c:pt idx="8">
                  <c:v>141.1169648733285</c:v>
                </c:pt>
                <c:pt idx="9">
                  <c:v>128.57672626456653</c:v>
                </c:pt>
                <c:pt idx="10">
                  <c:v>125.96362022037525</c:v>
                </c:pt>
                <c:pt idx="11">
                  <c:v>130.65333787050707</c:v>
                </c:pt>
                <c:pt idx="12">
                  <c:v>122.88863117365898</c:v>
                </c:pt>
                <c:pt idx="13">
                  <c:v>119.65713860388729</c:v>
                </c:pt>
                <c:pt idx="14">
                  <c:v>116.53000710652739</c:v>
                </c:pt>
                <c:pt idx="15">
                  <c:v>112.94674489874188</c:v>
                </c:pt>
                <c:pt idx="16">
                  <c:v>109.22865546520195</c:v>
                </c:pt>
                <c:pt idx="17">
                  <c:v>105.47013133905973</c:v>
                </c:pt>
                <c:pt idx="18">
                  <c:v>101.60769322857939</c:v>
                </c:pt>
                <c:pt idx="19">
                  <c:v>97.684730886775043</c:v>
                </c:pt>
                <c:pt idx="20">
                  <c:v>93.726170974809222</c:v>
                </c:pt>
                <c:pt idx="21">
                  <c:v>89.674131990526973</c:v>
                </c:pt>
                <c:pt idx="22">
                  <c:v>85.545164241713138</c:v>
                </c:pt>
                <c:pt idx="23">
                  <c:v>81.332489365443777</c:v>
                </c:pt>
                <c:pt idx="24">
                  <c:v>77.028678055352799</c:v>
                </c:pt>
                <c:pt idx="25">
                  <c:v>72.547892658154069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175.50014249757351</c:v>
                </c:pt>
                <c:pt idx="1">
                  <c:v>179.30315991665765</c:v>
                </c:pt>
                <c:pt idx="2">
                  <c:v>184.48179834294046</c:v>
                </c:pt>
                <c:pt idx="3">
                  <c:v>188.98536621487759</c:v>
                </c:pt>
                <c:pt idx="4">
                  <c:v>194.982733977988</c:v>
                </c:pt>
                <c:pt idx="5">
                  <c:v>189.57727991997524</c:v>
                </c:pt>
                <c:pt idx="6">
                  <c:v>209.23917027201054</c:v>
                </c:pt>
                <c:pt idx="7">
                  <c:v>193.31473560143289</c:v>
                </c:pt>
                <c:pt idx="8">
                  <c:v>188.00208506503913</c:v>
                </c:pt>
                <c:pt idx="9">
                  <c:v>202.78250227191319</c:v>
                </c:pt>
                <c:pt idx="10">
                  <c:v>192.24648749197303</c:v>
                </c:pt>
                <c:pt idx="11">
                  <c:v>186.58268597898561</c:v>
                </c:pt>
                <c:pt idx="12">
                  <c:v>187.35527466145834</c:v>
                </c:pt>
                <c:pt idx="13">
                  <c:v>185.18797263588451</c:v>
                </c:pt>
                <c:pt idx="14">
                  <c:v>183.28964379146703</c:v>
                </c:pt>
                <c:pt idx="15">
                  <c:v>180.82369635629868</c:v>
                </c:pt>
                <c:pt idx="16">
                  <c:v>178.20865320270968</c:v>
                </c:pt>
                <c:pt idx="17">
                  <c:v>175.48495756503016</c:v>
                </c:pt>
                <c:pt idx="18">
                  <c:v>172.7528027451703</c:v>
                </c:pt>
                <c:pt idx="19">
                  <c:v>170.00427972462242</c:v>
                </c:pt>
                <c:pt idx="20">
                  <c:v>167.28472279240347</c:v>
                </c:pt>
                <c:pt idx="21">
                  <c:v>164.51100685314225</c:v>
                </c:pt>
                <c:pt idx="22">
                  <c:v>161.71509176560289</c:v>
                </c:pt>
                <c:pt idx="23">
                  <c:v>158.90674078339569</c:v>
                </c:pt>
                <c:pt idx="24">
                  <c:v>156.06434038499819</c:v>
                </c:pt>
                <c:pt idx="25">
                  <c:v>153.01471912130233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165.84202357846561</c:v>
                </c:pt>
                <c:pt idx="1">
                  <c:v>174.39218903255306</c:v>
                </c:pt>
                <c:pt idx="2">
                  <c:v>181.7188819829455</c:v>
                </c:pt>
                <c:pt idx="3">
                  <c:v>168.30961194441431</c:v>
                </c:pt>
                <c:pt idx="4">
                  <c:v>178.59231814362758</c:v>
                </c:pt>
                <c:pt idx="5">
                  <c:v>181.37618117458402</c:v>
                </c:pt>
                <c:pt idx="6">
                  <c:v>195.12528220912424</c:v>
                </c:pt>
                <c:pt idx="7">
                  <c:v>199.61042852686762</c:v>
                </c:pt>
                <c:pt idx="8">
                  <c:v>190.43506713130645</c:v>
                </c:pt>
                <c:pt idx="9">
                  <c:v>208.37183277198906</c:v>
                </c:pt>
                <c:pt idx="10">
                  <c:v>203.93821864947429</c:v>
                </c:pt>
                <c:pt idx="11">
                  <c:v>201.10406860569893</c:v>
                </c:pt>
                <c:pt idx="12">
                  <c:v>204.7272225003623</c:v>
                </c:pt>
                <c:pt idx="13">
                  <c:v>206.35302023219683</c:v>
                </c:pt>
                <c:pt idx="14">
                  <c:v>208.31284697412991</c:v>
                </c:pt>
                <c:pt idx="15">
                  <c:v>209.68540598485521</c:v>
                </c:pt>
                <c:pt idx="16">
                  <c:v>210.93050300907868</c:v>
                </c:pt>
                <c:pt idx="17">
                  <c:v>212.14022544326244</c:v>
                </c:pt>
                <c:pt idx="18">
                  <c:v>213.35804293590976</c:v>
                </c:pt>
                <c:pt idx="19">
                  <c:v>214.59918227392629</c:v>
                </c:pt>
                <c:pt idx="20">
                  <c:v>215.91250686275094</c:v>
                </c:pt>
                <c:pt idx="21">
                  <c:v>217.20300647605876</c:v>
                </c:pt>
                <c:pt idx="22">
                  <c:v>218.50280477795351</c:v>
                </c:pt>
                <c:pt idx="23">
                  <c:v>219.8280831179936</c:v>
                </c:pt>
                <c:pt idx="24">
                  <c:v>221.14592418028334</c:v>
                </c:pt>
                <c:pt idx="25">
                  <c:v>222.20874491197358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37.367068736961087</c:v>
                </c:pt>
                <c:pt idx="1">
                  <c:v>40.339947124750765</c:v>
                </c:pt>
                <c:pt idx="2">
                  <c:v>37.006518195892056</c:v>
                </c:pt>
                <c:pt idx="3">
                  <c:v>42.786978433901112</c:v>
                </c:pt>
                <c:pt idx="4">
                  <c:v>42.187652839692618</c:v>
                </c:pt>
                <c:pt idx="5">
                  <c:v>43.803905206969084</c:v>
                </c:pt>
                <c:pt idx="6">
                  <c:v>46.091458757849487</c:v>
                </c:pt>
                <c:pt idx="7">
                  <c:v>48.729956213447522</c:v>
                </c:pt>
                <c:pt idx="8">
                  <c:v>48.400960494653887</c:v>
                </c:pt>
                <c:pt idx="9">
                  <c:v>45.617632184021666</c:v>
                </c:pt>
                <c:pt idx="10">
                  <c:v>50.69061036297159</c:v>
                </c:pt>
                <c:pt idx="11">
                  <c:v>49.332814391672379</c:v>
                </c:pt>
                <c:pt idx="12">
                  <c:v>51.019218620688228</c:v>
                </c:pt>
                <c:pt idx="13">
                  <c:v>52.030739545645432</c:v>
                </c:pt>
                <c:pt idx="14">
                  <c:v>53.148607385539506</c:v>
                </c:pt>
                <c:pt idx="15">
                  <c:v>54.141827930852827</c:v>
                </c:pt>
                <c:pt idx="16">
                  <c:v>55.144479532634968</c:v>
                </c:pt>
                <c:pt idx="17">
                  <c:v>56.155448040980161</c:v>
                </c:pt>
                <c:pt idx="18" formatCode="General">
                  <c:v>57.168125480424187</c:v>
                </c:pt>
                <c:pt idx="19" formatCode="General">
                  <c:v>58.219289993972033</c:v>
                </c:pt>
                <c:pt idx="20" formatCode="General">
                  <c:v>59.318010661453094</c:v>
                </c:pt>
                <c:pt idx="21" formatCode="General">
                  <c:v>60.439111351212219</c:v>
                </c:pt>
                <c:pt idx="22">
                  <c:v>61.596589007870435</c:v>
                </c:pt>
                <c:pt idx="23">
                  <c:v>62.799569999625305</c:v>
                </c:pt>
                <c:pt idx="24">
                  <c:v>64.048806536104351</c:v>
                </c:pt>
                <c:pt idx="25">
                  <c:v>65.252651180207963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40.033885183133584</c:v>
                </c:pt>
                <c:pt idx="3">
                  <c:v>46.001773291052977</c:v>
                </c:pt>
                <c:pt idx="4">
                  <c:v>43.510368041544893</c:v>
                </c:pt>
                <c:pt idx="5">
                  <c:v>45.346584931609783</c:v>
                </c:pt>
                <c:pt idx="6">
                  <c:v>47.150540096606171</c:v>
                </c:pt>
                <c:pt idx="7">
                  <c:v>48.659322532883792</c:v>
                </c:pt>
                <c:pt idx="8">
                  <c:v>47.726551331709445</c:v>
                </c:pt>
                <c:pt idx="9">
                  <c:v>46.008323016926163</c:v>
                </c:pt>
                <c:pt idx="10">
                  <c:v>48.456113417602474</c:v>
                </c:pt>
                <c:pt idx="11">
                  <c:v>46.872959900153269</c:v>
                </c:pt>
                <c:pt idx="12">
                  <c:v>48.325398867103459</c:v>
                </c:pt>
                <c:pt idx="13">
                  <c:v>49.066044227599157</c:v>
                </c:pt>
                <c:pt idx="14">
                  <c:v>49.956819238827265</c:v>
                </c:pt>
                <c:pt idx="15">
                  <c:v>50.703333847382076</c:v>
                </c:pt>
                <c:pt idx="16">
                  <c:v>51.4400718995958</c:v>
                </c:pt>
                <c:pt idx="17">
                  <c:v>52.246426687209677</c:v>
                </c:pt>
                <c:pt idx="18" formatCode="General">
                  <c:v>53.071522568037672</c:v>
                </c:pt>
                <c:pt idx="19" formatCode="General">
                  <c:v>53.921614645813094</c:v>
                </c:pt>
                <c:pt idx="20" formatCode="General">
                  <c:v>54.832202742421849</c:v>
                </c:pt>
                <c:pt idx="21" formatCode="General">
                  <c:v>55.78996133083794</c:v>
                </c:pt>
                <c:pt idx="22">
                  <c:v>56.770100478431274</c:v>
                </c:pt>
                <c:pt idx="23">
                  <c:v>57.787666737399256</c:v>
                </c:pt>
                <c:pt idx="24">
                  <c:v>58.821208935668189</c:v>
                </c:pt>
                <c:pt idx="25">
                  <c:v>59.906011028344885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113.10423964264206</c:v>
                </c:pt>
                <c:pt idx="1">
                  <c:v>126.33766037781295</c:v>
                </c:pt>
                <c:pt idx="2">
                  <c:v>120.27028617391906</c:v>
                </c:pt>
                <c:pt idx="3">
                  <c:v>138.24103535005682</c:v>
                </c:pt>
                <c:pt idx="4">
                  <c:v>140.92643425416153</c:v>
                </c:pt>
                <c:pt idx="5">
                  <c:v>147.23988115141501</c:v>
                </c:pt>
                <c:pt idx="6">
                  <c:v>155.70589785431227</c:v>
                </c:pt>
                <c:pt idx="7">
                  <c:v>165.54638598583253</c:v>
                </c:pt>
                <c:pt idx="8">
                  <c:v>164.54153195033032</c:v>
                </c:pt>
                <c:pt idx="9">
                  <c:v>160.64904285074596</c:v>
                </c:pt>
                <c:pt idx="10">
                  <c:v>176.02137638022847</c:v>
                </c:pt>
                <c:pt idx="11">
                  <c:v>175.04264184258975</c:v>
                </c:pt>
                <c:pt idx="12">
                  <c:v>180.90002951768193</c:v>
                </c:pt>
                <c:pt idx="13">
                  <c:v>185.34749848187874</c:v>
                </c:pt>
                <c:pt idx="14">
                  <c:v>190.18143547547348</c:v>
                </c:pt>
                <c:pt idx="15">
                  <c:v>194.54309918315485</c:v>
                </c:pt>
                <c:pt idx="16">
                  <c:v>198.76590769077609</c:v>
                </c:pt>
                <c:pt idx="17">
                  <c:v>202.83875452309542</c:v>
                </c:pt>
                <c:pt idx="18" formatCode="General">
                  <c:v>206.99719968404426</c:v>
                </c:pt>
                <c:pt idx="19" formatCode="General">
                  <c:v>211.21455548045697</c:v>
                </c:pt>
                <c:pt idx="20" formatCode="General">
                  <c:v>215.5439683310459</c:v>
                </c:pt>
                <c:pt idx="21" formatCode="General">
                  <c:v>219.89899146098455</c:v>
                </c:pt>
                <c:pt idx="22" formatCode="General">
                  <c:v>224.32223548399278</c:v>
                </c:pt>
                <c:pt idx="23" formatCode="General">
                  <c:v>228.83675209566476</c:v>
                </c:pt>
                <c:pt idx="24" formatCode="General">
                  <c:v>233.40246759852957</c:v>
                </c:pt>
                <c:pt idx="25" formatCode="General">
                  <c:v>237.7552481921046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45.225220235501233</c:v>
                </c:pt>
                <c:pt idx="2">
                  <c:v>42.937644594119547</c:v>
                </c:pt>
                <c:pt idx="3">
                  <c:v>57.979047630883166</c:v>
                </c:pt>
                <c:pt idx="4">
                  <c:v>57.285567008621975</c:v>
                </c:pt>
                <c:pt idx="5">
                  <c:v>62.510870852692172</c:v>
                </c:pt>
                <c:pt idx="6">
                  <c:v>66.384694565010051</c:v>
                </c:pt>
                <c:pt idx="7">
                  <c:v>65.156736200683227</c:v>
                </c:pt>
                <c:pt idx="8">
                  <c:v>73.836147531371893</c:v>
                </c:pt>
                <c:pt idx="9">
                  <c:v>88.813865922476083</c:v>
                </c:pt>
                <c:pt idx="10">
                  <c:v>81.917208624065523</c:v>
                </c:pt>
                <c:pt idx="11">
                  <c:v>82.888380002591603</c:v>
                </c:pt>
                <c:pt idx="12">
                  <c:v>89.13459996408379</c:v>
                </c:pt>
                <c:pt idx="13">
                  <c:v>92.884586116725984</c:v>
                </c:pt>
                <c:pt idx="14">
                  <c:v>96.800520223340214</c:v>
                </c:pt>
                <c:pt idx="15">
                  <c:v>100.4188027269511</c:v>
                </c:pt>
                <c:pt idx="16">
                  <c:v>103.92365414654742</c:v>
                </c:pt>
                <c:pt idx="17">
                  <c:v>107.3397925554226</c:v>
                </c:pt>
                <c:pt idx="18" formatCode="General">
                  <c:v>110.71378252633059</c:v>
                </c:pt>
                <c:pt idx="19" formatCode="General">
                  <c:v>114.05343846096119</c:v>
                </c:pt>
                <c:pt idx="20" formatCode="General">
                  <c:v>117.39759355334179</c:v>
                </c:pt>
                <c:pt idx="21" formatCode="General">
                  <c:v>120.70440070778665</c:v>
                </c:pt>
                <c:pt idx="22" formatCode="General">
                  <c:v>123.98000411832982</c:v>
                </c:pt>
                <c:pt idx="23" formatCode="General">
                  <c:v>127.23478015788244</c:v>
                </c:pt>
                <c:pt idx="24" formatCode="General">
                  <c:v>130.44621606440614</c:v>
                </c:pt>
                <c:pt idx="25" formatCode="General">
                  <c:v>133.48781559692318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7.2102483630550083</c:v>
                </c:pt>
                <c:pt idx="1">
                  <c:v>6.6973845543516646</c:v>
                </c:pt>
                <c:pt idx="2">
                  <c:v>6.2153004875375633</c:v>
                </c:pt>
                <c:pt idx="3">
                  <c:v>8.4246167813512596</c:v>
                </c:pt>
                <c:pt idx="4">
                  <c:v>8.1352288461664983</c:v>
                </c:pt>
                <c:pt idx="5">
                  <c:v>9.1158499847075198</c:v>
                </c:pt>
                <c:pt idx="6">
                  <c:v>9.7395672067265266</c:v>
                </c:pt>
                <c:pt idx="7">
                  <c:v>9.363339856144858</c:v>
                </c:pt>
                <c:pt idx="8">
                  <c:v>10.151995545785647</c:v>
                </c:pt>
                <c:pt idx="9">
                  <c:v>12.352395669570894</c:v>
                </c:pt>
                <c:pt idx="10">
                  <c:v>11.498095192202216</c:v>
                </c:pt>
                <c:pt idx="11">
                  <c:v>11.942432584531103</c:v>
                </c:pt>
                <c:pt idx="12">
                  <c:v>12.576882021680673</c:v>
                </c:pt>
                <c:pt idx="13">
                  <c:v>13.08471357211401</c:v>
                </c:pt>
                <c:pt idx="14">
                  <c:v>13.608740676733531</c:v>
                </c:pt>
                <c:pt idx="15">
                  <c:v>14.094486739085109</c:v>
                </c:pt>
                <c:pt idx="16">
                  <c:v>14.561471346377166</c:v>
                </c:pt>
                <c:pt idx="17">
                  <c:v>15.013843104842925</c:v>
                </c:pt>
                <c:pt idx="18" formatCode="General">
                  <c:v>15.471749734981737</c:v>
                </c:pt>
                <c:pt idx="19" formatCode="General">
                  <c:v>15.924153331504151</c:v>
                </c:pt>
                <c:pt idx="20" formatCode="General">
                  <c:v>16.376958305072705</c:v>
                </c:pt>
                <c:pt idx="21" formatCode="General">
                  <c:v>16.821849033975045</c:v>
                </c:pt>
                <c:pt idx="22" formatCode="General">
                  <c:v>17.260970856000046</c:v>
                </c:pt>
                <c:pt idx="23" formatCode="General">
                  <c:v>17.695294710324784</c:v>
                </c:pt>
                <c:pt idx="24" formatCode="General">
                  <c:v>18.12690077945523</c:v>
                </c:pt>
                <c:pt idx="25" formatCode="General">
                  <c:v>18.537783996607487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58.889814336856162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47.953952802789594</c:v>
                </c:pt>
                <c:pt idx="4">
                  <c:v>46.559849699680747</c:v>
                </c:pt>
                <c:pt idx="5">
                  <c:v>41.209940782270046</c:v>
                </c:pt>
                <c:pt idx="6">
                  <c:v>41.268635198866704</c:v>
                </c:pt>
                <c:pt idx="7">
                  <c:v>42.027432726918228</c:v>
                </c:pt>
                <c:pt idx="8">
                  <c:v>45.694696076474479</c:v>
                </c:pt>
                <c:pt idx="9">
                  <c:v>40.383679047789357</c:v>
                </c:pt>
                <c:pt idx="10">
                  <c:v>33.524269661108093</c:v>
                </c:pt>
                <c:pt idx="11">
                  <c:v>45.48867882326963</c:v>
                </c:pt>
                <c:pt idx="12">
                  <c:v>36.142742673282164</c:v>
                </c:pt>
                <c:pt idx="13">
                  <c:v>34.558286584067595</c:v>
                </c:pt>
                <c:pt idx="14">
                  <c:v>33.007379127962345</c:v>
                </c:pt>
                <c:pt idx="15">
                  <c:v>32.044602332677584</c:v>
                </c:pt>
                <c:pt idx="16">
                  <c:v>31.036603707077273</c:v>
                </c:pt>
                <c:pt idx="17">
                  <c:v>30.035420741096143</c:v>
                </c:pt>
                <c:pt idx="18">
                  <c:v>29.020081096521324</c:v>
                </c:pt>
                <c:pt idx="19">
                  <c:v>27.954755201968847</c:v>
                </c:pt>
                <c:pt idx="20">
                  <c:v>26.890865776700963</c:v>
                </c:pt>
                <c:pt idx="21">
                  <c:v>25.847540795476288</c:v>
                </c:pt>
                <c:pt idx="22">
                  <c:v>24.785039270107305</c:v>
                </c:pt>
                <c:pt idx="23">
                  <c:v>23.696623032270018</c:v>
                </c:pt>
                <c:pt idx="24">
                  <c:v>22.647457465201455</c:v>
                </c:pt>
                <c:pt idx="25">
                  <c:v>22.63513331438212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138.18222084146649</c:v>
                </c:pt>
                <c:pt idx="2">
                  <c:v>147.01913561065808</c:v>
                </c:pt>
                <c:pt idx="3">
                  <c:v>128.3666175506736</c:v>
                </c:pt>
                <c:pt idx="4">
                  <c:v>133.64584718851668</c:v>
                </c:pt>
                <c:pt idx="5">
                  <c:v>141.94350599577757</c:v>
                </c:pt>
                <c:pt idx="6">
                  <c:v>134.81975383949523</c:v>
                </c:pt>
                <c:pt idx="7">
                  <c:v>142.50966235578846</c:v>
                </c:pt>
                <c:pt idx="8">
                  <c:v>141.1169648733285</c:v>
                </c:pt>
                <c:pt idx="9">
                  <c:v>128.57672626456653</c:v>
                </c:pt>
                <c:pt idx="10">
                  <c:v>125.96362022037525</c:v>
                </c:pt>
                <c:pt idx="11">
                  <c:v>130.65333787050707</c:v>
                </c:pt>
                <c:pt idx="12">
                  <c:v>122.88863117365898</c:v>
                </c:pt>
                <c:pt idx="13">
                  <c:v>119.65713860388729</c:v>
                </c:pt>
                <c:pt idx="14">
                  <c:v>116.53000710652739</c:v>
                </c:pt>
                <c:pt idx="15">
                  <c:v>112.94674489874188</c:v>
                </c:pt>
                <c:pt idx="16">
                  <c:v>109.22865546520195</c:v>
                </c:pt>
                <c:pt idx="17">
                  <c:v>105.47013133905973</c:v>
                </c:pt>
                <c:pt idx="18">
                  <c:v>101.60769322857939</c:v>
                </c:pt>
                <c:pt idx="19">
                  <c:v>97.684730886775043</c:v>
                </c:pt>
                <c:pt idx="20">
                  <c:v>93.726170974809222</c:v>
                </c:pt>
                <c:pt idx="21">
                  <c:v>89.674131990526973</c:v>
                </c:pt>
                <c:pt idx="22">
                  <c:v>85.545164241713138</c:v>
                </c:pt>
                <c:pt idx="23">
                  <c:v>81.332489365443777</c:v>
                </c:pt>
                <c:pt idx="24">
                  <c:v>77.028678055352799</c:v>
                </c:pt>
                <c:pt idx="25">
                  <c:v>72.547892658154069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175.50014249757351</c:v>
                </c:pt>
                <c:pt idx="1">
                  <c:v>179.30315991665765</c:v>
                </c:pt>
                <c:pt idx="2">
                  <c:v>184.48179834294046</c:v>
                </c:pt>
                <c:pt idx="3">
                  <c:v>188.98536621487759</c:v>
                </c:pt>
                <c:pt idx="4">
                  <c:v>194.982733977988</c:v>
                </c:pt>
                <c:pt idx="5">
                  <c:v>189.57727991997524</c:v>
                </c:pt>
                <c:pt idx="6">
                  <c:v>209.23917027201054</c:v>
                </c:pt>
                <c:pt idx="7">
                  <c:v>193.31473560143289</c:v>
                </c:pt>
                <c:pt idx="8">
                  <c:v>188.00208506503913</c:v>
                </c:pt>
                <c:pt idx="9">
                  <c:v>202.78250227191319</c:v>
                </c:pt>
                <c:pt idx="10">
                  <c:v>192.24648749197303</c:v>
                </c:pt>
                <c:pt idx="11">
                  <c:v>186.58268597898561</c:v>
                </c:pt>
                <c:pt idx="12">
                  <c:v>187.35527466145834</c:v>
                </c:pt>
                <c:pt idx="13">
                  <c:v>185.18797263588451</c:v>
                </c:pt>
                <c:pt idx="14">
                  <c:v>183.28964379146703</c:v>
                </c:pt>
                <c:pt idx="15">
                  <c:v>180.82369635629868</c:v>
                </c:pt>
                <c:pt idx="16">
                  <c:v>178.20865320270968</c:v>
                </c:pt>
                <c:pt idx="17">
                  <c:v>175.48495756503016</c:v>
                </c:pt>
                <c:pt idx="18">
                  <c:v>172.7528027451703</c:v>
                </c:pt>
                <c:pt idx="19">
                  <c:v>170.00427972462242</c:v>
                </c:pt>
                <c:pt idx="20">
                  <c:v>167.28472279240347</c:v>
                </c:pt>
                <c:pt idx="21">
                  <c:v>164.51100685314225</c:v>
                </c:pt>
                <c:pt idx="22">
                  <c:v>161.71509176560289</c:v>
                </c:pt>
                <c:pt idx="23">
                  <c:v>158.90674078339569</c:v>
                </c:pt>
                <c:pt idx="24">
                  <c:v>156.06434038499819</c:v>
                </c:pt>
                <c:pt idx="25">
                  <c:v>153.01471912130233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165.84202357846561</c:v>
                </c:pt>
                <c:pt idx="1">
                  <c:v>174.39218903255306</c:v>
                </c:pt>
                <c:pt idx="2">
                  <c:v>181.7188819829455</c:v>
                </c:pt>
                <c:pt idx="3">
                  <c:v>168.30961194441431</c:v>
                </c:pt>
                <c:pt idx="4">
                  <c:v>178.59231814362758</c:v>
                </c:pt>
                <c:pt idx="5">
                  <c:v>181.37618117458402</c:v>
                </c:pt>
                <c:pt idx="6">
                  <c:v>195.12528220912424</c:v>
                </c:pt>
                <c:pt idx="7">
                  <c:v>199.61042852686762</c:v>
                </c:pt>
                <c:pt idx="8">
                  <c:v>190.43506713130645</c:v>
                </c:pt>
                <c:pt idx="9">
                  <c:v>208.37183277198906</c:v>
                </c:pt>
                <c:pt idx="10">
                  <c:v>203.93821864947429</c:v>
                </c:pt>
                <c:pt idx="11">
                  <c:v>201.10406860569893</c:v>
                </c:pt>
                <c:pt idx="12">
                  <c:v>204.7272225003623</c:v>
                </c:pt>
                <c:pt idx="13">
                  <c:v>206.35302023219683</c:v>
                </c:pt>
                <c:pt idx="14">
                  <c:v>208.31284697412991</c:v>
                </c:pt>
                <c:pt idx="15">
                  <c:v>209.68540598485521</c:v>
                </c:pt>
                <c:pt idx="16">
                  <c:v>210.93050300907868</c:v>
                </c:pt>
                <c:pt idx="17">
                  <c:v>212.14022544326244</c:v>
                </c:pt>
                <c:pt idx="18">
                  <c:v>213.35804293590976</c:v>
                </c:pt>
                <c:pt idx="19">
                  <c:v>214.59918227392629</c:v>
                </c:pt>
                <c:pt idx="20">
                  <c:v>215.91250686275094</c:v>
                </c:pt>
                <c:pt idx="21">
                  <c:v>217.20300647605876</c:v>
                </c:pt>
                <c:pt idx="22">
                  <c:v>218.50280477795351</c:v>
                </c:pt>
                <c:pt idx="23">
                  <c:v>219.8280831179936</c:v>
                </c:pt>
                <c:pt idx="24">
                  <c:v>221.14592418028334</c:v>
                </c:pt>
                <c:pt idx="25">
                  <c:v>222.20874491197358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37.367068736961087</c:v>
                </c:pt>
                <c:pt idx="1">
                  <c:v>40.339947124750765</c:v>
                </c:pt>
                <c:pt idx="2">
                  <c:v>37.006518195892056</c:v>
                </c:pt>
                <c:pt idx="3">
                  <c:v>42.786978433901112</c:v>
                </c:pt>
                <c:pt idx="4">
                  <c:v>42.187652839692618</c:v>
                </c:pt>
                <c:pt idx="5">
                  <c:v>43.803905206969084</c:v>
                </c:pt>
                <c:pt idx="6">
                  <c:v>46.091458757849487</c:v>
                </c:pt>
                <c:pt idx="7">
                  <c:v>48.729956213447522</c:v>
                </c:pt>
                <c:pt idx="8">
                  <c:v>48.400960494653887</c:v>
                </c:pt>
                <c:pt idx="9">
                  <c:v>45.617632184021666</c:v>
                </c:pt>
                <c:pt idx="10">
                  <c:v>50.69061036297159</c:v>
                </c:pt>
                <c:pt idx="11">
                  <c:v>49.332814391672379</c:v>
                </c:pt>
                <c:pt idx="12">
                  <c:v>51.019218620688228</c:v>
                </c:pt>
                <c:pt idx="13">
                  <c:v>52.030739545645432</c:v>
                </c:pt>
                <c:pt idx="14">
                  <c:v>53.148607385539506</c:v>
                </c:pt>
                <c:pt idx="15">
                  <c:v>54.141827930852827</c:v>
                </c:pt>
                <c:pt idx="16">
                  <c:v>55.144479532634968</c:v>
                </c:pt>
                <c:pt idx="17">
                  <c:v>56.155448040980161</c:v>
                </c:pt>
                <c:pt idx="18" formatCode="General">
                  <c:v>57.168125480424187</c:v>
                </c:pt>
                <c:pt idx="19" formatCode="General">
                  <c:v>58.219289993972033</c:v>
                </c:pt>
                <c:pt idx="20" formatCode="General">
                  <c:v>59.318010661453094</c:v>
                </c:pt>
                <c:pt idx="21" formatCode="General">
                  <c:v>60.439111351212219</c:v>
                </c:pt>
                <c:pt idx="22">
                  <c:v>61.596589007870435</c:v>
                </c:pt>
                <c:pt idx="23">
                  <c:v>62.799569999625305</c:v>
                </c:pt>
                <c:pt idx="24">
                  <c:v>64.048806536104351</c:v>
                </c:pt>
                <c:pt idx="25">
                  <c:v>65.252651180207963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40.033885183133584</c:v>
                </c:pt>
                <c:pt idx="3">
                  <c:v>46.001773291052977</c:v>
                </c:pt>
                <c:pt idx="4">
                  <c:v>43.510368041544893</c:v>
                </c:pt>
                <c:pt idx="5">
                  <c:v>45.346584931609783</c:v>
                </c:pt>
                <c:pt idx="6">
                  <c:v>47.150540096606171</c:v>
                </c:pt>
                <c:pt idx="7">
                  <c:v>48.659322532883792</c:v>
                </c:pt>
                <c:pt idx="8">
                  <c:v>47.726551331709445</c:v>
                </c:pt>
                <c:pt idx="9">
                  <c:v>46.008323016926163</c:v>
                </c:pt>
                <c:pt idx="10">
                  <c:v>48.456113417602474</c:v>
                </c:pt>
                <c:pt idx="11">
                  <c:v>46.872959900153269</c:v>
                </c:pt>
                <c:pt idx="12">
                  <c:v>48.325398867103459</c:v>
                </c:pt>
                <c:pt idx="13">
                  <c:v>49.066044227599157</c:v>
                </c:pt>
                <c:pt idx="14">
                  <c:v>49.956819238827265</c:v>
                </c:pt>
                <c:pt idx="15">
                  <c:v>50.703333847382076</c:v>
                </c:pt>
                <c:pt idx="16">
                  <c:v>51.4400718995958</c:v>
                </c:pt>
                <c:pt idx="17">
                  <c:v>52.246426687209677</c:v>
                </c:pt>
                <c:pt idx="18" formatCode="General">
                  <c:v>53.071522568037672</c:v>
                </c:pt>
                <c:pt idx="19" formatCode="General">
                  <c:v>53.921614645813094</c:v>
                </c:pt>
                <c:pt idx="20" formatCode="General">
                  <c:v>54.832202742421849</c:v>
                </c:pt>
                <c:pt idx="21" formatCode="General">
                  <c:v>55.78996133083794</c:v>
                </c:pt>
                <c:pt idx="22">
                  <c:v>56.770100478431274</c:v>
                </c:pt>
                <c:pt idx="23">
                  <c:v>57.787666737399256</c:v>
                </c:pt>
                <c:pt idx="24">
                  <c:v>58.821208935668189</c:v>
                </c:pt>
                <c:pt idx="25">
                  <c:v>59.906011028344885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113.10423964264206</c:v>
                </c:pt>
                <c:pt idx="1">
                  <c:v>126.33766037781295</c:v>
                </c:pt>
                <c:pt idx="2">
                  <c:v>120.27028617391906</c:v>
                </c:pt>
                <c:pt idx="3">
                  <c:v>138.24103535005682</c:v>
                </c:pt>
                <c:pt idx="4">
                  <c:v>140.92643425416153</c:v>
                </c:pt>
                <c:pt idx="5">
                  <c:v>147.23988115141501</c:v>
                </c:pt>
                <c:pt idx="6">
                  <c:v>155.70589785431227</c:v>
                </c:pt>
                <c:pt idx="7">
                  <c:v>165.54638598583253</c:v>
                </c:pt>
                <c:pt idx="8">
                  <c:v>164.54153195033032</c:v>
                </c:pt>
                <c:pt idx="9">
                  <c:v>160.64904285074596</c:v>
                </c:pt>
                <c:pt idx="10">
                  <c:v>176.02137638022847</c:v>
                </c:pt>
                <c:pt idx="11">
                  <c:v>175.04264184258975</c:v>
                </c:pt>
                <c:pt idx="12">
                  <c:v>180.90002951768193</c:v>
                </c:pt>
                <c:pt idx="13">
                  <c:v>185.34749848187874</c:v>
                </c:pt>
                <c:pt idx="14">
                  <c:v>190.18143547547348</c:v>
                </c:pt>
                <c:pt idx="15">
                  <c:v>194.54309918315485</c:v>
                </c:pt>
                <c:pt idx="16">
                  <c:v>198.76590769077609</c:v>
                </c:pt>
                <c:pt idx="17">
                  <c:v>202.83875452309542</c:v>
                </c:pt>
                <c:pt idx="18" formatCode="General">
                  <c:v>206.99719968404426</c:v>
                </c:pt>
                <c:pt idx="19" formatCode="General">
                  <c:v>211.21455548045697</c:v>
                </c:pt>
                <c:pt idx="20" formatCode="General">
                  <c:v>215.5439683310459</c:v>
                </c:pt>
                <c:pt idx="21" formatCode="General">
                  <c:v>219.89899146098455</c:v>
                </c:pt>
                <c:pt idx="22" formatCode="General">
                  <c:v>224.32223548399278</c:v>
                </c:pt>
                <c:pt idx="23" formatCode="General">
                  <c:v>228.83675209566476</c:v>
                </c:pt>
                <c:pt idx="24" formatCode="General">
                  <c:v>233.40246759852957</c:v>
                </c:pt>
                <c:pt idx="25" formatCode="General">
                  <c:v>237.7552481921046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45.225220235501233</c:v>
                </c:pt>
                <c:pt idx="2">
                  <c:v>42.937644594119547</c:v>
                </c:pt>
                <c:pt idx="3">
                  <c:v>57.979047630883166</c:v>
                </c:pt>
                <c:pt idx="4">
                  <c:v>57.285567008621975</c:v>
                </c:pt>
                <c:pt idx="5">
                  <c:v>62.510870852692172</c:v>
                </c:pt>
                <c:pt idx="6">
                  <c:v>66.384694565010051</c:v>
                </c:pt>
                <c:pt idx="7">
                  <c:v>65.156736200683227</c:v>
                </c:pt>
                <c:pt idx="8">
                  <c:v>73.836147531371893</c:v>
                </c:pt>
                <c:pt idx="9">
                  <c:v>88.813865922476083</c:v>
                </c:pt>
                <c:pt idx="10">
                  <c:v>81.917208624065523</c:v>
                </c:pt>
                <c:pt idx="11">
                  <c:v>82.888380002591603</c:v>
                </c:pt>
                <c:pt idx="12">
                  <c:v>89.13459996408379</c:v>
                </c:pt>
                <c:pt idx="13">
                  <c:v>92.884586116725984</c:v>
                </c:pt>
                <c:pt idx="14">
                  <c:v>96.800520223340214</c:v>
                </c:pt>
                <c:pt idx="15">
                  <c:v>100.4188027269511</c:v>
                </c:pt>
                <c:pt idx="16">
                  <c:v>103.92365414654742</c:v>
                </c:pt>
                <c:pt idx="17">
                  <c:v>107.3397925554226</c:v>
                </c:pt>
                <c:pt idx="18" formatCode="General">
                  <c:v>110.71378252633059</c:v>
                </c:pt>
                <c:pt idx="19" formatCode="General">
                  <c:v>114.05343846096119</c:v>
                </c:pt>
                <c:pt idx="20" formatCode="General">
                  <c:v>117.39759355334179</c:v>
                </c:pt>
                <c:pt idx="21" formatCode="General">
                  <c:v>120.70440070778665</c:v>
                </c:pt>
                <c:pt idx="22" formatCode="General">
                  <c:v>123.98000411832982</c:v>
                </c:pt>
                <c:pt idx="23" formatCode="General">
                  <c:v>127.23478015788244</c:v>
                </c:pt>
                <c:pt idx="24" formatCode="General">
                  <c:v>130.44621606440614</c:v>
                </c:pt>
                <c:pt idx="25" formatCode="General">
                  <c:v>133.48781559692318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7.2102483630550083</c:v>
                </c:pt>
                <c:pt idx="1">
                  <c:v>6.6973845543516646</c:v>
                </c:pt>
                <c:pt idx="2">
                  <c:v>6.2153004875375633</c:v>
                </c:pt>
                <c:pt idx="3">
                  <c:v>8.4246167813512596</c:v>
                </c:pt>
                <c:pt idx="4">
                  <c:v>8.1352288461664983</c:v>
                </c:pt>
                <c:pt idx="5">
                  <c:v>9.1158499847075198</c:v>
                </c:pt>
                <c:pt idx="6">
                  <c:v>9.7395672067265266</c:v>
                </c:pt>
                <c:pt idx="7">
                  <c:v>9.363339856144858</c:v>
                </c:pt>
                <c:pt idx="8">
                  <c:v>10.151995545785647</c:v>
                </c:pt>
                <c:pt idx="9">
                  <c:v>12.352395669570894</c:v>
                </c:pt>
                <c:pt idx="10">
                  <c:v>11.498095192202216</c:v>
                </c:pt>
                <c:pt idx="11">
                  <c:v>11.942432584531103</c:v>
                </c:pt>
                <c:pt idx="12">
                  <c:v>12.576882021680673</c:v>
                </c:pt>
                <c:pt idx="13">
                  <c:v>13.08471357211401</c:v>
                </c:pt>
                <c:pt idx="14">
                  <c:v>13.608740676733531</c:v>
                </c:pt>
                <c:pt idx="15">
                  <c:v>14.094486739085109</c:v>
                </c:pt>
                <c:pt idx="16">
                  <c:v>14.561471346377166</c:v>
                </c:pt>
                <c:pt idx="17">
                  <c:v>15.013843104842925</c:v>
                </c:pt>
                <c:pt idx="18" formatCode="General">
                  <c:v>15.471749734981737</c:v>
                </c:pt>
                <c:pt idx="19" formatCode="General">
                  <c:v>15.924153331504151</c:v>
                </c:pt>
                <c:pt idx="20" formatCode="General">
                  <c:v>16.376958305072705</c:v>
                </c:pt>
                <c:pt idx="21" formatCode="General">
                  <c:v>16.821849033975045</c:v>
                </c:pt>
                <c:pt idx="22" formatCode="General">
                  <c:v>17.260970856000046</c:v>
                </c:pt>
                <c:pt idx="23" formatCode="General">
                  <c:v>17.695294710324784</c:v>
                </c:pt>
                <c:pt idx="24" formatCode="General">
                  <c:v>18.12690077945523</c:v>
                </c:pt>
                <c:pt idx="25" formatCode="General">
                  <c:v>18.537783996607487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56.260147218954955</c:v>
                </c:pt>
                <c:pt idx="1">
                  <c:v>26.631548304908488</c:v>
                </c:pt>
                <c:pt idx="2">
                  <c:v>46.912956347586324</c:v>
                </c:pt>
                <c:pt idx="3">
                  <c:v>28.948204758658136</c:v>
                </c:pt>
                <c:pt idx="4">
                  <c:v>31.488388189008433</c:v>
                </c:pt>
                <c:pt idx="5">
                  <c:v>46.998225957414547</c:v>
                </c:pt>
                <c:pt idx="6">
                  <c:v>13.891194542519699</c:v>
                </c:pt>
                <c:pt idx="7">
                  <c:v>12.983193146151171</c:v>
                </c:pt>
                <c:pt idx="8">
                  <c:v>9.5676289350769874</c:v>
                </c:pt>
                <c:pt idx="9">
                  <c:v>12.890596119460181</c:v>
                </c:pt>
                <c:pt idx="10">
                  <c:v>48.663666556246568</c:v>
                </c:pt>
                <c:pt idx="11">
                  <c:v>77.37495100295672</c:v>
                </c:pt>
                <c:pt idx="12">
                  <c:v>18.328767656869626</c:v>
                </c:pt>
                <c:pt idx="13">
                  <c:v>8.6520877618869836</c:v>
                </c:pt>
                <c:pt idx="14">
                  <c:v>34.296049530101634</c:v>
                </c:pt>
                <c:pt idx="15">
                  <c:v>22.660175779742318</c:v>
                </c:pt>
                <c:pt idx="16">
                  <c:v>15.612884900057077</c:v>
                </c:pt>
                <c:pt idx="17">
                  <c:v>68.534432007301987</c:v>
                </c:pt>
                <c:pt idx="18">
                  <c:v>21.137243595479465</c:v>
                </c:pt>
                <c:pt idx="19">
                  <c:v>0.91296149117046932</c:v>
                </c:pt>
                <c:pt idx="20">
                  <c:v>67.707400688905892</c:v>
                </c:pt>
                <c:pt idx="21">
                  <c:v>14.307220684769224</c:v>
                </c:pt>
                <c:pt idx="22">
                  <c:v>31.158734281233087</c:v>
                </c:pt>
                <c:pt idx="23">
                  <c:v>40.78838366285342</c:v>
                </c:pt>
                <c:pt idx="24">
                  <c:v>19.033472315961625</c:v>
                </c:pt>
                <c:pt idx="25">
                  <c:v>86.383484564724853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71.422001355985913</c:v>
                </c:pt>
                <c:pt idx="1">
                  <c:v>31.066192517431048</c:v>
                </c:pt>
                <c:pt idx="2">
                  <c:v>56.762178974607544</c:v>
                </c:pt>
                <c:pt idx="3">
                  <c:v>34.74914414360434</c:v>
                </c:pt>
                <c:pt idx="4">
                  <c:v>35.006282805569555</c:v>
                </c:pt>
                <c:pt idx="5">
                  <c:v>61.62251123552565</c:v>
                </c:pt>
                <c:pt idx="6">
                  <c:v>18.005371037109249</c:v>
                </c:pt>
                <c:pt idx="7">
                  <c:v>15.624977673549568</c:v>
                </c:pt>
                <c:pt idx="8">
                  <c:v>10.272593637449544</c:v>
                </c:pt>
                <c:pt idx="9">
                  <c:v>13.230711495350086</c:v>
                </c:pt>
                <c:pt idx="10">
                  <c:v>56.424306676900606</c:v>
                </c:pt>
                <c:pt idx="11">
                  <c:v>82.906991699075434</c:v>
                </c:pt>
                <c:pt idx="12">
                  <c:v>17.314361411742883</c:v>
                </c:pt>
                <c:pt idx="13">
                  <c:v>9.3056861356102196</c:v>
                </c:pt>
                <c:pt idx="14">
                  <c:v>31.035924399652902</c:v>
                </c:pt>
                <c:pt idx="15">
                  <c:v>18.088220664963497</c:v>
                </c:pt>
                <c:pt idx="16">
                  <c:v>13.485209245980405</c:v>
                </c:pt>
                <c:pt idx="17">
                  <c:v>70.079861775755674</c:v>
                </c:pt>
                <c:pt idx="18">
                  <c:v>23.907273500176501</c:v>
                </c:pt>
                <c:pt idx="19">
                  <c:v>1.0028290993646618</c:v>
                </c:pt>
                <c:pt idx="20">
                  <c:v>63.395468411141714</c:v>
                </c:pt>
                <c:pt idx="21">
                  <c:v>16.43698939390492</c:v>
                </c:pt>
                <c:pt idx="22">
                  <c:v>26.946161419341934</c:v>
                </c:pt>
                <c:pt idx="23">
                  <c:v>49.154094713526817</c:v>
                </c:pt>
                <c:pt idx="24">
                  <c:v>16.494131999021608</c:v>
                </c:pt>
                <c:pt idx="25">
                  <c:v>80.516524577657464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73.126191930039013</c:v>
                </c:pt>
                <c:pt idx="1">
                  <c:v>45.341195644657986</c:v>
                </c:pt>
                <c:pt idx="2">
                  <c:v>67.588581658490142</c:v>
                </c:pt>
                <c:pt idx="3">
                  <c:v>41.826994906237196</c:v>
                </c:pt>
                <c:pt idx="4">
                  <c:v>36.80815885632007</c:v>
                </c:pt>
                <c:pt idx="5">
                  <c:v>78.507026873017011</c:v>
                </c:pt>
                <c:pt idx="6">
                  <c:v>16.851664417544146</c:v>
                </c:pt>
                <c:pt idx="7">
                  <c:v>17.742817280978212</c:v>
                </c:pt>
                <c:pt idx="8">
                  <c:v>13.907237410166173</c:v>
                </c:pt>
                <c:pt idx="9">
                  <c:v>13.581909468934681</c:v>
                </c:pt>
                <c:pt idx="10">
                  <c:v>56.791717236352106</c:v>
                </c:pt>
                <c:pt idx="11">
                  <c:v>73.412327071297526</c:v>
                </c:pt>
                <c:pt idx="12">
                  <c:v>14.937177359279103</c:v>
                </c:pt>
                <c:pt idx="13">
                  <c:v>9.9558004139251377</c:v>
                </c:pt>
                <c:pt idx="14">
                  <c:v>28.815138594802665</c:v>
                </c:pt>
                <c:pt idx="15">
                  <c:v>16.488422822507864</c:v>
                </c:pt>
                <c:pt idx="16">
                  <c:v>12.425788957441297</c:v>
                </c:pt>
                <c:pt idx="17">
                  <c:v>84.429295725502485</c:v>
                </c:pt>
                <c:pt idx="18">
                  <c:v>25.281659909805555</c:v>
                </c:pt>
                <c:pt idx="19">
                  <c:v>0.91626302825913208</c:v>
                </c:pt>
                <c:pt idx="20">
                  <c:v>56.301066851192907</c:v>
                </c:pt>
                <c:pt idx="21">
                  <c:v>24.258169439935891</c:v>
                </c:pt>
                <c:pt idx="22">
                  <c:v>32.870837237186805</c:v>
                </c:pt>
                <c:pt idx="23">
                  <c:v>52.070356874534362</c:v>
                </c:pt>
                <c:pt idx="24">
                  <c:v>12.829208169721426</c:v>
                </c:pt>
                <c:pt idx="25">
                  <c:v>78.28099186187093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15.161854137030957</c:v>
                </c:pt>
                <c:pt idx="1">
                  <c:v>4.43464421252256</c:v>
                </c:pt>
                <c:pt idx="2">
                  <c:v>9.84922262702122</c:v>
                </c:pt>
                <c:pt idx="3">
                  <c:v>5.8009393849462043</c:v>
                </c:pt>
                <c:pt idx="4">
                  <c:v>3.5178946165611222</c:v>
                </c:pt>
                <c:pt idx="5">
                  <c:v>14.624285278111103</c:v>
                </c:pt>
                <c:pt idx="6">
                  <c:v>4.1141764945895503</c:v>
                </c:pt>
                <c:pt idx="7">
                  <c:v>2.6417845273983964</c:v>
                </c:pt>
                <c:pt idx="8">
                  <c:v>0.70496470237255693</c:v>
                </c:pt>
                <c:pt idx="9">
                  <c:v>0.34011537588990493</c:v>
                </c:pt>
                <c:pt idx="10">
                  <c:v>7.7606401206540383</c:v>
                </c:pt>
                <c:pt idx="11">
                  <c:v>5.5320406961187132</c:v>
                </c:pt>
                <c:pt idx="12">
                  <c:v>-1.014406245126743</c:v>
                </c:pt>
                <c:pt idx="13">
                  <c:v>0.65359837372323604</c:v>
                </c:pt>
                <c:pt idx="14">
                  <c:v>-3.2601251304487313</c:v>
                </c:pt>
                <c:pt idx="15">
                  <c:v>-4.5719551147788202</c:v>
                </c:pt>
                <c:pt idx="16">
                  <c:v>-2.1276756540766719</c:v>
                </c:pt>
                <c:pt idx="17">
                  <c:v>1.5454297684536868</c:v>
                </c:pt>
                <c:pt idx="18">
                  <c:v>2.7700299046970365</c:v>
                </c:pt>
                <c:pt idx="19">
                  <c:v>8.9867608194192483E-2</c:v>
                </c:pt>
                <c:pt idx="20">
                  <c:v>-4.3119322777641784</c:v>
                </c:pt>
                <c:pt idx="21">
                  <c:v>2.1297687091356963</c:v>
                </c:pt>
                <c:pt idx="22">
                  <c:v>-4.2125728618911538</c:v>
                </c:pt>
                <c:pt idx="23">
                  <c:v>8.3657110506733972</c:v>
                </c:pt>
                <c:pt idx="24">
                  <c:v>-2.5393403169400166</c:v>
                </c:pt>
                <c:pt idx="25">
                  <c:v>-5.8669599870673892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1.7041905740531007</c:v>
                </c:pt>
                <c:pt idx="1">
                  <c:v>14.275003127226938</c:v>
                </c:pt>
                <c:pt idx="2">
                  <c:v>10.826402683882598</c:v>
                </c:pt>
                <c:pt idx="3">
                  <c:v>7.0778507626328562</c:v>
                </c:pt>
                <c:pt idx="4">
                  <c:v>1.8018760507505149</c:v>
                </c:pt>
                <c:pt idx="5">
                  <c:v>16.884515637491361</c:v>
                </c:pt>
                <c:pt idx="6">
                  <c:v>-1.1537066195651029</c:v>
                </c:pt>
                <c:pt idx="7">
                  <c:v>2.1178396074286443</c:v>
                </c:pt>
                <c:pt idx="8">
                  <c:v>3.634643772716629</c:v>
                </c:pt>
                <c:pt idx="9">
                  <c:v>0.35119797358459515</c:v>
                </c:pt>
                <c:pt idx="10">
                  <c:v>0.36741055945149981</c:v>
                </c:pt>
                <c:pt idx="11">
                  <c:v>-9.4946646277779081</c:v>
                </c:pt>
                <c:pt idx="12">
                  <c:v>-2.3771840524637806</c:v>
                </c:pt>
                <c:pt idx="13">
                  <c:v>0.65011427831491808</c:v>
                </c:pt>
                <c:pt idx="14">
                  <c:v>-2.2207858048502374</c:v>
                </c:pt>
                <c:pt idx="15">
                  <c:v>-1.5997978424556329</c:v>
                </c:pt>
                <c:pt idx="16">
                  <c:v>-1.0594202885391084</c:v>
                </c:pt>
                <c:pt idx="17">
                  <c:v>14.34943394974681</c:v>
                </c:pt>
                <c:pt idx="18">
                  <c:v>1.3743864096290537</c:v>
                </c:pt>
                <c:pt idx="19">
                  <c:v>-8.6566071105529718E-2</c:v>
                </c:pt>
                <c:pt idx="20">
                  <c:v>-7.0944015599488068</c:v>
                </c:pt>
                <c:pt idx="21">
                  <c:v>7.8211800460309711</c:v>
                </c:pt>
                <c:pt idx="22">
                  <c:v>5.9246758178448715</c:v>
                </c:pt>
                <c:pt idx="23">
                  <c:v>2.9162621610075448</c:v>
                </c:pt>
                <c:pt idx="24">
                  <c:v>-3.6649238293001822</c:v>
                </c:pt>
                <c:pt idx="25">
                  <c:v>-2.2355327157865332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6.5257604728501883</c:v>
                </c:pt>
                <c:pt idx="1">
                  <c:v>7.72751287045861</c:v>
                </c:pt>
                <c:pt idx="2">
                  <c:v>7.4213719779690619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3.0890623976259199</c:v>
                </c:pt>
                <c:pt idx="1">
                  <c:v>3.3612108027896013</c:v>
                </c:pt>
                <c:pt idx="2">
                  <c:v>4.6015506882514368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1.6112757030913996</c:v>
                </c:pt>
                <c:pt idx="1">
                  <c:v>1.9480934975925777</c:v>
                </c:pt>
                <c:pt idx="2">
                  <c:v>1.7102281246936764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1.5059542648332689</c:v>
                </c:pt>
                <c:pt idx="1">
                  <c:v>1.6905465232088916</c:v>
                </c:pt>
                <c:pt idx="2">
                  <c:v>1.800668727632549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1.1097741084898445</c:v>
                </c:pt>
                <c:pt idx="1">
                  <c:v>1.1114446254554524</c:v>
                </c:pt>
                <c:pt idx="2">
                  <c:v>1.4114064917466733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1.4952136954150657</c:v>
                </c:pt>
                <c:pt idx="1">
                  <c:v>1.4314985778128668</c:v>
                </c:pt>
                <c:pt idx="2">
                  <c:v>1.3783898720789127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5.6446249676666653</c:v>
                </c:pt>
                <c:pt idx="1">
                  <c:v>6.1048353136902138</c:v>
                </c:pt>
                <c:pt idx="2">
                  <c:v>5.7636319867693295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8.9749213573635256</c:v>
                </c:pt>
                <c:pt idx="1">
                  <c:v>8.9701329176197344</c:v>
                </c:pt>
                <c:pt idx="2">
                  <c:v>7.4504110303687785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2.1260013242723348</c:v>
                </c:pt>
                <c:pt idx="1">
                  <c:v>1.8733296199043217</c:v>
                </c:pt>
                <c:pt idx="2">
                  <c:v>1.5159322064816934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7.9494866176213614</c:v>
                </c:pt>
                <c:pt idx="1">
                  <c:v>7.5822999012996064</c:v>
                </c:pt>
                <c:pt idx="2">
                  <c:v>8.5684922581004539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2.4517637364786808</c:v>
                </c:pt>
                <c:pt idx="1">
                  <c:v>2.5866506141346672</c:v>
                </c:pt>
                <c:pt idx="2">
                  <c:v>2.5657647069968883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0.10589677252581639</c:v>
                </c:pt>
                <c:pt idx="1">
                  <c:v>0.10850122686405737</c:v>
                </c:pt>
                <c:pt idx="2">
                  <c:v>9.2988963091049467E-2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7.8535571088272551</c:v>
                </c:pt>
                <c:pt idx="1">
                  <c:v>6.8590810783096607</c:v>
                </c:pt>
                <c:pt idx="2">
                  <c:v>5.7138372562727122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1.6595316549323791</c:v>
                </c:pt>
                <c:pt idx="1">
                  <c:v>1.7784022385469962</c:v>
                </c:pt>
                <c:pt idx="2">
                  <c:v>2.4618935318087143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3.6141824472156081</c:v>
                </c:pt>
                <c:pt idx="1">
                  <c:v>2.9154434939391187</c:v>
                </c:pt>
                <c:pt idx="2">
                  <c:v>3.3359690136446298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4.7311504682451035</c:v>
                </c:pt>
                <c:pt idx="1">
                  <c:v>5.3182337700298215</c:v>
                </c:pt>
                <c:pt idx="2">
                  <c:v>5.2844743749438647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5.4415555474138664</c:v>
                </c:pt>
                <c:pt idx="1">
                  <c:v>6.1413914515683485</c:v>
                </c:pt>
                <c:pt idx="2">
                  <c:v>6.8593754537482425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3.3577773914956706</c:v>
                </c:pt>
                <c:pt idx="1">
                  <c:v>3.7596882404446768</c:v>
                </c:pt>
                <c:pt idx="2">
                  <c:v>4.2449043185071238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3.6524198594411512</c:v>
                </c:pt>
                <c:pt idx="1">
                  <c:v>3.7875093919400644</c:v>
                </c:pt>
                <c:pt idx="2">
                  <c:v>3.7355567340122229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5.4514461907352709</c:v>
                </c:pt>
                <c:pt idx="1">
                  <c:v>6.6672557425135102</c:v>
                </c:pt>
                <c:pt idx="2">
                  <c:v>7.9674578141096655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1.0035781119522231</c:v>
                </c:pt>
                <c:pt idx="1">
                  <c:v>1.0068299405803394</c:v>
                </c:pt>
                <c:pt idx="2">
                  <c:v>1.0103862413736029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3.9780877843676357</c:v>
                </c:pt>
                <c:pt idx="1">
                  <c:v>3.3579359397886419</c:v>
                </c:pt>
                <c:pt idx="2">
                  <c:v>2.9243675414324177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2.6284125925901978</c:v>
                </c:pt>
                <c:pt idx="1">
                  <c:v>1.9570574240214293</c:v>
                </c:pt>
                <c:pt idx="2">
                  <c:v>1.6733637547123414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1.8109790355049942</c:v>
                </c:pt>
                <c:pt idx="1">
                  <c:v>1.459033995557552</c:v>
                </c:pt>
                <c:pt idx="2">
                  <c:v>1.2610584462149641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2.2077418464120733</c:v>
                </c:pt>
                <c:pt idx="1">
                  <c:v>1.7845847902552552</c:v>
                </c:pt>
                <c:pt idx="2">
                  <c:v>1.3020003298051068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10.01984454263248</c:v>
                </c:pt>
                <c:pt idx="1">
                  <c:v>8.711496011673983</c:v>
                </c:pt>
                <c:pt idx="2">
                  <c:v>7.9445181552338928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-5.9004565450867119</c:v>
                </c:pt>
                <c:pt idx="1">
                  <c:v>8.8409379788524092</c:v>
                </c:pt>
                <c:pt idx="2">
                  <c:v>0.72677848608216777</c:v>
                </c:pt>
                <c:pt idx="3">
                  <c:v>15.637254288270341</c:v>
                </c:pt>
                <c:pt idx="4">
                  <c:v>-4.2298896575300517</c:v>
                </c:pt>
                <c:pt idx="5">
                  <c:v>-11.871848680241683</c:v>
                </c:pt>
                <c:pt idx="6">
                  <c:v>5.3173852936162689</c:v>
                </c:pt>
                <c:pt idx="7">
                  <c:v>36.590645134757295</c:v>
                </c:pt>
                <c:pt idx="8">
                  <c:v>15.979193701280039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37.388271691108798</c:v>
                </c:pt>
                <c:pt idx="1">
                  <c:v>49.284633705597017</c:v>
                </c:pt>
                <c:pt idx="2">
                  <c:v>38.404908469056288</c:v>
                </c:pt>
                <c:pt idx="3">
                  <c:v>71.978519724176152</c:v>
                </c:pt>
                <c:pt idx="4">
                  <c:v>25.248838062311766</c:v>
                </c:pt>
                <c:pt idx="5">
                  <c:v>35.663563459365129</c:v>
                </c:pt>
                <c:pt idx="6">
                  <c:v>56.321572676306083</c:v>
                </c:pt>
                <c:pt idx="7">
                  <c:v>130.94811416004174</c:v>
                </c:pt>
                <c:pt idx="8">
                  <c:v>72.364925572766495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1.7041905740531007</c:v>
                </c:pt>
                <c:pt idx="1">
                  <c:v>14.275003127226938</c:v>
                </c:pt>
                <c:pt idx="2">
                  <c:v>10.826402683882598</c:v>
                </c:pt>
                <c:pt idx="3">
                  <c:v>7.0778507626328562</c:v>
                </c:pt>
                <c:pt idx="4">
                  <c:v>1.8018760507505149</c:v>
                </c:pt>
                <c:pt idx="5">
                  <c:v>16.884515637491361</c:v>
                </c:pt>
                <c:pt idx="6">
                  <c:v>-1.1537066195651029</c:v>
                </c:pt>
                <c:pt idx="7">
                  <c:v>2.1178396074286443</c:v>
                </c:pt>
                <c:pt idx="8">
                  <c:v>3.634643772716629</c:v>
                </c:pt>
                <c:pt idx="9">
                  <c:v>0.35119797358459515</c:v>
                </c:pt>
                <c:pt idx="10">
                  <c:v>0.36741055945149981</c:v>
                </c:pt>
                <c:pt idx="11">
                  <c:v>-9.4946646277779081</c:v>
                </c:pt>
                <c:pt idx="12">
                  <c:v>-2.3771840524637806</c:v>
                </c:pt>
                <c:pt idx="13">
                  <c:v>0.65011427831491808</c:v>
                </c:pt>
                <c:pt idx="14">
                  <c:v>-2.2207858048502374</c:v>
                </c:pt>
                <c:pt idx="15">
                  <c:v>-1.5997978424556329</c:v>
                </c:pt>
                <c:pt idx="16">
                  <c:v>-1.0594202885391084</c:v>
                </c:pt>
                <c:pt idx="17">
                  <c:v>14.34943394974681</c:v>
                </c:pt>
                <c:pt idx="18">
                  <c:v>1.3743864096290537</c:v>
                </c:pt>
                <c:pt idx="19">
                  <c:v>-8.6566071105529718E-2</c:v>
                </c:pt>
                <c:pt idx="20">
                  <c:v>-7.0944015599488068</c:v>
                </c:pt>
                <c:pt idx="21">
                  <c:v>7.8211800460309711</c:v>
                </c:pt>
                <c:pt idx="22">
                  <c:v>5.9246758178448715</c:v>
                </c:pt>
                <c:pt idx="23">
                  <c:v>2.9162621610075448</c:v>
                </c:pt>
                <c:pt idx="24">
                  <c:v>-3.6649238293001822</c:v>
                </c:pt>
                <c:pt idx="25">
                  <c:v>-2.2355327157865332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36.606010897496205</c:v>
                </c:pt>
                <c:pt idx="1">
                  <c:v>35.75891467527029</c:v>
                </c:pt>
                <c:pt idx="2">
                  <c:v>33.611699978831759</c:v>
                </c:pt>
                <c:pt idx="3">
                  <c:v>27.30324858313255</c:v>
                </c:pt>
                <c:pt idx="4">
                  <c:v>19.003212969670933</c:v>
                </c:pt>
                <c:pt idx="5">
                  <c:v>51.029952628406534</c:v>
                </c:pt>
                <c:pt idx="6">
                  <c:v>5.4686928654385882</c:v>
                </c:pt>
                <c:pt idx="7">
                  <c:v>11.494526932864721</c:v>
                </c:pt>
                <c:pt idx="8">
                  <c:v>7.723510543965137</c:v>
                </c:pt>
                <c:pt idx="9">
                  <c:v>6.1595490002981181</c:v>
                </c:pt>
                <c:pt idx="10">
                  <c:v>25.475293333739515</c:v>
                </c:pt>
                <c:pt idx="11">
                  <c:v>29.033988518115763</c:v>
                </c:pt>
                <c:pt idx="12">
                  <c:v>6.6295749412493628</c:v>
                </c:pt>
                <c:pt idx="13">
                  <c:v>5.8648481124846921</c:v>
                </c:pt>
                <c:pt idx="14">
                  <c:v>9.179655202205959</c:v>
                </c:pt>
                <c:pt idx="15">
                  <c:v>5.7234268696383026</c:v>
                </c:pt>
                <c:pt idx="16">
                  <c:v>4.4809078779828004</c:v>
                </c:pt>
                <c:pt idx="17">
                  <c:v>57.905743215980785</c:v>
                </c:pt>
                <c:pt idx="18">
                  <c:v>13.772278533037557</c:v>
                </c:pt>
                <c:pt idx="19">
                  <c:v>0.30049797515779619</c:v>
                </c:pt>
                <c:pt idx="20">
                  <c:v>20.386189738948456</c:v>
                </c:pt>
                <c:pt idx="21">
                  <c:v>18.018718730107828</c:v>
                </c:pt>
                <c:pt idx="22">
                  <c:v>18.807074072410408</c:v>
                </c:pt>
                <c:pt idx="23">
                  <c:v>30.477559633186615</c:v>
                </c:pt>
                <c:pt idx="24">
                  <c:v>1.9506285592025945</c:v>
                </c:pt>
                <c:pt idx="25">
                  <c:v>35.437643131906199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automation/Data/Results/Workbooks/LSIPs/SM_LSIP/SM_LSIP_Database.Main.xlsx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East Midlands</v>
      </c>
      <c r="L1" s="19" t="str">
        <f>CONCATENATE("Industry Table 1.1  Employment by Industry Sector (SIC 2007), ",B$5,"-",F$5,", ",Info!B5)</f>
        <v>Industry Table 1.1  Employment by Industry Sector (SIC 2007), 2015-2035, South East Midlands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12.899000000000004</v>
      </c>
      <c r="N5" s="11">
        <f t="shared" si="1"/>
        <v>14.374999999999979</v>
      </c>
      <c r="O5" s="11">
        <f t="shared" si="1"/>
        <v>14.009000000000007</v>
      </c>
      <c r="P5" s="11">
        <f t="shared" si="1"/>
        <v>14.100000000000009</v>
      </c>
      <c r="Q5" s="11">
        <f t="shared" si="1"/>
        <v>14.140999999999977</v>
      </c>
      <c r="R5" s="40">
        <f t="shared" ref="R5:R10" si="2">IF(D$5-B$5 &lt;&gt; 0,(EXP(LN(D7/B7)/(D$5-B$5))-1)*100,0)</f>
        <v>1.6647082088537823</v>
      </c>
      <c r="S5" s="40">
        <f t="shared" si="0"/>
        <v>6.2542210234006745E-2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78.267000000000166</v>
      </c>
      <c r="N6" s="11">
        <f t="shared" si="1"/>
        <v>78.509999999999962</v>
      </c>
      <c r="O6" s="11">
        <f t="shared" si="1"/>
        <v>75.946999999999917</v>
      </c>
      <c r="P6" s="11">
        <f t="shared" si="1"/>
        <v>73.532000000000068</v>
      </c>
      <c r="Q6" s="11">
        <f t="shared" si="1"/>
        <v>68.366999999999948</v>
      </c>
      <c r="R6" s="40">
        <f t="shared" si="2"/>
        <v>-0.59999936387815644</v>
      </c>
      <c r="S6" s="40">
        <f t="shared" si="0"/>
        <v>-0.69851878028824865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12.899000000000004</v>
      </c>
      <c r="C7" s="11">
        <f t="array" ref="C7:C12">MMULT(aggregation!$B$3:$W$8,'Ind T2'!C5:C26)</f>
        <v>14.374999999999979</v>
      </c>
      <c r="D7" s="11">
        <f t="array" ref="D7:D12">MMULT(aggregation!$B$3:$W$8,'Ind T2'!D5:D26)</f>
        <v>14.009000000000007</v>
      </c>
      <c r="E7" s="11">
        <f t="array" ref="E7:E12">MMULT(aggregation!$B$3:$W$8,'Ind T2'!E5:E26)</f>
        <v>14.100000000000009</v>
      </c>
      <c r="F7" s="11">
        <f t="array" ref="F7:F12">MMULT(aggregation!$B$3:$W$8,'Ind T2'!F5:F26)</f>
        <v>14.140999999999977</v>
      </c>
      <c r="G7" s="11"/>
      <c r="H7" s="11">
        <f>F7-D7</f>
        <v>0.13199999999996948</v>
      </c>
      <c r="I7" s="11">
        <f t="array" ref="I7:I12">MMULT(aggregation!$B$3:$W$8,'RD T1'!AB7:AB28)</f>
        <v>6.5544490078320194</v>
      </c>
      <c r="J7" s="11">
        <f>SUM(H7:I7)</f>
        <v>6.6864490078319889</v>
      </c>
      <c r="K7" s="11"/>
      <c r="L7" t="str">
        <f t="shared" si="1"/>
        <v>Construction</v>
      </c>
      <c r="M7" s="11">
        <f t="shared" si="1"/>
        <v>54.837000000000131</v>
      </c>
      <c r="N7" s="11">
        <f t="shared" si="1"/>
        <v>55.448000000000022</v>
      </c>
      <c r="O7" s="11">
        <f t="shared" si="1"/>
        <v>55.425000000000018</v>
      </c>
      <c r="P7" s="11">
        <f t="shared" si="1"/>
        <v>57.12500000000005</v>
      </c>
      <c r="Q7" s="11">
        <f t="shared" si="1"/>
        <v>59.681000000000019</v>
      </c>
      <c r="R7" s="40">
        <f>IF(D$5-B$5 &lt;&gt; 0,(EXP(LN(D9/B9)/(D$5-B$5))-1)*100,0)</f>
        <v>0.21353981019236468</v>
      </c>
      <c r="S7" s="40">
        <f t="shared" si="0"/>
        <v>0.49443803916273676</v>
      </c>
    </row>
    <row r="8" spans="1:19" x14ac:dyDescent="0.2">
      <c r="A8" t="str">
        <f>name!C5</f>
        <v>Manufacturing</v>
      </c>
      <c r="B8" s="11">
        <v>78.267000000000166</v>
      </c>
      <c r="C8" s="11">
        <v>78.509999999999962</v>
      </c>
      <c r="D8" s="11">
        <v>75.946999999999917</v>
      </c>
      <c r="E8" s="11">
        <v>73.532000000000068</v>
      </c>
      <c r="F8" s="11">
        <v>68.366999999999948</v>
      </c>
      <c r="G8" s="11"/>
      <c r="H8" s="11">
        <f t="shared" ref="H8:H12" si="3">F8-D8</f>
        <v>-7.5799999999999699</v>
      </c>
      <c r="I8" s="11">
        <v>30.35106222677387</v>
      </c>
      <c r="J8" s="11">
        <f t="shared" ref="J8:J12" si="4">SUM(H8:I8)</f>
        <v>22.7710622267739</v>
      </c>
      <c r="K8" s="11"/>
      <c r="L8" t="str">
        <f t="shared" si="1"/>
        <v>Trade, accomod. and transport</v>
      </c>
      <c r="M8" s="11">
        <f t="shared" si="1"/>
        <v>251.73599999999985</v>
      </c>
      <c r="N8" s="11">
        <f t="shared" si="1"/>
        <v>289.97799999999984</v>
      </c>
      <c r="O8" s="11">
        <f t="shared" si="1"/>
        <v>290.19600000000014</v>
      </c>
      <c r="P8" s="11">
        <f t="shared" si="1"/>
        <v>300.28699999999935</v>
      </c>
      <c r="Q8" s="11">
        <f t="shared" si="1"/>
        <v>311.80900000000008</v>
      </c>
      <c r="R8" s="40">
        <f t="shared" si="2"/>
        <v>2.8843265020482622</v>
      </c>
      <c r="S8" s="40">
        <f t="shared" si="0"/>
        <v>0.48004362929228162</v>
      </c>
    </row>
    <row r="9" spans="1:19" x14ac:dyDescent="0.2">
      <c r="A9" t="str">
        <f>name!C6</f>
        <v>Construction</v>
      </c>
      <c r="B9" s="11">
        <v>54.837000000000131</v>
      </c>
      <c r="C9" s="11">
        <v>55.448000000000022</v>
      </c>
      <c r="D9" s="11">
        <v>55.425000000000018</v>
      </c>
      <c r="E9" s="11">
        <v>57.12500000000005</v>
      </c>
      <c r="F9" s="11">
        <v>59.681000000000019</v>
      </c>
      <c r="G9" s="11"/>
      <c r="H9" s="11">
        <f t="shared" si="3"/>
        <v>4.2560000000000002</v>
      </c>
      <c r="I9" s="11">
        <v>23.487254775672895</v>
      </c>
      <c r="J9" s="11">
        <f t="shared" si="4"/>
        <v>27.743254775672895</v>
      </c>
      <c r="K9" s="11"/>
      <c r="L9" t="str">
        <f t="shared" si="1"/>
        <v>Business and other services</v>
      </c>
      <c r="M9" s="11">
        <f t="shared" si="1"/>
        <v>270.40000000000009</v>
      </c>
      <c r="N9" s="11">
        <f t="shared" si="1"/>
        <v>288.71300000000008</v>
      </c>
      <c r="O9" s="11">
        <f t="shared" si="1"/>
        <v>285.92399999999964</v>
      </c>
      <c r="P9" s="11">
        <f t="shared" si="1"/>
        <v>293.65200000000004</v>
      </c>
      <c r="Q9" s="11">
        <f t="shared" si="1"/>
        <v>309.72199999999981</v>
      </c>
      <c r="R9" s="40">
        <f t="shared" si="2"/>
        <v>1.1227297716377205</v>
      </c>
      <c r="S9" s="40">
        <f t="shared" si="0"/>
        <v>0.53441680391927981</v>
      </c>
    </row>
    <row r="10" spans="1:19" x14ac:dyDescent="0.2">
      <c r="A10" t="str">
        <f>name!C7</f>
        <v>Trade, accomod. and transport</v>
      </c>
      <c r="B10" s="11">
        <v>251.73599999999985</v>
      </c>
      <c r="C10" s="11">
        <v>289.97799999999984</v>
      </c>
      <c r="D10" s="11">
        <v>290.19600000000014</v>
      </c>
      <c r="E10" s="11">
        <v>300.28699999999935</v>
      </c>
      <c r="F10" s="11">
        <v>311.80900000000008</v>
      </c>
      <c r="G10" s="11"/>
      <c r="H10" s="11">
        <f t="shared" si="3"/>
        <v>21.612999999999943</v>
      </c>
      <c r="I10" s="11">
        <v>142.29414410190716</v>
      </c>
      <c r="J10" s="11">
        <f t="shared" si="4"/>
        <v>163.90714410190711</v>
      </c>
      <c r="K10" s="11"/>
      <c r="L10" t="str">
        <f t="shared" si="1"/>
        <v>Non-marketed services</v>
      </c>
      <c r="M10" s="11">
        <f t="shared" si="1"/>
        <v>193.9849999999999</v>
      </c>
      <c r="N10" s="11">
        <f t="shared" si="1"/>
        <v>206.53200000000007</v>
      </c>
      <c r="O10" s="11">
        <f t="shared" si="1"/>
        <v>202.75499999999994</v>
      </c>
      <c r="P10" s="11">
        <f t="shared" si="1"/>
        <v>210.70600000000047</v>
      </c>
      <c r="Q10" s="11">
        <f t="shared" si="1"/>
        <v>221.62599999999983</v>
      </c>
      <c r="R10" s="40">
        <f t="shared" si="2"/>
        <v>0.88827227266661257</v>
      </c>
      <c r="S10" s="40">
        <f t="shared" si="0"/>
        <v>0.59504958067229108</v>
      </c>
    </row>
    <row r="11" spans="1:19" x14ac:dyDescent="0.2">
      <c r="A11" t="str">
        <f>name!C8</f>
        <v>Business and other services</v>
      </c>
      <c r="B11" s="11">
        <v>270.40000000000009</v>
      </c>
      <c r="C11" s="11">
        <v>288.71300000000008</v>
      </c>
      <c r="D11" s="11">
        <v>285.92399999999964</v>
      </c>
      <c r="E11" s="11">
        <v>293.65200000000004</v>
      </c>
      <c r="F11" s="11">
        <v>309.72199999999981</v>
      </c>
      <c r="G11" s="11"/>
      <c r="H11" s="11">
        <f t="shared" si="3"/>
        <v>23.798000000000172</v>
      </c>
      <c r="I11" s="11">
        <v>141.7141007067062</v>
      </c>
      <c r="J11" s="11">
        <f t="shared" si="4"/>
        <v>165.51210070670638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193.9849999999999</v>
      </c>
      <c r="C12" s="11">
        <v>206.53200000000007</v>
      </c>
      <c r="D12" s="11">
        <v>202.75499999999994</v>
      </c>
      <c r="E12" s="11">
        <v>210.70600000000047</v>
      </c>
      <c r="F12" s="11">
        <v>221.62599999999983</v>
      </c>
      <c r="G12" s="11"/>
      <c r="H12" s="11">
        <f t="shared" si="3"/>
        <v>18.870999999999896</v>
      </c>
      <c r="I12" s="11">
        <v>112.11233670183722</v>
      </c>
      <c r="J12" s="11">
        <f t="shared" si="4"/>
        <v>130.98333670183712</v>
      </c>
      <c r="K12" s="11"/>
      <c r="L12" s="24" t="str">
        <f t="shared" ref="L12:Q12" si="5">A14</f>
        <v>All industries</v>
      </c>
      <c r="M12" s="34">
        <f t="shared" si="5"/>
        <v>862.12400000000014</v>
      </c>
      <c r="N12" s="34">
        <f t="shared" si="5"/>
        <v>933.55599999999993</v>
      </c>
      <c r="O12" s="34">
        <f t="shared" si="5"/>
        <v>924.25599999999963</v>
      </c>
      <c r="P12" s="34">
        <f t="shared" si="5"/>
        <v>949.40199999999993</v>
      </c>
      <c r="Q12" s="34">
        <f t="shared" si="5"/>
        <v>985.34599999999966</v>
      </c>
      <c r="R12" s="43">
        <f>IF(D$5-B$5 &lt;&gt; 0,(EXP(LN(D14/B14)/(D$5-B$5))-1)*100,0)</f>
        <v>1.401530175562371</v>
      </c>
      <c r="S12" s="43">
        <f>F41</f>
        <v>0.42760335183862352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862.12400000000014</v>
      </c>
      <c r="C14" s="34">
        <f t="shared" ref="C14:F14" si="6">SUM(C7:C12)</f>
        <v>933.55599999999993</v>
      </c>
      <c r="D14" s="34">
        <f t="shared" si="6"/>
        <v>924.25599999999963</v>
      </c>
      <c r="E14" s="34">
        <f t="shared" si="6"/>
        <v>949.40199999999993</v>
      </c>
      <c r="F14" s="34">
        <f t="shared" si="6"/>
        <v>985.34599999999966</v>
      </c>
      <c r="G14" s="34"/>
      <c r="H14" s="34">
        <f>SUM(H7:H12)</f>
        <v>61.090000000000011</v>
      </c>
      <c r="I14" s="34">
        <f>SUM(I7:I12)</f>
        <v>456.51334752072933</v>
      </c>
      <c r="J14" s="34">
        <f t="shared" ref="J14" si="7">SUM(J7:J12)</f>
        <v>517.60334752072936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1.4961884833272245</v>
      </c>
      <c r="C20" s="18">
        <f t="shared" si="8"/>
        <v>1.5398112164669264</v>
      </c>
      <c r="D20" s="18">
        <f t="shared" si="8"/>
        <v>1.5157056053734046</v>
      </c>
      <c r="E20" s="18">
        <f t="shared" si="8"/>
        <v>1.4851453862536639</v>
      </c>
      <c r="F20" s="18">
        <f t="shared" si="8"/>
        <v>1.4351304008947092</v>
      </c>
      <c r="G20" s="351"/>
      <c r="H20" s="40">
        <f>IF(D7&gt;0,(H7/D7)*100,0)</f>
        <v>0.94225140980776223</v>
      </c>
      <c r="I20" s="40">
        <f>IF(D7&gt;0,(I7/D7)*100,0)</f>
        <v>46.787415288971488</v>
      </c>
      <c r="J20" s="40">
        <f>IF(D7&gt;0,(J7/D7)*100,0)</f>
        <v>47.729666698779248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9.0783924354269416</v>
      </c>
      <c r="C21" s="18">
        <f t="shared" si="8"/>
        <v>8.4097793812047676</v>
      </c>
      <c r="D21" s="18">
        <f t="shared" si="8"/>
        <v>8.2170956964304214</v>
      </c>
      <c r="E21" s="18">
        <f t="shared" si="8"/>
        <v>7.7450858540428689</v>
      </c>
      <c r="F21" s="18">
        <f t="shared" si="8"/>
        <v>6.9383749464655029</v>
      </c>
      <c r="G21" s="351"/>
      <c r="H21" s="40">
        <f t="shared" ref="H21:H25" si="9">IF(D8&gt;0,(H8/D8)*100,0)</f>
        <v>-9.9806443967503355</v>
      </c>
      <c r="I21" s="40">
        <f t="shared" ref="I21:I25" si="10">IF(D8&gt;0,(I8/D8)*100,0)</f>
        <v>39.963477460299821</v>
      </c>
      <c r="J21" s="40">
        <f t="shared" ref="J21:J27" si="11">IF(D8&gt;0,(J8/D8)*100,0)</f>
        <v>29.982833063549482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6.3606859338099992</v>
      </c>
      <c r="C22" s="18">
        <f t="shared" si="8"/>
        <v>5.9394401621327511</v>
      </c>
      <c r="D22" s="18">
        <f t="shared" si="8"/>
        <v>5.996715195789915</v>
      </c>
      <c r="E22" s="18">
        <f t="shared" si="8"/>
        <v>6.0169454035276999</v>
      </c>
      <c r="F22" s="18">
        <f t="shared" si="8"/>
        <v>6.056857185191804</v>
      </c>
      <c r="G22" s="351"/>
      <c r="H22" s="40">
        <f t="shared" si="9"/>
        <v>7.6788452864230914</v>
      </c>
      <c r="I22" s="40">
        <f t="shared" si="10"/>
        <v>42.376643708927176</v>
      </c>
      <c r="J22" s="40">
        <f t="shared" si="11"/>
        <v>50.055488995350274</v>
      </c>
      <c r="K22" s="351"/>
    </row>
    <row r="23" spans="1:12" x14ac:dyDescent="0.2">
      <c r="A23" t="str">
        <f>$A$10</f>
        <v>Trade, accomod. and transport</v>
      </c>
      <c r="B23" s="18">
        <f t="shared" si="8"/>
        <v>29.199511903160079</v>
      </c>
      <c r="C23" s="18">
        <f t="shared" si="8"/>
        <v>31.061661003731949</v>
      </c>
      <c r="D23" s="18">
        <f t="shared" si="8"/>
        <v>31.397794550427616</v>
      </c>
      <c r="E23" s="18">
        <f t="shared" si="8"/>
        <v>31.629067560422179</v>
      </c>
      <c r="F23" s="18">
        <f t="shared" si="8"/>
        <v>31.644620265368733</v>
      </c>
      <c r="G23" s="351"/>
      <c r="H23" s="40">
        <f t="shared" si="9"/>
        <v>7.4477249858715941</v>
      </c>
      <c r="I23" s="40">
        <f t="shared" si="10"/>
        <v>49.033806152361542</v>
      </c>
      <c r="J23" s="40">
        <f t="shared" si="11"/>
        <v>56.48153113823313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31.364397696851036</v>
      </c>
      <c r="C24" s="18">
        <f t="shared" si="8"/>
        <v>30.926157616682886</v>
      </c>
      <c r="D24" s="18">
        <f t="shared" si="8"/>
        <v>30.935584946162077</v>
      </c>
      <c r="E24" s="18">
        <f t="shared" si="8"/>
        <v>30.930206593202886</v>
      </c>
      <c r="F24" s="18">
        <f t="shared" si="8"/>
        <v>31.432816492886754</v>
      </c>
      <c r="G24" s="351"/>
      <c r="H24" s="40">
        <f t="shared" si="9"/>
        <v>8.3231907779690424</v>
      </c>
      <c r="I24" s="40">
        <f t="shared" si="10"/>
        <v>49.563555597538638</v>
      </c>
      <c r="J24" s="40">
        <f t="shared" si="11"/>
        <v>57.886746375507684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22.500823547424716</v>
      </c>
      <c r="C25" s="18">
        <f t="shared" si="8"/>
        <v>22.123150619780716</v>
      </c>
      <c r="D25" s="18">
        <f t="shared" si="8"/>
        <v>21.937104005816572</v>
      </c>
      <c r="E25" s="18">
        <f t="shared" si="8"/>
        <v>22.19354920255071</v>
      </c>
      <c r="F25" s="18">
        <f t="shared" si="8"/>
        <v>22.492200709192499</v>
      </c>
      <c r="G25" s="351"/>
      <c r="H25" s="40">
        <f t="shared" si="9"/>
        <v>9.3072920519838735</v>
      </c>
      <c r="I25" s="40">
        <f t="shared" si="10"/>
        <v>55.29448679531319</v>
      </c>
      <c r="J25" s="40">
        <f t="shared" si="11"/>
        <v>64.601778847297069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6.6096406190492711</v>
      </c>
      <c r="I27" s="43">
        <f>IF(D14&gt;0,(I14/D14)*100,0)</f>
        <v>49.392521933396104</v>
      </c>
      <c r="J27" s="43">
        <f t="shared" si="11"/>
        <v>56.002162552445377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East Midlands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2.7455337638562005</v>
      </c>
      <c r="C34" s="18">
        <f t="shared" si="12"/>
        <v>-2.5460869565215427</v>
      </c>
      <c r="D34" s="18">
        <f t="shared" si="12"/>
        <v>0.12958022612212794</v>
      </c>
      <c r="E34" s="18">
        <f t="shared" si="12"/>
        <v>2.9040035217220428E-2</v>
      </c>
      <c r="F34" s="18">
        <f t="shared" ref="F34:F39" si="13">IF(F$5-D$5 &lt;&gt; 0,(EXP(LN(F7/D7)/(F$5-D$5))-1)*100,0)</f>
        <v>6.2542210234006745E-2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7.7528712722552129E-2</v>
      </c>
      <c r="C35" s="18">
        <f t="shared" si="12"/>
        <v>-3.2645522863330112</v>
      </c>
      <c r="D35" s="18">
        <f t="shared" si="12"/>
        <v>-0.64421682752174858</v>
      </c>
      <c r="E35" s="18">
        <f t="shared" si="12"/>
        <v>-0.72565862632771871</v>
      </c>
      <c r="F35" s="18">
        <f t="shared" si="13"/>
        <v>-0.69851878028824865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0.27739643420257032</v>
      </c>
      <c r="C36" s="18">
        <f t="shared" si="12"/>
        <v>-4.1480305872176881E-2</v>
      </c>
      <c r="D36" s="18">
        <f t="shared" si="12"/>
        <v>0.60605097669645946</v>
      </c>
      <c r="E36" s="18">
        <f t="shared" si="12"/>
        <v>0.43867801300065956</v>
      </c>
      <c r="F36" s="18">
        <f t="shared" si="13"/>
        <v>0.49443803916273676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3.5988490973469789</v>
      </c>
      <c r="C37" s="18">
        <f t="shared" si="12"/>
        <v>7.5178116960694652E-2</v>
      </c>
      <c r="D37" s="18">
        <f>IF(E$5-D$5 &lt;&gt; 0,(EXP(LN(E10/D10)/(E$5-D$5))-1)*100,0)</f>
        <v>0.6859847149890852</v>
      </c>
      <c r="E37" s="18">
        <f t="shared" si="12"/>
        <v>0.37723110073957233</v>
      </c>
      <c r="F37" s="18">
        <f t="shared" si="13"/>
        <v>0.48004362929228162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1.6517624886341453</v>
      </c>
      <c r="C38" s="18">
        <f t="shared" si="12"/>
        <v>-0.96601122914466986</v>
      </c>
      <c r="D38" s="18">
        <f t="shared" si="12"/>
        <v>0.5348120718383198</v>
      </c>
      <c r="E38" s="18">
        <f t="shared" si="12"/>
        <v>0.53421917054250478</v>
      </c>
      <c r="F38" s="18">
        <f t="shared" si="13"/>
        <v>0.53441680391927981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1.5792028553330395</v>
      </c>
      <c r="C39" s="18">
        <f t="shared" si="12"/>
        <v>-1.8287722967869957</v>
      </c>
      <c r="D39" s="18">
        <f t="shared" si="12"/>
        <v>0.77227564984141406</v>
      </c>
      <c r="E39" s="18">
        <f t="shared" si="12"/>
        <v>0.50655346177170824</v>
      </c>
      <c r="F39" s="18">
        <f t="shared" si="13"/>
        <v>0.59504958067229108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2.0099793893558315</v>
      </c>
      <c r="C41" s="18">
        <f>IF(D$5-C$5 &lt;&gt; 0,(EXP(LN(D14/C14)/(D$5-C$5))-1)*100,0)</f>
        <v>-0.99619090874037974</v>
      </c>
      <c r="D41" s="18">
        <f>IF(E$5-D$5 &lt;&gt; 0,(EXP(LN(E14/D14)/(E$5-D$5))-1)*100,0)</f>
        <v>0.53830816293143346</v>
      </c>
      <c r="E41" s="18">
        <f>IF(F$5-E$5 &lt;&gt; 0,(EXP(LN(F14/E14)/(F$5-E$5))-1)*100,0)</f>
        <v>0.37229666694398311</v>
      </c>
      <c r="F41" s="18">
        <f>IF(F$5-D$5 &lt;&gt; 0,(EXP(LN(F14/D14)/(F$5-D$5))-1)*100,0)</f>
        <v>0.42760335183862352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1.4759999999999742</v>
      </c>
      <c r="C45" s="27">
        <f>D7-C7</f>
        <v>-0.36599999999997124</v>
      </c>
      <c r="D45" s="27">
        <f>E7-D7</f>
        <v>9.100000000000108E-2</v>
      </c>
      <c r="E45" s="27">
        <f>F7-E7</f>
        <v>4.0999999999968395E-2</v>
      </c>
      <c r="F45" s="27">
        <f>F7-D7</f>
        <v>0.13199999999996948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0.24299999999979605</v>
      </c>
      <c r="C46" s="27">
        <f>D8-C8</f>
        <v>-2.563000000000045</v>
      </c>
      <c r="D46" s="27">
        <f t="shared" si="14"/>
        <v>-2.4149999999998499</v>
      </c>
      <c r="E46" s="27">
        <f t="shared" si="14"/>
        <v>-5.1650000000001199</v>
      </c>
      <c r="F46" s="27">
        <f t="shared" ref="F46:F52" si="15">F8-D8</f>
        <v>-7.5799999999999699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0.61099999999989052</v>
      </c>
      <c r="C47" s="27">
        <f t="shared" ref="C47:C50" si="16">D9-C9</f>
        <v>-2.300000000000324E-2</v>
      </c>
      <c r="D47" s="27">
        <f t="shared" si="14"/>
        <v>1.7000000000000313</v>
      </c>
      <c r="E47" s="27">
        <f t="shared" si="14"/>
        <v>2.555999999999969</v>
      </c>
      <c r="F47" s="27">
        <f t="shared" si="15"/>
        <v>4.2560000000000002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38.24199999999999</v>
      </c>
      <c r="C48" s="27">
        <f t="shared" si="16"/>
        <v>0.21800000000030195</v>
      </c>
      <c r="D48" s="27">
        <f t="shared" si="14"/>
        <v>10.090999999999212</v>
      </c>
      <c r="E48" s="27">
        <f t="shared" si="14"/>
        <v>11.52200000000073</v>
      </c>
      <c r="F48" s="27">
        <f t="shared" si="15"/>
        <v>21.612999999999943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18.312999999999988</v>
      </c>
      <c r="C49" s="27">
        <f t="shared" si="16"/>
        <v>-2.789000000000442</v>
      </c>
      <c r="D49" s="27">
        <f t="shared" si="14"/>
        <v>7.7280000000004065</v>
      </c>
      <c r="E49" s="27">
        <f t="shared" si="14"/>
        <v>16.069999999999766</v>
      </c>
      <c r="F49" s="27">
        <f t="shared" si="15"/>
        <v>23.798000000000172</v>
      </c>
    </row>
    <row r="50" spans="1:6" x14ac:dyDescent="0.2">
      <c r="A50" t="str">
        <f>$A$12</f>
        <v>Non-marketed services</v>
      </c>
      <c r="B50" s="27">
        <f t="shared" si="14"/>
        <v>12.547000000000168</v>
      </c>
      <c r="C50" s="27">
        <f t="shared" si="16"/>
        <v>-3.7770000000001289</v>
      </c>
      <c r="D50" s="27">
        <f t="shared" si="14"/>
        <v>7.9510000000005334</v>
      </c>
      <c r="E50" s="27">
        <f t="shared" si="14"/>
        <v>10.919999999999362</v>
      </c>
      <c r="F50" s="27">
        <f t="shared" si="15"/>
        <v>18.870999999999896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71.431999999999789</v>
      </c>
      <c r="C52" s="29">
        <f>D14-C14</f>
        <v>-9.3000000000002956</v>
      </c>
      <c r="D52" s="29">
        <f t="shared" si="14"/>
        <v>25.146000000000299</v>
      </c>
      <c r="E52" s="29">
        <f t="shared" si="14"/>
        <v>35.943999999999733</v>
      </c>
      <c r="F52" s="29">
        <f t="shared" si="15"/>
        <v>61.090000000000032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East Midlands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6.6270000000000051</v>
      </c>
      <c r="C5" s="11">
        <v>7.4899999999999807</v>
      </c>
      <c r="D5" s="11">
        <v>7.888000000000007</v>
      </c>
      <c r="E5" s="11">
        <v>7.9180000000000073</v>
      </c>
      <c r="F5" s="11">
        <v>7.7059999999999871</v>
      </c>
      <c r="G5" s="10"/>
    </row>
    <row r="6" spans="1:7" x14ac:dyDescent="0.2">
      <c r="A6" s="10" t="str">
        <f>name!B5</f>
        <v>Mining and quarrying</v>
      </c>
      <c r="B6" s="11">
        <v>0.28100000000000064</v>
      </c>
      <c r="C6" s="11">
        <v>0.19699999999999965</v>
      </c>
      <c r="D6" s="11">
        <v>0.21300000000000019</v>
      </c>
      <c r="E6" s="11">
        <v>0.18000000000000022</v>
      </c>
      <c r="F6" s="11">
        <v>0.13900000000000023</v>
      </c>
    </row>
    <row r="7" spans="1:7" x14ac:dyDescent="0.2">
      <c r="A7" s="10" t="str">
        <f>name!B6</f>
        <v>Food drink and tobacco</v>
      </c>
      <c r="B7" s="11">
        <v>15.590999999999996</v>
      </c>
      <c r="C7" s="11">
        <v>16.619000000000028</v>
      </c>
      <c r="D7" s="11">
        <v>16.303000000000001</v>
      </c>
      <c r="E7" s="11">
        <v>17.29600000000007</v>
      </c>
      <c r="F7" s="11">
        <v>18.416999999999987</v>
      </c>
      <c r="G7" s="11"/>
    </row>
    <row r="8" spans="1:7" x14ac:dyDescent="0.2">
      <c r="A8" s="10" t="str">
        <f>name!B7</f>
        <v>Engineering</v>
      </c>
      <c r="B8" s="11">
        <v>12.697999999999967</v>
      </c>
      <c r="C8" s="11">
        <v>11.850999999999996</v>
      </c>
      <c r="D8" s="11">
        <v>11.197999999999983</v>
      </c>
      <c r="E8" s="11">
        <v>10.958000000000014</v>
      </c>
      <c r="F8" s="11">
        <v>8.8829999999999885</v>
      </c>
      <c r="G8" s="11"/>
    </row>
    <row r="9" spans="1:7" x14ac:dyDescent="0.2">
      <c r="A9" s="10" t="str">
        <f>name!B8</f>
        <v>Rest of manufacturing</v>
      </c>
      <c r="B9" s="11">
        <v>49.9780000000002</v>
      </c>
      <c r="C9" s="11">
        <v>50.039999999999942</v>
      </c>
      <c r="D9" s="11">
        <v>48.445999999999927</v>
      </c>
      <c r="E9" s="11">
        <v>45.277999999999984</v>
      </c>
      <c r="F9" s="11">
        <v>41.066999999999972</v>
      </c>
      <c r="G9" s="11"/>
    </row>
    <row r="10" spans="1:7" x14ac:dyDescent="0.2">
      <c r="A10" s="10" t="str">
        <f>name!B9</f>
        <v>Electricity and gas</v>
      </c>
      <c r="B10" s="11">
        <v>2.3049999999999984</v>
      </c>
      <c r="C10" s="11">
        <v>2.5690000000000062</v>
      </c>
      <c r="D10" s="11">
        <v>2.2229999999999972</v>
      </c>
      <c r="E10" s="11">
        <v>2.1329999999999991</v>
      </c>
      <c r="F10" s="11">
        <v>2.1389999999999993</v>
      </c>
      <c r="G10" s="11"/>
    </row>
    <row r="11" spans="1:7" x14ac:dyDescent="0.2">
      <c r="A11" s="10" t="str">
        <f>name!B10</f>
        <v>Water and sewerage</v>
      </c>
      <c r="B11" s="11">
        <v>3.6860000000000008</v>
      </c>
      <c r="C11" s="11">
        <v>4.1189999999999936</v>
      </c>
      <c r="D11" s="11">
        <v>3.6850000000000027</v>
      </c>
      <c r="E11" s="11">
        <v>3.869000000000002</v>
      </c>
      <c r="F11" s="11">
        <v>4.1569999999999903</v>
      </c>
      <c r="G11" s="11"/>
    </row>
    <row r="12" spans="1:7" x14ac:dyDescent="0.2">
      <c r="A12" s="10" t="str">
        <f>name!B11</f>
        <v>Construction</v>
      </c>
      <c r="B12" s="11">
        <v>54.837000000000131</v>
      </c>
      <c r="C12" s="11">
        <v>55.448000000000022</v>
      </c>
      <c r="D12" s="11">
        <v>55.425000000000018</v>
      </c>
      <c r="E12" s="11">
        <v>57.12500000000005</v>
      </c>
      <c r="F12" s="11">
        <v>59.681000000000019</v>
      </c>
      <c r="G12" s="11"/>
    </row>
    <row r="13" spans="1:7" x14ac:dyDescent="0.2">
      <c r="A13" s="10" t="str">
        <f>name!B12</f>
        <v>Wholesale and retail trade</v>
      </c>
      <c r="B13" s="11">
        <v>142.9189999999999</v>
      </c>
      <c r="C13" s="11">
        <v>152.69800000000001</v>
      </c>
      <c r="D13" s="11">
        <v>147.98800000000003</v>
      </c>
      <c r="E13" s="11">
        <v>150.69499999999974</v>
      </c>
      <c r="F13" s="11">
        <v>153.81299999999962</v>
      </c>
      <c r="G13" s="11"/>
    </row>
    <row r="14" spans="1:7" x14ac:dyDescent="0.2">
      <c r="A14" s="10" t="str">
        <f>name!B13</f>
        <v>Transport and storage</v>
      </c>
      <c r="B14" s="11">
        <v>62.95699999999993</v>
      </c>
      <c r="C14" s="11">
        <v>84.938999999999865</v>
      </c>
      <c r="D14" s="11">
        <v>91.109000000000165</v>
      </c>
      <c r="E14" s="11">
        <v>97.236999999999682</v>
      </c>
      <c r="F14" s="11">
        <v>99.727000000000501</v>
      </c>
      <c r="G14" s="11"/>
    </row>
    <row r="15" spans="1:7" x14ac:dyDescent="0.2">
      <c r="A15" s="10" t="str">
        <f>name!B14</f>
        <v>Accommodation and food</v>
      </c>
      <c r="B15" s="11">
        <v>45.860000000000007</v>
      </c>
      <c r="C15" s="11">
        <v>52.340999999999937</v>
      </c>
      <c r="D15" s="11">
        <v>51.098999999999918</v>
      </c>
      <c r="E15" s="11">
        <v>52.354999999999947</v>
      </c>
      <c r="F15" s="11">
        <v>58.26899999999997</v>
      </c>
      <c r="G15" s="11"/>
    </row>
    <row r="16" spans="1:7" x14ac:dyDescent="0.2">
      <c r="A16" s="10" t="str">
        <f>name!B15</f>
        <v>Media</v>
      </c>
      <c r="B16" s="11">
        <v>4.6900000000000057</v>
      </c>
      <c r="C16" s="11">
        <v>4.4830000000000005</v>
      </c>
      <c r="D16" s="11">
        <v>4.1959999999999953</v>
      </c>
      <c r="E16" s="11">
        <v>4.0469999999999997</v>
      </c>
      <c r="F16" s="11">
        <v>4.009000000000003</v>
      </c>
      <c r="G16" s="11"/>
    </row>
    <row r="17" spans="1:7" x14ac:dyDescent="0.2">
      <c r="A17" s="10" t="str">
        <f>name!B16</f>
        <v>Information technology</v>
      </c>
      <c r="B17" s="11">
        <v>24.372000000000117</v>
      </c>
      <c r="C17" s="11">
        <v>25.226000000000042</v>
      </c>
      <c r="D17" s="11">
        <v>24.594999999999988</v>
      </c>
      <c r="E17" s="11">
        <v>26.594000000000015</v>
      </c>
      <c r="F17" s="11">
        <v>28.911999999999981</v>
      </c>
      <c r="G17" s="11"/>
    </row>
    <row r="18" spans="1:7" x14ac:dyDescent="0.2">
      <c r="A18" s="10" t="str">
        <f>name!B17</f>
        <v>Finance and insurance</v>
      </c>
      <c r="B18" s="11">
        <v>24.911999999999988</v>
      </c>
      <c r="C18" s="11">
        <v>25.111999999999981</v>
      </c>
      <c r="D18" s="11">
        <v>26.477999999999952</v>
      </c>
      <c r="E18" s="11">
        <v>25.877000000000006</v>
      </c>
      <c r="F18" s="11">
        <v>24.16199999999996</v>
      </c>
      <c r="G18" s="11"/>
    </row>
    <row r="19" spans="1:7" x14ac:dyDescent="0.2">
      <c r="A19" s="10" t="str">
        <f>name!B18</f>
        <v>Real estate</v>
      </c>
      <c r="B19" s="11">
        <v>12.181999999999993</v>
      </c>
      <c r="C19" s="11">
        <v>16.031999999999989</v>
      </c>
      <c r="D19" s="11">
        <v>17.227999999999966</v>
      </c>
      <c r="E19" s="11">
        <v>17.079000000000057</v>
      </c>
      <c r="F19" s="11">
        <v>19.265000000000036</v>
      </c>
      <c r="G19" s="11"/>
    </row>
    <row r="20" spans="1:7" x14ac:dyDescent="0.2">
      <c r="A20" s="10" t="str">
        <f>name!B19</f>
        <v>Professional services</v>
      </c>
      <c r="B20" s="11">
        <v>67.637000000000043</v>
      </c>
      <c r="C20" s="11">
        <v>77.322000000000116</v>
      </c>
      <c r="D20" s="11">
        <v>76.890999999999977</v>
      </c>
      <c r="E20" s="11">
        <v>80.105999999999966</v>
      </c>
      <c r="F20" s="11">
        <v>85.275999999999954</v>
      </c>
      <c r="G20" s="11"/>
    </row>
    <row r="21" spans="1:7" x14ac:dyDescent="0.2">
      <c r="A21" s="10" t="str">
        <f>name!B20</f>
        <v>Support services</v>
      </c>
      <c r="B21" s="11">
        <v>84.903000000000006</v>
      </c>
      <c r="C21" s="11">
        <v>89.093999999999994</v>
      </c>
      <c r="D21" s="11">
        <v>84.28499999999984</v>
      </c>
      <c r="E21" s="11">
        <v>89.55999999999996</v>
      </c>
      <c r="F21" s="11">
        <v>96.71199999999989</v>
      </c>
      <c r="G21" s="11"/>
    </row>
    <row r="22" spans="1:7" x14ac:dyDescent="0.2">
      <c r="A22" s="10" t="str">
        <f>name!B21</f>
        <v>Public admin. and defence</v>
      </c>
      <c r="B22" s="11">
        <v>28.792000000000023</v>
      </c>
      <c r="C22" s="11">
        <v>29.015999999999973</v>
      </c>
      <c r="D22" s="11">
        <v>29.766999999999989</v>
      </c>
      <c r="E22" s="11">
        <v>31.482000000000081</v>
      </c>
      <c r="F22" s="11">
        <v>32.806999999999945</v>
      </c>
      <c r="G22" s="11"/>
    </row>
    <row r="23" spans="1:7" x14ac:dyDescent="0.2">
      <c r="A23" s="10" t="str">
        <f>name!B22</f>
        <v>Education</v>
      </c>
      <c r="B23" s="11">
        <v>78.541999999999973</v>
      </c>
      <c r="C23" s="11">
        <v>79.951000000000107</v>
      </c>
      <c r="D23" s="11">
        <v>78.885000000000161</v>
      </c>
      <c r="E23" s="11">
        <v>77.374000000000152</v>
      </c>
      <c r="F23" s="11">
        <v>78.649999999999963</v>
      </c>
      <c r="G23" s="11"/>
    </row>
    <row r="24" spans="1:7" x14ac:dyDescent="0.2">
      <c r="A24" s="10" t="str">
        <f>name!B23</f>
        <v>Health and social work</v>
      </c>
      <c r="B24" s="11">
        <v>86.650999999999883</v>
      </c>
      <c r="C24" s="11">
        <v>97.564999999999984</v>
      </c>
      <c r="D24" s="11">
        <v>94.102999999999795</v>
      </c>
      <c r="E24" s="11">
        <v>101.85000000000022</v>
      </c>
      <c r="F24" s="11">
        <v>110.16899999999993</v>
      </c>
      <c r="G24" s="11"/>
    </row>
    <row r="25" spans="1:7" x14ac:dyDescent="0.2">
      <c r="A25" s="10" t="str">
        <f>name!B24</f>
        <v>Arts and entertainment</v>
      </c>
      <c r="B25" s="11">
        <v>23.222999999999992</v>
      </c>
      <c r="C25" s="11">
        <v>25.129999999999956</v>
      </c>
      <c r="D25" s="11">
        <v>25.35299999999997</v>
      </c>
      <c r="E25" s="11">
        <v>24.609000000000016</v>
      </c>
      <c r="F25" s="11">
        <v>25.818999999999964</v>
      </c>
      <c r="G25" s="11"/>
    </row>
    <row r="26" spans="1:7" x14ac:dyDescent="0.2">
      <c r="A26" s="10" t="str">
        <f>name!B25</f>
        <v>Other services</v>
      </c>
      <c r="B26" s="11">
        <v>28.480999999999987</v>
      </c>
      <c r="C26" s="11">
        <v>26.314000000000028</v>
      </c>
      <c r="D26" s="11">
        <v>26.897999999999943</v>
      </c>
      <c r="E26" s="11">
        <v>25.780000000000022</v>
      </c>
      <c r="F26" s="11">
        <v>25.56699999999999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862.12400000000002</v>
      </c>
      <c r="C28" s="11">
        <f t="shared" ref="C28:F28" si="0">SUM(C5:C26)</f>
        <v>933.55600000000004</v>
      </c>
      <c r="D28" s="11">
        <f t="shared" si="0"/>
        <v>924.25599999999952</v>
      </c>
      <c r="E28" s="11">
        <f t="shared" si="0"/>
        <v>949.40200000000004</v>
      </c>
      <c r="F28" s="11">
        <f t="shared" si="0"/>
        <v>985.34599999999955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0.76868292728192289</v>
      </c>
      <c r="C32" s="18">
        <f t="shared" ref="C32:E32" si="1">C5/C$28*100</f>
        <v>0.80230859209302707</v>
      </c>
      <c r="D32" s="18">
        <f t="shared" si="1"/>
        <v>0.85344320188346212</v>
      </c>
      <c r="E32" s="18">
        <f t="shared" si="1"/>
        <v>0.83399866442244763</v>
      </c>
      <c r="F32" s="18">
        <f>F5/F$28*100</f>
        <v>0.78206031180925195</v>
      </c>
    </row>
    <row r="33" spans="1:6" x14ac:dyDescent="0.2">
      <c r="A33" t="str">
        <f>$A$6</f>
        <v>Mining and quarrying</v>
      </c>
      <c r="B33" s="18">
        <f t="shared" ref="B33:F53" si="2">B6/B$28*100</f>
        <v>3.2593919204198074E-2</v>
      </c>
      <c r="C33" s="18">
        <f t="shared" si="2"/>
        <v>2.1102108496972825E-2</v>
      </c>
      <c r="D33" s="18">
        <f t="shared" si="2"/>
        <v>2.3045563134023506E-2</v>
      </c>
      <c r="E33" s="18">
        <f t="shared" si="2"/>
        <v>1.8959302803238272E-2</v>
      </c>
      <c r="F33" s="18">
        <f t="shared" si="2"/>
        <v>1.4106719873019254E-2</v>
      </c>
    </row>
    <row r="34" spans="1:6" x14ac:dyDescent="0.2">
      <c r="A34" t="str">
        <f>$A$7</f>
        <v>Food drink and tobacco</v>
      </c>
      <c r="B34" s="18">
        <f t="shared" si="2"/>
        <v>1.8084405491553415</v>
      </c>
      <c r="C34" s="18">
        <f t="shared" si="2"/>
        <v>1.7801824421887948</v>
      </c>
      <c r="D34" s="18">
        <f t="shared" si="2"/>
        <v>1.7639052383755163</v>
      </c>
      <c r="E34" s="18">
        <f t="shared" si="2"/>
        <v>1.8217783404711672</v>
      </c>
      <c r="F34" s="18">
        <f t="shared" si="2"/>
        <v>1.8690896395783811</v>
      </c>
    </row>
    <row r="35" spans="1:6" x14ac:dyDescent="0.2">
      <c r="A35" t="str">
        <f>$A$8</f>
        <v>Engineering</v>
      </c>
      <c r="B35" s="18">
        <f t="shared" si="2"/>
        <v>1.4728739717256412</v>
      </c>
      <c r="C35" s="18">
        <f t="shared" si="2"/>
        <v>1.2694471461808392</v>
      </c>
      <c r="D35" s="18">
        <f t="shared" si="2"/>
        <v>1.2115690890835427</v>
      </c>
      <c r="E35" s="18">
        <f t="shared" si="2"/>
        <v>1.1542002228771389</v>
      </c>
      <c r="F35" s="18">
        <f t="shared" si="2"/>
        <v>0.90151073835992557</v>
      </c>
    </row>
    <row r="36" spans="1:6" x14ac:dyDescent="0.2">
      <c r="A36" t="str">
        <f>$A$9</f>
        <v>Rest of manufacturing</v>
      </c>
      <c r="B36" s="18">
        <f t="shared" si="2"/>
        <v>5.7970779145459579</v>
      </c>
      <c r="C36" s="18">
        <f t="shared" si="2"/>
        <v>5.3601497928351316</v>
      </c>
      <c r="D36" s="18">
        <f t="shared" si="2"/>
        <v>5.2416213689713622</v>
      </c>
      <c r="E36" s="18">
        <f t="shared" si="2"/>
        <v>4.7691072906945617</v>
      </c>
      <c r="F36" s="18">
        <f t="shared" si="2"/>
        <v>4.1677745685271965</v>
      </c>
    </row>
    <row r="37" spans="1:6" x14ac:dyDescent="0.2">
      <c r="A37" t="str">
        <f>$A$10</f>
        <v>Electricity and gas</v>
      </c>
      <c r="B37" s="18">
        <f t="shared" si="2"/>
        <v>0.2673629315504496</v>
      </c>
      <c r="C37" s="18">
        <f t="shared" si="2"/>
        <v>0.27518434887676863</v>
      </c>
      <c r="D37" s="18">
        <f t="shared" si="2"/>
        <v>0.24051777862410398</v>
      </c>
      <c r="E37" s="18">
        <f t="shared" si="2"/>
        <v>0.22466773821837316</v>
      </c>
      <c r="F37" s="18">
        <f t="shared" si="2"/>
        <v>0.21708110653516638</v>
      </c>
    </row>
    <row r="38" spans="1:6" x14ac:dyDescent="0.2">
      <c r="A38" t="str">
        <f>$A$11</f>
        <v>Water and sewerage</v>
      </c>
      <c r="B38" s="18">
        <f t="shared" si="2"/>
        <v>0.42754870529065436</v>
      </c>
      <c r="C38" s="18">
        <f t="shared" si="2"/>
        <v>0.44121616700015781</v>
      </c>
      <c r="D38" s="18">
        <f t="shared" si="2"/>
        <v>0.39869906173181507</v>
      </c>
      <c r="E38" s="18">
        <f t="shared" si="2"/>
        <v>0.40751968080960455</v>
      </c>
      <c r="F38" s="18">
        <f t="shared" si="2"/>
        <v>0.42188226267727191</v>
      </c>
    </row>
    <row r="39" spans="1:6" x14ac:dyDescent="0.2">
      <c r="A39" t="str">
        <f>$A$12</f>
        <v>Construction</v>
      </c>
      <c r="B39" s="18">
        <f t="shared" si="2"/>
        <v>6.360685933810001</v>
      </c>
      <c r="C39" s="18">
        <f t="shared" si="2"/>
        <v>5.9394401621327502</v>
      </c>
      <c r="D39" s="18">
        <f t="shared" si="2"/>
        <v>5.9967151957899159</v>
      </c>
      <c r="E39" s="18">
        <f t="shared" si="2"/>
        <v>6.016945403527699</v>
      </c>
      <c r="F39" s="18">
        <f t="shared" si="2"/>
        <v>6.0568571851918049</v>
      </c>
    </row>
    <row r="40" spans="1:6" x14ac:dyDescent="0.2">
      <c r="A40" t="str">
        <f>$A$13</f>
        <v>Wholesale and retail trade</v>
      </c>
      <c r="B40" s="18">
        <f t="shared" si="2"/>
        <v>16.577545689483173</v>
      </c>
      <c r="C40" s="18">
        <f t="shared" si="2"/>
        <v>16.35659778310032</v>
      </c>
      <c r="D40" s="18">
        <f t="shared" si="2"/>
        <v>16.011581206938349</v>
      </c>
      <c r="E40" s="18">
        <f t="shared" si="2"/>
        <v>15.872622977411016</v>
      </c>
      <c r="F40" s="18">
        <f t="shared" si="2"/>
        <v>15.610049667832385</v>
      </c>
    </row>
    <row r="41" spans="1:6" x14ac:dyDescent="0.2">
      <c r="A41" t="str">
        <f>$A$14</f>
        <v>Transport and storage</v>
      </c>
      <c r="B41" s="18">
        <f t="shared" si="2"/>
        <v>7.3025458054757699</v>
      </c>
      <c r="C41" s="18">
        <f t="shared" si="2"/>
        <v>9.0984365158597722</v>
      </c>
      <c r="D41" s="18">
        <f t="shared" si="2"/>
        <v>9.857550289097416</v>
      </c>
      <c r="E41" s="18">
        <f t="shared" si="2"/>
        <v>10.241920703769287</v>
      </c>
      <c r="F41" s="18">
        <f t="shared" si="2"/>
        <v>10.121013329328028</v>
      </c>
    </row>
    <row r="42" spans="1:6" x14ac:dyDescent="0.2">
      <c r="A42" t="str">
        <f>$A$15</f>
        <v>Accommodation and food</v>
      </c>
      <c r="B42" s="18">
        <f t="shared" si="2"/>
        <v>5.3194204082011414</v>
      </c>
      <c r="C42" s="18">
        <f t="shared" si="2"/>
        <v>5.6066267047718545</v>
      </c>
      <c r="D42" s="18">
        <f t="shared" si="2"/>
        <v>5.5286630543918509</v>
      </c>
      <c r="E42" s="18">
        <f t="shared" si="2"/>
        <v>5.5145238792418745</v>
      </c>
      <c r="F42" s="18">
        <f t="shared" si="2"/>
        <v>5.9135572682083239</v>
      </c>
    </row>
    <row r="43" spans="1:6" x14ac:dyDescent="0.2">
      <c r="A43" t="str">
        <f>$A$16</f>
        <v>Media</v>
      </c>
      <c r="B43" s="18">
        <f t="shared" si="2"/>
        <v>0.5440052707035189</v>
      </c>
      <c r="C43" s="18">
        <f t="shared" si="2"/>
        <v>0.48020686493365156</v>
      </c>
      <c r="D43" s="18">
        <f t="shared" si="2"/>
        <v>0.45398677422705369</v>
      </c>
      <c r="E43" s="18">
        <f t="shared" si="2"/>
        <v>0.42626832469280657</v>
      </c>
      <c r="F43" s="18">
        <f t="shared" si="2"/>
        <v>0.40686215806427439</v>
      </c>
    </row>
    <row r="44" spans="1:6" x14ac:dyDescent="0.2">
      <c r="A44" t="str">
        <f>$A$17</f>
        <v>Information technology</v>
      </c>
      <c r="B44" s="18">
        <f t="shared" si="2"/>
        <v>2.8269715261377848</v>
      </c>
      <c r="C44" s="18">
        <f t="shared" si="2"/>
        <v>2.7021410606326821</v>
      </c>
      <c r="D44" s="18">
        <f t="shared" si="2"/>
        <v>2.6610592736211616</v>
      </c>
      <c r="E44" s="18">
        <f t="shared" si="2"/>
        <v>2.8011316597184348</v>
      </c>
      <c r="F44" s="18">
        <f t="shared" si="2"/>
        <v>2.9341977335879976</v>
      </c>
    </row>
    <row r="45" spans="1:6" x14ac:dyDescent="0.2">
      <c r="A45" t="str">
        <f>$A$18</f>
        <v>Finance and insurance</v>
      </c>
      <c r="B45" s="18">
        <f t="shared" si="2"/>
        <v>2.8896075274554458</v>
      </c>
      <c r="C45" s="18">
        <f t="shared" si="2"/>
        <v>2.6899296882029549</v>
      </c>
      <c r="D45" s="18">
        <f t="shared" si="2"/>
        <v>2.8647907073364918</v>
      </c>
      <c r="E45" s="18">
        <f t="shared" si="2"/>
        <v>2.7256104368855349</v>
      </c>
      <c r="F45" s="18">
        <f t="shared" si="2"/>
        <v>2.4521335652653962</v>
      </c>
    </row>
    <row r="46" spans="1:6" x14ac:dyDescent="0.2">
      <c r="A46" t="str">
        <f>$A$19</f>
        <v>Real estate</v>
      </c>
      <c r="B46" s="18">
        <f t="shared" si="2"/>
        <v>1.4130217926887538</v>
      </c>
      <c r="C46" s="18">
        <f t="shared" si="2"/>
        <v>1.7173045859059326</v>
      </c>
      <c r="D46" s="18">
        <f t="shared" si="2"/>
        <v>1.8639857355537832</v>
      </c>
      <c r="E46" s="18">
        <f t="shared" si="2"/>
        <v>1.7989218476472619</v>
      </c>
      <c r="F46" s="18">
        <f t="shared" si="2"/>
        <v>1.9551507795231367</v>
      </c>
    </row>
    <row r="47" spans="1:6" x14ac:dyDescent="0.2">
      <c r="A47" s="10" t="str">
        <f>$A$20</f>
        <v>Professional services</v>
      </c>
      <c r="B47" s="18">
        <f t="shared" si="2"/>
        <v>7.8453911502289735</v>
      </c>
      <c r="C47" s="18">
        <f t="shared" si="2"/>
        <v>8.2825240264108544</v>
      </c>
      <c r="D47" s="18">
        <f t="shared" si="2"/>
        <v>8.3192319011183073</v>
      </c>
      <c r="E47" s="18">
        <f t="shared" si="2"/>
        <v>8.4375217242011242</v>
      </c>
      <c r="F47" s="18">
        <f t="shared" si="2"/>
        <v>8.6544218985006278</v>
      </c>
    </row>
    <row r="48" spans="1:6" x14ac:dyDescent="0.2">
      <c r="A48" s="10" t="str">
        <f>$A$21</f>
        <v>Support services</v>
      </c>
      <c r="B48" s="18">
        <f t="shared" si="2"/>
        <v>9.848119296064139</v>
      </c>
      <c r="C48" s="18">
        <f t="shared" si="2"/>
        <v>9.5435089057324873</v>
      </c>
      <c r="D48" s="18">
        <f t="shared" si="2"/>
        <v>9.1192267077519524</v>
      </c>
      <c r="E48" s="18">
        <f t="shared" si="2"/>
        <v>9.4333064392112043</v>
      </c>
      <c r="F48" s="18">
        <f t="shared" si="2"/>
        <v>9.8150294414347794</v>
      </c>
    </row>
    <row r="49" spans="1:9" x14ac:dyDescent="0.2">
      <c r="A49" s="10" t="str">
        <f>$A$22</f>
        <v>Public admin. and defence</v>
      </c>
      <c r="B49" s="18">
        <f t="shared" si="2"/>
        <v>3.3396587961824542</v>
      </c>
      <c r="C49" s="18">
        <f t="shared" si="2"/>
        <v>3.1081156352698684</v>
      </c>
      <c r="D49" s="18">
        <f t="shared" si="2"/>
        <v>3.2206444967628021</v>
      </c>
      <c r="E49" s="18">
        <f t="shared" si="2"/>
        <v>3.3159820602863781</v>
      </c>
      <c r="F49" s="18">
        <f t="shared" si="2"/>
        <v>3.329490351612526</v>
      </c>
    </row>
    <row r="50" spans="1:9" x14ac:dyDescent="0.2">
      <c r="A50" s="10" t="str">
        <f>$A$23</f>
        <v>Education</v>
      </c>
      <c r="B50" s="18">
        <f t="shared" si="2"/>
        <v>9.1102903990609203</v>
      </c>
      <c r="C50" s="18">
        <f t="shared" si="2"/>
        <v>8.5641354134085255</v>
      </c>
      <c r="D50" s="18">
        <f t="shared" si="2"/>
        <v>8.5349729944950532</v>
      </c>
      <c r="E50" s="18">
        <f t="shared" si="2"/>
        <v>8.1497616394319952</v>
      </c>
      <c r="F50" s="18">
        <f t="shared" si="2"/>
        <v>7.9819677554889346</v>
      </c>
    </row>
    <row r="51" spans="1:9" x14ac:dyDescent="0.2">
      <c r="A51" s="10" t="str">
        <f>$A$24</f>
        <v>Health and social work</v>
      </c>
      <c r="B51" s="18">
        <f t="shared" si="2"/>
        <v>10.050874352181342</v>
      </c>
      <c r="C51" s="18">
        <f t="shared" si="2"/>
        <v>10.450899571102321</v>
      </c>
      <c r="D51" s="18">
        <f t="shared" si="2"/>
        <v>10.181486514558721</v>
      </c>
      <c r="E51" s="18">
        <f t="shared" si="2"/>
        <v>10.727805502832332</v>
      </c>
      <c r="F51" s="18">
        <f t="shared" si="2"/>
        <v>11.180742602091041</v>
      </c>
    </row>
    <row r="52" spans="1:9" x14ac:dyDescent="0.2">
      <c r="A52" s="10" t="str">
        <f>$A$25</f>
        <v>Arts and entertainment</v>
      </c>
      <c r="B52" s="18">
        <f t="shared" si="2"/>
        <v>2.6936960344451597</v>
      </c>
      <c r="C52" s="18">
        <f t="shared" si="2"/>
        <v>2.6918577996392243</v>
      </c>
      <c r="D52" s="18">
        <f t="shared" si="2"/>
        <v>2.7430711837412991</v>
      </c>
      <c r="E52" s="18">
        <f t="shared" si="2"/>
        <v>2.5920526815827243</v>
      </c>
      <c r="F52" s="18">
        <f t="shared" si="2"/>
        <v>2.6202978446149854</v>
      </c>
    </row>
    <row r="53" spans="1:9" x14ac:dyDescent="0.2">
      <c r="A53" s="10" t="str">
        <f>$A$26</f>
        <v>Other services</v>
      </c>
      <c r="B53" s="18">
        <f t="shared" si="2"/>
        <v>3.3035850991272699</v>
      </c>
      <c r="C53" s="18">
        <f t="shared" si="2"/>
        <v>2.8186846852250995</v>
      </c>
      <c r="D53" s="18">
        <f t="shared" si="2"/>
        <v>2.9102326628120299</v>
      </c>
      <c r="E53" s="18">
        <f t="shared" si="2"/>
        <v>2.7153934792637915</v>
      </c>
      <c r="F53" s="18">
        <f t="shared" si="2"/>
        <v>2.5947230718955576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East Midlands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3.1077267139339781</v>
      </c>
      <c r="C63" s="18">
        <f>IF(AND(D$3-C$3 &lt;&gt; 0,C5&lt;&gt;0,D5&lt;&gt;0),(EXP(LN(D5/C5)/(D$3-C$3))-1)*100,0)</f>
        <v>5.3137516688922304</v>
      </c>
      <c r="D63" s="18">
        <f t="shared" ref="B63:E78" si="3">IF(AND(E$3-D$3 &lt;&gt; 0,D5&lt;&gt;0,E5&lt;&gt;0),(EXP(LN(E5/D5)/(E$3-D$3))-1)*100,0)</f>
        <v>7.5949454675372507E-2</v>
      </c>
      <c r="E63" s="18">
        <f t="shared" si="3"/>
        <v>-0.27102608414785179</v>
      </c>
      <c r="F63" s="18">
        <f>IF(AND(F$3-D$3 &lt;&gt; 0,D5&lt;&gt;0,F5&lt;&gt;0),(EXP(LN(F5/D5)/(F$3-D$3))-1)*100,0)</f>
        <v>-0.15550144499467677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-8.4960216254863283</v>
      </c>
      <c r="C64" s="18">
        <f t="shared" ref="C64:C78" si="4">IF(AND(D$3-C$3 &lt;&gt; 0,C6&lt;&gt;0,D6&lt;&gt;0),(EXP(LN(D6/C6)/(D$3-C$3))-1)*100,0)</f>
        <v>8.1218274111678035</v>
      </c>
      <c r="D64" s="18">
        <f t="shared" si="3"/>
        <v>-3.3106634333750051</v>
      </c>
      <c r="E64" s="18">
        <f t="shared" si="3"/>
        <v>-2.5517084532262535</v>
      </c>
      <c r="F64" s="18">
        <f t="shared" ref="F64:F84" si="5">IF(AND(F$3-D$3 &lt;&gt; 0,D6&lt;&gt;0,F6&lt;&gt;0),(EXP(LN(F6/D6)/(F$3-D$3))-1)*100,0)</f>
        <v>-2.8053530761912859</v>
      </c>
    </row>
    <row r="65" spans="1:6" x14ac:dyDescent="0.2">
      <c r="A65" t="str">
        <f>$A$7</f>
        <v>Food drink and tobacco</v>
      </c>
      <c r="B65" s="18">
        <f t="shared" si="3"/>
        <v>1.6091291148925269</v>
      </c>
      <c r="C65" s="18">
        <f t="shared" si="4"/>
        <v>-1.9014381130033509</v>
      </c>
      <c r="D65" s="18">
        <f t="shared" si="3"/>
        <v>1.1895418566630012</v>
      </c>
      <c r="E65" s="18">
        <f t="shared" si="3"/>
        <v>0.62996488662783179</v>
      </c>
      <c r="F65" s="18">
        <f t="shared" si="5"/>
        <v>0.81614586729323868</v>
      </c>
    </row>
    <row r="66" spans="1:6" x14ac:dyDescent="0.2">
      <c r="A66" t="str">
        <f>$A$8</f>
        <v>Engineering</v>
      </c>
      <c r="B66" s="18">
        <f t="shared" si="3"/>
        <v>-1.710999478990205</v>
      </c>
      <c r="C66" s="18">
        <f t="shared" si="4"/>
        <v>-5.5100835372543511</v>
      </c>
      <c r="D66" s="18">
        <f t="shared" si="3"/>
        <v>-0.43237073088719935</v>
      </c>
      <c r="E66" s="18">
        <f t="shared" si="3"/>
        <v>-2.0774224481528991</v>
      </c>
      <c r="F66" s="18">
        <f t="shared" si="5"/>
        <v>-1.5321142083801087</v>
      </c>
    </row>
    <row r="67" spans="1:6" x14ac:dyDescent="0.2">
      <c r="A67" t="str">
        <f>$A$9</f>
        <v>Rest of manufacturing</v>
      </c>
      <c r="B67" s="18">
        <f t="shared" si="3"/>
        <v>3.099922874225669E-2</v>
      </c>
      <c r="C67" s="18">
        <f t="shared" si="4"/>
        <v>-3.1854516386890852</v>
      </c>
      <c r="D67" s="18">
        <f t="shared" si="3"/>
        <v>-1.3434641161049865</v>
      </c>
      <c r="E67" s="18">
        <f t="shared" si="3"/>
        <v>-0.97141482633213982</v>
      </c>
      <c r="F67" s="18">
        <f t="shared" si="5"/>
        <v>-1.0955868906828758</v>
      </c>
    </row>
    <row r="68" spans="1:6" x14ac:dyDescent="0.2">
      <c r="A68" t="str">
        <f>$A$10</f>
        <v>Electricity and gas</v>
      </c>
      <c r="B68" s="18">
        <f t="shared" si="3"/>
        <v>2.7479802663408881</v>
      </c>
      <c r="C68" s="18">
        <f t="shared" si="4"/>
        <v>-13.468275593616507</v>
      </c>
      <c r="D68" s="18">
        <f t="shared" si="3"/>
        <v>-0.82315726287125468</v>
      </c>
      <c r="E68" s="18">
        <f t="shared" si="3"/>
        <v>2.8093851694110938E-2</v>
      </c>
      <c r="F68" s="18">
        <f t="shared" si="5"/>
        <v>-0.25646526367555378</v>
      </c>
    </row>
    <row r="69" spans="1:6" x14ac:dyDescent="0.2">
      <c r="A69" t="str">
        <f>$A$11</f>
        <v>Water and sewerage</v>
      </c>
      <c r="B69" s="18">
        <f t="shared" si="3"/>
        <v>2.8156239106810643</v>
      </c>
      <c r="C69" s="18">
        <f t="shared" si="4"/>
        <v>-10.536537994658691</v>
      </c>
      <c r="D69" s="18">
        <f t="shared" si="3"/>
        <v>0.97927482207886829</v>
      </c>
      <c r="E69" s="18">
        <f t="shared" si="3"/>
        <v>0.72055947166422829</v>
      </c>
      <c r="F69" s="18">
        <f t="shared" si="5"/>
        <v>0.80672418834051296</v>
      </c>
    </row>
    <row r="70" spans="1:6" x14ac:dyDescent="0.2">
      <c r="A70" t="str">
        <f>$A$12</f>
        <v>Construction</v>
      </c>
      <c r="B70" s="18">
        <f t="shared" si="3"/>
        <v>0.27739643420257032</v>
      </c>
      <c r="C70" s="18">
        <f t="shared" si="4"/>
        <v>-4.1480305872176881E-2</v>
      </c>
      <c r="D70" s="18">
        <f t="shared" si="3"/>
        <v>0.60605097669645946</v>
      </c>
      <c r="E70" s="18">
        <f t="shared" si="3"/>
        <v>0.43867801300065956</v>
      </c>
      <c r="F70" s="18">
        <f t="shared" si="5"/>
        <v>0.49443803916273676</v>
      </c>
    </row>
    <row r="71" spans="1:6" x14ac:dyDescent="0.2">
      <c r="A71" t="str">
        <f>$A$13</f>
        <v>Wholesale and retail trade</v>
      </c>
      <c r="B71" s="18">
        <f t="shared" si="3"/>
        <v>1.66836630729299</v>
      </c>
      <c r="C71" s="18">
        <f t="shared" si="4"/>
        <v>-3.0845197710513417</v>
      </c>
      <c r="D71" s="18">
        <f t="shared" si="3"/>
        <v>0.36319269578160007</v>
      </c>
      <c r="E71" s="18">
        <f t="shared" si="3"/>
        <v>0.20500637406410949</v>
      </c>
      <c r="F71" s="18">
        <f t="shared" si="5"/>
        <v>0.25770742592414742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7.7744411758523091</v>
      </c>
      <c r="C72" s="18">
        <f t="shared" si="4"/>
        <v>7.2640365438730203</v>
      </c>
      <c r="D72" s="18">
        <f t="shared" si="3"/>
        <v>1.3104056493175475</v>
      </c>
      <c r="E72" s="18">
        <f t="shared" si="3"/>
        <v>0.25317149185353216</v>
      </c>
      <c r="F72" s="18">
        <f t="shared" si="5"/>
        <v>0.60435128323994558</v>
      </c>
    </row>
    <row r="73" spans="1:6" x14ac:dyDescent="0.2">
      <c r="A73" t="str">
        <f>$A$15</f>
        <v>Accommodation and food</v>
      </c>
      <c r="B73" s="18">
        <f t="shared" si="6"/>
        <v>3.3598787885410042</v>
      </c>
      <c r="C73" s="18">
        <f>IF(AND(D$3-C$3 &lt;&gt; 0,C15&lt;&gt;0,D15&lt;&gt;0),(EXP(LN(D15/C15)/(D$3-C$3))-1)*100,0)</f>
        <v>-2.3729007852353212</v>
      </c>
      <c r="D73" s="18">
        <f t="shared" si="3"/>
        <v>0.48683151642390232</v>
      </c>
      <c r="E73" s="18">
        <f t="shared" si="3"/>
        <v>1.0759751802588369</v>
      </c>
      <c r="F73" s="18">
        <f t="shared" si="5"/>
        <v>0.8792111681779069</v>
      </c>
    </row>
    <row r="74" spans="1:6" x14ac:dyDescent="0.2">
      <c r="A74" t="str">
        <f>$A$16</f>
        <v>Media</v>
      </c>
      <c r="B74" s="18">
        <f t="shared" si="6"/>
        <v>-1.1221592231878685</v>
      </c>
      <c r="C74" s="18">
        <f>IF(AND(D$3-C$3 &lt;&gt; 0,C16&lt;&gt;0,D16&lt;&gt;0),(EXP(LN(D16/C16)/(D$3-C$3))-1)*100,0)</f>
        <v>-6.401962971224739</v>
      </c>
      <c r="D74" s="18">
        <f t="shared" si="3"/>
        <v>-0.72050829604911604</v>
      </c>
      <c r="E74" s="18">
        <f t="shared" si="3"/>
        <v>-9.4295835842150844E-2</v>
      </c>
      <c r="F74" s="18">
        <f t="shared" si="5"/>
        <v>-0.30347097227569897</v>
      </c>
    </row>
    <row r="75" spans="1:6" x14ac:dyDescent="0.2">
      <c r="A75" t="str">
        <f>$A$17</f>
        <v>Information technology</v>
      </c>
      <c r="B75" s="18">
        <f t="shared" si="6"/>
        <v>0.86472423258878717</v>
      </c>
      <c r="C75" s="18">
        <f t="shared" si="4"/>
        <v>-2.50138745738544</v>
      </c>
      <c r="D75" s="18">
        <f t="shared" si="3"/>
        <v>1.575125480930839</v>
      </c>
      <c r="E75" s="18">
        <f t="shared" si="3"/>
        <v>0.8392128873670579</v>
      </c>
      <c r="F75" s="18">
        <f t="shared" si="5"/>
        <v>1.0839227592680079</v>
      </c>
    </row>
    <row r="76" spans="1:6" x14ac:dyDescent="0.2">
      <c r="A76" t="str">
        <f>$A$18</f>
        <v>Finance and insurance</v>
      </c>
      <c r="B76" s="18">
        <f t="shared" si="6"/>
        <v>0.20010505467786821</v>
      </c>
      <c r="C76" s="18">
        <f t="shared" si="4"/>
        <v>5.4396304555589747</v>
      </c>
      <c r="D76" s="18">
        <f t="shared" si="3"/>
        <v>-0.45814044488594607</v>
      </c>
      <c r="E76" s="18">
        <f t="shared" si="3"/>
        <v>-0.6833881318347057</v>
      </c>
      <c r="F76" s="18">
        <f t="shared" si="5"/>
        <v>-0.60836225992243476</v>
      </c>
    </row>
    <row r="77" spans="1:6" x14ac:dyDescent="0.2">
      <c r="A77" t="str">
        <f>$A$19</f>
        <v>Real estate</v>
      </c>
      <c r="B77" s="18">
        <f t="shared" si="6"/>
        <v>7.1068574744317381</v>
      </c>
      <c r="C77" s="18">
        <f t="shared" si="4"/>
        <v>7.4600798403192226</v>
      </c>
      <c r="D77" s="18">
        <f t="shared" si="3"/>
        <v>-0.17357575383775137</v>
      </c>
      <c r="E77" s="18">
        <f t="shared" si="3"/>
        <v>1.2116855381890002</v>
      </c>
      <c r="F77" s="18">
        <f t="shared" si="5"/>
        <v>0.74780896861168511</v>
      </c>
    </row>
    <row r="78" spans="1:6" x14ac:dyDescent="0.2">
      <c r="A78" t="str">
        <f>$A$20</f>
        <v>Professional services</v>
      </c>
      <c r="B78" s="18">
        <f t="shared" si="6"/>
        <v>3.4021777716093382</v>
      </c>
      <c r="C78" s="18">
        <f t="shared" si="4"/>
        <v>-0.55740927549745578</v>
      </c>
      <c r="D78" s="18">
        <f t="shared" si="3"/>
        <v>0.82260340265414289</v>
      </c>
      <c r="E78" s="18">
        <f t="shared" si="3"/>
        <v>0.62738282680301349</v>
      </c>
      <c r="F78" s="18">
        <f t="shared" si="5"/>
        <v>0.69241431575952639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1.211848185080755</v>
      </c>
      <c r="C79" s="18">
        <f t="shared" ref="C79:C84" si="8">IF(AND(D$3-C$3 &lt;&gt; 0,C21&lt;&gt;0,D21&lt;&gt;0),(EXP(LN(D21/C21)/(D$3-C$3))-1)*100,0)</f>
        <v>-5.3976698767595472</v>
      </c>
      <c r="D79" s="18">
        <f t="shared" ref="D79:D84" si="9">IF(AND(E$3-D$3 &lt;&gt; 0,D21&lt;&gt;0,E21&lt;&gt;0),(EXP(LN(E21/D21)/(E$3-D$3))-1)*100,0)</f>
        <v>1.221497652261383</v>
      </c>
      <c r="E79" s="18">
        <f t="shared" ref="E79:E84" si="10">IF(AND(F$3-E$3 &lt;&gt; 0,E21&lt;&gt;0,F21&lt;&gt;0),(EXP(LN(F21/E21)/(F$3-E$3))-1)*100,0)</f>
        <v>0.77124587887587026</v>
      </c>
      <c r="F79" s="18">
        <f t="shared" si="5"/>
        <v>0.9211068286493207</v>
      </c>
    </row>
    <row r="80" spans="1:6" x14ac:dyDescent="0.2">
      <c r="A80" s="10" t="str">
        <f>$A$22</f>
        <v>Public admin. and defence</v>
      </c>
      <c r="B80" s="18">
        <f t="shared" si="7"/>
        <v>0.19393358850396947</v>
      </c>
      <c r="C80" s="18">
        <f t="shared" si="8"/>
        <v>2.5882271850014238</v>
      </c>
      <c r="D80" s="18">
        <f t="shared" si="9"/>
        <v>1.1266101173801113</v>
      </c>
      <c r="E80" s="18">
        <f t="shared" si="10"/>
        <v>0.4131104918172479</v>
      </c>
      <c r="F80" s="18">
        <f t="shared" si="5"/>
        <v>0.65038259438583435</v>
      </c>
    </row>
    <row r="81" spans="1:6" x14ac:dyDescent="0.2">
      <c r="A81" s="10" t="str">
        <f>$A$23</f>
        <v>Education</v>
      </c>
      <c r="B81" s="18">
        <f t="shared" si="7"/>
        <v>0.44550025144813876</v>
      </c>
      <c r="C81" s="18">
        <f t="shared" si="8"/>
        <v>-1.3333166564520105</v>
      </c>
      <c r="D81" s="18">
        <f t="shared" si="9"/>
        <v>-0.38605864726313222</v>
      </c>
      <c r="E81" s="18">
        <f t="shared" si="10"/>
        <v>0.16370207233133982</v>
      </c>
      <c r="F81" s="18">
        <f t="shared" si="5"/>
        <v>-1.9887796816331349E-2</v>
      </c>
    </row>
    <row r="82" spans="1:6" x14ac:dyDescent="0.2">
      <c r="A82" s="10" t="str">
        <f>$A$24</f>
        <v>Health and social work</v>
      </c>
      <c r="B82" s="18">
        <f t="shared" si="7"/>
        <v>3.0101732150916938</v>
      </c>
      <c r="C82" s="18">
        <f t="shared" si="8"/>
        <v>-3.5484036283505271</v>
      </c>
      <c r="D82" s="18">
        <f t="shared" si="9"/>
        <v>1.5948077596350752</v>
      </c>
      <c r="E82" s="18">
        <f t="shared" si="10"/>
        <v>0.78823441625630597</v>
      </c>
      <c r="F82" s="18">
        <f t="shared" si="5"/>
        <v>1.0563781771361302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1.992571495258888</v>
      </c>
      <c r="C83" s="18">
        <f t="shared" si="8"/>
        <v>0.88738559490653124</v>
      </c>
      <c r="D83" s="18">
        <f t="shared" si="9"/>
        <v>-0.59392597571384931</v>
      </c>
      <c r="E83" s="18">
        <f t="shared" si="10"/>
        <v>0.48113802277687245</v>
      </c>
      <c r="F83" s="18">
        <f t="shared" si="5"/>
        <v>0.12149767383518029</v>
      </c>
    </row>
    <row r="84" spans="1:6" x14ac:dyDescent="0.2">
      <c r="A84" s="10" t="str">
        <f>$A$26</f>
        <v>Other services</v>
      </c>
      <c r="B84" s="18">
        <f t="shared" si="7"/>
        <v>-1.9589600849532318</v>
      </c>
      <c r="C84" s="18">
        <f t="shared" si="8"/>
        <v>2.2193509158619618</v>
      </c>
      <c r="D84" s="18">
        <f t="shared" si="9"/>
        <v>-0.84546441393889005</v>
      </c>
      <c r="E84" s="18">
        <f t="shared" si="10"/>
        <v>-8.2930994040086858E-2</v>
      </c>
      <c r="F84" s="18">
        <f t="shared" si="5"/>
        <v>-0.33775815596718273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2.0099793893558537</v>
      </c>
      <c r="C86" s="18">
        <f>IF(AND(D$3-C$3 &lt;&gt; 0,C28&lt;&gt;0,D28&lt;&gt;0),(EXP(LN(D28/C28)/(D$3-C$3))-1)*100,0)</f>
        <v>-0.99619090874040195</v>
      </c>
      <c r="D86" s="18">
        <f>IF(AND(E$3-D$3 &lt;&gt; 0,D28&lt;&gt;0,E28&lt;&gt;0),(EXP(LN(E28/D28)/(E$3-D$3))-1)*100,0)</f>
        <v>0.53830816293143346</v>
      </c>
      <c r="E86" s="18">
        <f>IF(AND(F$3-E$3 &lt;&gt; 0,E28&lt;&gt;0,F28&lt;&gt;0),(EXP(LN(F28/E28)/(F$3-E$3))-1)*100,0)</f>
        <v>0.37229666694398311</v>
      </c>
      <c r="F86" s="18">
        <f>IF(AND(F$3-D$3 &lt;&gt; 0,D28&lt;&gt;0,F28&lt;&gt;0),(EXP(LN(F28/D28)/(F$3-D$3))-1)*100,0)</f>
        <v>0.42760335183862352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0.86299999999997556</v>
      </c>
      <c r="C90" s="27">
        <f>D5-C5</f>
        <v>0.39800000000002633</v>
      </c>
      <c r="D90" s="27">
        <f t="shared" si="11"/>
        <v>3.0000000000000249E-2</v>
      </c>
      <c r="E90" s="27">
        <f t="shared" si="11"/>
        <v>-0.21200000000002017</v>
      </c>
      <c r="F90" s="27">
        <f>F5-D5</f>
        <v>-0.18200000000001992</v>
      </c>
    </row>
    <row r="91" spans="1:6" x14ac:dyDescent="0.2">
      <c r="A91" t="str">
        <f>$A$6</f>
        <v>Mining and quarrying</v>
      </c>
      <c r="B91" s="27">
        <f t="shared" si="11"/>
        <v>-8.4000000000000991E-2</v>
      </c>
      <c r="C91" s="27">
        <f t="shared" ref="C91:C105" si="12">D6-C6</f>
        <v>1.6000000000000542E-2</v>
      </c>
      <c r="D91" s="27">
        <f t="shared" si="11"/>
        <v>-3.2999999999999974E-2</v>
      </c>
      <c r="E91" s="27">
        <f t="shared" si="11"/>
        <v>-4.0999999999999981E-2</v>
      </c>
      <c r="F91" s="27">
        <f t="shared" ref="F91:F111" si="13">F6-D6</f>
        <v>-7.3999999999999955E-2</v>
      </c>
    </row>
    <row r="92" spans="1:6" x14ac:dyDescent="0.2">
      <c r="A92" t="str">
        <f>$A$7</f>
        <v>Food drink and tobacco</v>
      </c>
      <c r="B92" s="27">
        <f t="shared" si="11"/>
        <v>1.0280000000000324</v>
      </c>
      <c r="C92" s="27">
        <f t="shared" si="12"/>
        <v>-0.31600000000002737</v>
      </c>
      <c r="D92" s="27">
        <f t="shared" si="11"/>
        <v>0.9930000000000696</v>
      </c>
      <c r="E92" s="27">
        <f t="shared" si="11"/>
        <v>1.120999999999917</v>
      </c>
      <c r="F92" s="27">
        <f t="shared" si="13"/>
        <v>2.1139999999999866</v>
      </c>
    </row>
    <row r="93" spans="1:6" x14ac:dyDescent="0.2">
      <c r="A93" t="str">
        <f>$A$8</f>
        <v>Engineering</v>
      </c>
      <c r="B93" s="27">
        <f t="shared" si="11"/>
        <v>-0.84699999999997111</v>
      </c>
      <c r="C93" s="27">
        <f t="shared" si="12"/>
        <v>-0.6530000000000129</v>
      </c>
      <c r="D93" s="27">
        <f t="shared" si="11"/>
        <v>-0.23999999999996824</v>
      </c>
      <c r="E93" s="27">
        <f t="shared" si="11"/>
        <v>-2.0750000000000259</v>
      </c>
      <c r="F93" s="27">
        <f t="shared" si="13"/>
        <v>-2.3149999999999942</v>
      </c>
    </row>
    <row r="94" spans="1:6" x14ac:dyDescent="0.2">
      <c r="A94" t="str">
        <f>$A$9</f>
        <v>Rest of manufacturing</v>
      </c>
      <c r="B94" s="27">
        <f t="shared" si="11"/>
        <v>6.1999999999741817E-2</v>
      </c>
      <c r="C94" s="27">
        <f t="shared" si="12"/>
        <v>-1.5940000000000154</v>
      </c>
      <c r="D94" s="27">
        <f t="shared" si="11"/>
        <v>-3.1679999999999424</v>
      </c>
      <c r="E94" s="27">
        <f t="shared" si="11"/>
        <v>-4.2110000000000127</v>
      </c>
      <c r="F94" s="27">
        <f t="shared" si="13"/>
        <v>-7.3789999999999552</v>
      </c>
    </row>
    <row r="95" spans="1:6" x14ac:dyDescent="0.2">
      <c r="A95" t="str">
        <f>$A$10</f>
        <v>Electricity and gas</v>
      </c>
      <c r="B95" s="27">
        <f t="shared" si="11"/>
        <v>0.26400000000000778</v>
      </c>
      <c r="C95" s="27">
        <f t="shared" si="12"/>
        <v>-0.34600000000000897</v>
      </c>
      <c r="D95" s="27">
        <f t="shared" si="11"/>
        <v>-8.9999999999998082E-2</v>
      </c>
      <c r="E95" s="27">
        <f t="shared" si="11"/>
        <v>6.0000000000002274E-3</v>
      </c>
      <c r="F95" s="27">
        <f t="shared" si="13"/>
        <v>-8.3999999999997854E-2</v>
      </c>
    </row>
    <row r="96" spans="1:6" x14ac:dyDescent="0.2">
      <c r="A96" t="str">
        <f>$A$11</f>
        <v>Water and sewerage</v>
      </c>
      <c r="B96" s="27">
        <f t="shared" si="11"/>
        <v>0.43299999999999272</v>
      </c>
      <c r="C96" s="27">
        <f t="shared" si="12"/>
        <v>-0.43399999999999084</v>
      </c>
      <c r="D96" s="27">
        <f t="shared" si="11"/>
        <v>0.18399999999999928</v>
      </c>
      <c r="E96" s="27">
        <f t="shared" si="11"/>
        <v>0.28799999999998827</v>
      </c>
      <c r="F96" s="27">
        <f t="shared" si="13"/>
        <v>0.47199999999998754</v>
      </c>
    </row>
    <row r="97" spans="1:6" x14ac:dyDescent="0.2">
      <c r="A97" t="str">
        <f>$A$12</f>
        <v>Construction</v>
      </c>
      <c r="B97" s="27">
        <f t="shared" si="11"/>
        <v>0.61099999999989052</v>
      </c>
      <c r="C97" s="27">
        <f t="shared" si="12"/>
        <v>-2.300000000000324E-2</v>
      </c>
      <c r="D97" s="27">
        <f t="shared" si="11"/>
        <v>1.7000000000000313</v>
      </c>
      <c r="E97" s="27">
        <f t="shared" si="11"/>
        <v>2.555999999999969</v>
      </c>
      <c r="F97" s="27">
        <f t="shared" si="13"/>
        <v>4.2560000000000002</v>
      </c>
    </row>
    <row r="98" spans="1:6" x14ac:dyDescent="0.2">
      <c r="A98" t="str">
        <f>$A$13</f>
        <v>Wholesale and retail trade</v>
      </c>
      <c r="B98" s="27">
        <f t="shared" si="11"/>
        <v>9.77900000000011</v>
      </c>
      <c r="C98" s="27">
        <f t="shared" si="12"/>
        <v>-4.7099999999999795</v>
      </c>
      <c r="D98" s="27">
        <f t="shared" si="11"/>
        <v>2.7069999999997094</v>
      </c>
      <c r="E98" s="27">
        <f t="shared" si="11"/>
        <v>3.1179999999998813</v>
      </c>
      <c r="F98" s="27">
        <f t="shared" si="13"/>
        <v>5.8249999999995907</v>
      </c>
    </row>
    <row r="99" spans="1:6" x14ac:dyDescent="0.2">
      <c r="A99" t="str">
        <f>$A$14</f>
        <v>Transport and storage</v>
      </c>
      <c r="B99" s="27">
        <f t="shared" si="11"/>
        <v>21.981999999999935</v>
      </c>
      <c r="C99" s="27">
        <f t="shared" si="12"/>
        <v>6.1700000000003001</v>
      </c>
      <c r="D99" s="27">
        <f t="shared" si="11"/>
        <v>6.1279999999995169</v>
      </c>
      <c r="E99" s="27">
        <f t="shared" si="11"/>
        <v>2.4900000000008191</v>
      </c>
      <c r="F99" s="27">
        <f t="shared" si="13"/>
        <v>8.6180000000003361</v>
      </c>
    </row>
    <row r="100" spans="1:6" x14ac:dyDescent="0.2">
      <c r="A100" t="str">
        <f>$A$15</f>
        <v>Accommodation and food</v>
      </c>
      <c r="B100" s="27">
        <f t="shared" si="11"/>
        <v>6.4809999999999306</v>
      </c>
      <c r="C100" s="27">
        <f t="shared" si="12"/>
        <v>-1.2420000000000186</v>
      </c>
      <c r="D100" s="27">
        <f t="shared" si="11"/>
        <v>1.2560000000000286</v>
      </c>
      <c r="E100" s="27">
        <f t="shared" si="11"/>
        <v>5.9140000000000228</v>
      </c>
      <c r="F100" s="27">
        <f t="shared" si="13"/>
        <v>7.1700000000000514</v>
      </c>
    </row>
    <row r="101" spans="1:6" x14ac:dyDescent="0.2">
      <c r="A101" t="str">
        <f>$A$16</f>
        <v>Media</v>
      </c>
      <c r="B101" s="27">
        <f t="shared" si="11"/>
        <v>-0.20700000000000518</v>
      </c>
      <c r="C101" s="27">
        <f t="shared" si="12"/>
        <v>-0.28700000000000525</v>
      </c>
      <c r="D101" s="27">
        <f t="shared" si="11"/>
        <v>-0.14899999999999558</v>
      </c>
      <c r="E101" s="27">
        <f t="shared" si="11"/>
        <v>-3.7999999999996703E-2</v>
      </c>
      <c r="F101" s="27">
        <f t="shared" si="13"/>
        <v>-0.18699999999999228</v>
      </c>
    </row>
    <row r="102" spans="1:6" x14ac:dyDescent="0.2">
      <c r="A102" t="str">
        <f>$A$17</f>
        <v>Information technology</v>
      </c>
      <c r="B102" s="27">
        <f t="shared" si="11"/>
        <v>0.8539999999999246</v>
      </c>
      <c r="C102" s="27">
        <f t="shared" si="12"/>
        <v>-0.63100000000005352</v>
      </c>
      <c r="D102" s="27">
        <f t="shared" si="11"/>
        <v>1.9990000000000272</v>
      </c>
      <c r="E102" s="27">
        <f t="shared" si="11"/>
        <v>2.3179999999999659</v>
      </c>
      <c r="F102" s="27">
        <f t="shared" si="13"/>
        <v>4.3169999999999931</v>
      </c>
    </row>
    <row r="103" spans="1:6" x14ac:dyDescent="0.2">
      <c r="A103" t="str">
        <f>$A$18</f>
        <v>Finance and insurance</v>
      </c>
      <c r="B103" s="27">
        <f t="shared" si="11"/>
        <v>0.19999999999999218</v>
      </c>
      <c r="C103" s="27">
        <f t="shared" si="12"/>
        <v>1.3659999999999712</v>
      </c>
      <c r="D103" s="27">
        <f t="shared" si="11"/>
        <v>-0.6009999999999458</v>
      </c>
      <c r="E103" s="27">
        <f t="shared" si="11"/>
        <v>-1.715000000000046</v>
      </c>
      <c r="F103" s="27">
        <f t="shared" si="13"/>
        <v>-2.3159999999999918</v>
      </c>
    </row>
    <row r="104" spans="1:6" x14ac:dyDescent="0.2">
      <c r="A104" t="str">
        <f>$A$19</f>
        <v>Real estate</v>
      </c>
      <c r="B104" s="27">
        <f t="shared" si="11"/>
        <v>3.8499999999999961</v>
      </c>
      <c r="C104" s="27">
        <f t="shared" si="12"/>
        <v>1.1959999999999766</v>
      </c>
      <c r="D104" s="27">
        <f t="shared" si="11"/>
        <v>-0.14899999999990854</v>
      </c>
      <c r="E104" s="27">
        <f t="shared" si="11"/>
        <v>2.1859999999999786</v>
      </c>
      <c r="F104" s="27">
        <f t="shared" si="13"/>
        <v>2.0370000000000701</v>
      </c>
    </row>
    <row r="105" spans="1:6" x14ac:dyDescent="0.2">
      <c r="A105" t="str">
        <f>$A$20</f>
        <v>Professional services</v>
      </c>
      <c r="B105" s="27">
        <f t="shared" si="11"/>
        <v>9.6850000000000733</v>
      </c>
      <c r="C105" s="27">
        <f t="shared" si="12"/>
        <v>-0.43100000000013949</v>
      </c>
      <c r="D105" s="27">
        <f t="shared" si="11"/>
        <v>3.2149999999999892</v>
      </c>
      <c r="E105" s="27">
        <f t="shared" si="11"/>
        <v>5.1699999999999875</v>
      </c>
      <c r="F105" s="27">
        <f t="shared" si="13"/>
        <v>8.3849999999999767</v>
      </c>
    </row>
    <row r="106" spans="1:6" x14ac:dyDescent="0.2">
      <c r="A106" s="10" t="str">
        <f>$A$21</f>
        <v>Support services</v>
      </c>
      <c r="B106" s="27">
        <f t="shared" ref="B106:B111" si="14">C21-B21</f>
        <v>4.1909999999999883</v>
      </c>
      <c r="C106" s="27">
        <f t="shared" ref="C106:C111" si="15">D21-C21</f>
        <v>-4.8090000000001538</v>
      </c>
      <c r="D106" s="27">
        <f t="shared" ref="D106:D111" si="16">E21-D21</f>
        <v>5.2750000000001194</v>
      </c>
      <c r="E106" s="27">
        <f t="shared" ref="E106:E111" si="17">F21-E21</f>
        <v>7.15199999999993</v>
      </c>
      <c r="F106" s="27">
        <f t="shared" si="13"/>
        <v>12.427000000000049</v>
      </c>
    </row>
    <row r="107" spans="1:6" x14ac:dyDescent="0.2">
      <c r="A107" s="10" t="str">
        <f>$A$22</f>
        <v>Public admin. and defence</v>
      </c>
      <c r="B107" s="27">
        <f t="shared" si="14"/>
        <v>0.22399999999995046</v>
      </c>
      <c r="C107" s="27">
        <f t="shared" si="15"/>
        <v>0.75100000000001543</v>
      </c>
      <c r="D107" s="27">
        <f t="shared" si="16"/>
        <v>1.7150000000000922</v>
      </c>
      <c r="E107" s="27">
        <f t="shared" si="17"/>
        <v>1.3249999999998643</v>
      </c>
      <c r="F107" s="27">
        <f t="shared" si="13"/>
        <v>3.0399999999999565</v>
      </c>
    </row>
    <row r="108" spans="1:6" x14ac:dyDescent="0.2">
      <c r="A108" s="10" t="str">
        <f>$A$23</f>
        <v>Education</v>
      </c>
      <c r="B108" s="27">
        <f t="shared" si="14"/>
        <v>1.4090000000001339</v>
      </c>
      <c r="C108" s="27">
        <f t="shared" si="15"/>
        <v>-1.0659999999999457</v>
      </c>
      <c r="D108" s="27">
        <f t="shared" si="16"/>
        <v>-1.5110000000000099</v>
      </c>
      <c r="E108" s="27">
        <f t="shared" si="17"/>
        <v>1.2759999999998115</v>
      </c>
      <c r="F108" s="27">
        <f t="shared" si="13"/>
        <v>-0.23500000000019838</v>
      </c>
    </row>
    <row r="109" spans="1:6" x14ac:dyDescent="0.2">
      <c r="A109" s="10" t="str">
        <f>$A$24</f>
        <v>Health and social work</v>
      </c>
      <c r="B109" s="27">
        <f t="shared" si="14"/>
        <v>10.914000000000101</v>
      </c>
      <c r="C109" s="27">
        <f t="shared" si="15"/>
        <v>-3.462000000000188</v>
      </c>
      <c r="D109" s="27">
        <f t="shared" si="16"/>
        <v>7.7470000000004262</v>
      </c>
      <c r="E109" s="27">
        <f t="shared" si="17"/>
        <v>8.3189999999997042</v>
      </c>
      <c r="F109" s="27">
        <f t="shared" si="13"/>
        <v>16.06600000000013</v>
      </c>
    </row>
    <row r="110" spans="1:6" x14ac:dyDescent="0.2">
      <c r="A110" s="10" t="str">
        <f>$A$25</f>
        <v>Arts and entertainment</v>
      </c>
      <c r="B110" s="27">
        <f t="shared" si="14"/>
        <v>1.9069999999999645</v>
      </c>
      <c r="C110" s="27">
        <f t="shared" si="15"/>
        <v>0.22300000000001319</v>
      </c>
      <c r="D110" s="27">
        <f t="shared" si="16"/>
        <v>-0.74399999999995359</v>
      </c>
      <c r="E110" s="27">
        <f t="shared" si="17"/>
        <v>1.2099999999999476</v>
      </c>
      <c r="F110" s="27">
        <f t="shared" si="13"/>
        <v>0.46599999999999397</v>
      </c>
    </row>
    <row r="111" spans="1:6" x14ac:dyDescent="0.2">
      <c r="A111" s="10" t="str">
        <f>$A$26</f>
        <v>Other services</v>
      </c>
      <c r="B111" s="27">
        <f t="shared" si="14"/>
        <v>-2.166999999999959</v>
      </c>
      <c r="C111" s="27">
        <f t="shared" si="15"/>
        <v>0.58399999999991437</v>
      </c>
      <c r="D111" s="27">
        <f t="shared" si="16"/>
        <v>-1.1179999999999204</v>
      </c>
      <c r="E111" s="27">
        <f t="shared" si="17"/>
        <v>-0.21300000000003294</v>
      </c>
      <c r="F111" s="27">
        <f t="shared" si="13"/>
        <v>-1.3309999999999533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71.432000000000016</v>
      </c>
      <c r="C113" s="29">
        <f>D28-C28</f>
        <v>-9.300000000000523</v>
      </c>
      <c r="D113" s="29">
        <f>E28-D28</f>
        <v>25.146000000000527</v>
      </c>
      <c r="E113" s="29">
        <f>F28-E28</f>
        <v>35.943999999999505</v>
      </c>
      <c r="F113" s="29">
        <f>F28-D28</f>
        <v>61.090000000000032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East Midlands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12.899000000000004</v>
      </c>
      <c r="C7" s="31">
        <f>'Ind T1'!C7</f>
        <v>14.374999999999979</v>
      </c>
      <c r="D7" s="31">
        <f>'Ind T1'!D7</f>
        <v>14.009000000000007</v>
      </c>
      <c r="E7" s="31">
        <f>'Ind T1'!E7</f>
        <v>14.100000000000009</v>
      </c>
      <c r="F7" s="31">
        <f>'Ind T1'!F7</f>
        <v>14.140999999999977</v>
      </c>
      <c r="H7" s="31">
        <f>C7-B7</f>
        <v>1.4759999999999742</v>
      </c>
      <c r="I7" s="31">
        <f>D7-C7</f>
        <v>-0.36599999999997124</v>
      </c>
      <c r="J7" s="31">
        <f>E7-D7</f>
        <v>9.100000000000108E-2</v>
      </c>
      <c r="K7" s="31">
        <f>F7-E7</f>
        <v>4.0999999999968395E-2</v>
      </c>
      <c r="L7" s="31">
        <f>F7-D7</f>
        <v>0.13199999999996948</v>
      </c>
    </row>
    <row r="8" spans="1:12" x14ac:dyDescent="0.2">
      <c r="A8" t="str">
        <f>'Ind T2'!A5</f>
        <v>Agriculture</v>
      </c>
      <c r="B8" s="32">
        <f>'Ind T2'!B5</f>
        <v>6.6270000000000051</v>
      </c>
      <c r="C8" s="32">
        <f>'Ind T2'!C5</f>
        <v>7.4899999999999807</v>
      </c>
      <c r="D8" s="32">
        <f>'Ind T2'!D5</f>
        <v>7.888000000000007</v>
      </c>
      <c r="E8" s="32">
        <f>'Ind T2'!E5</f>
        <v>7.9180000000000073</v>
      </c>
      <c r="F8" s="32">
        <f>'Ind T2'!F5</f>
        <v>7.7059999999999871</v>
      </c>
      <c r="H8" s="11">
        <f t="shared" ref="H8:H40" si="0">C8-B8</f>
        <v>0.86299999999997556</v>
      </c>
      <c r="I8" s="31">
        <f t="shared" ref="I8:I38" si="1">D8-C8</f>
        <v>0.39800000000002633</v>
      </c>
      <c r="J8" s="11">
        <f t="shared" ref="J8:J38" si="2">E8-D8</f>
        <v>3.0000000000000249E-2</v>
      </c>
      <c r="K8" s="11">
        <f t="shared" ref="K8:K38" si="3">F8-E8</f>
        <v>-0.21200000000002017</v>
      </c>
      <c r="L8" s="31">
        <f t="shared" ref="L8:L40" si="4">F8-D8</f>
        <v>-0.18200000000001992</v>
      </c>
    </row>
    <row r="9" spans="1:12" x14ac:dyDescent="0.2">
      <c r="A9" t="str">
        <f>'Ind T2'!A6</f>
        <v>Mining and quarrying</v>
      </c>
      <c r="B9" s="32">
        <f>'Ind T2'!B6</f>
        <v>0.28100000000000064</v>
      </c>
      <c r="C9" s="32">
        <f>'Ind T2'!C6</f>
        <v>0.19699999999999965</v>
      </c>
      <c r="D9" s="32">
        <f>'Ind T2'!D6</f>
        <v>0.21300000000000019</v>
      </c>
      <c r="E9" s="32">
        <f>'Ind T2'!E6</f>
        <v>0.18000000000000022</v>
      </c>
      <c r="F9" s="32">
        <f>'Ind T2'!F6</f>
        <v>0.13900000000000023</v>
      </c>
      <c r="H9" s="11">
        <f t="shared" si="0"/>
        <v>-8.4000000000000991E-2</v>
      </c>
      <c r="I9" s="31">
        <f t="shared" si="1"/>
        <v>1.6000000000000542E-2</v>
      </c>
      <c r="J9" s="11">
        <f t="shared" si="2"/>
        <v>-3.2999999999999974E-2</v>
      </c>
      <c r="K9" s="11">
        <f t="shared" si="3"/>
        <v>-4.0999999999999981E-2</v>
      </c>
      <c r="L9" s="31">
        <f t="shared" si="4"/>
        <v>-7.3999999999999955E-2</v>
      </c>
    </row>
    <row r="10" spans="1:12" x14ac:dyDescent="0.2">
      <c r="A10" t="str">
        <f>'Ind T2'!A10</f>
        <v>Electricity and gas</v>
      </c>
      <c r="B10" s="32">
        <f>'Ind T2'!B10</f>
        <v>2.3049999999999984</v>
      </c>
      <c r="C10" s="32">
        <f>'Ind T2'!C10</f>
        <v>2.5690000000000062</v>
      </c>
      <c r="D10" s="32">
        <f>'Ind T2'!D10</f>
        <v>2.2229999999999972</v>
      </c>
      <c r="E10" s="32">
        <f>'Ind T2'!E10</f>
        <v>2.1329999999999991</v>
      </c>
      <c r="F10" s="32">
        <f>'Ind T2'!F10</f>
        <v>2.1389999999999993</v>
      </c>
      <c r="H10" s="11">
        <f t="shared" si="0"/>
        <v>0.26400000000000778</v>
      </c>
      <c r="I10" s="31">
        <f t="shared" si="1"/>
        <v>-0.34600000000000897</v>
      </c>
      <c r="J10" s="11">
        <f t="shared" si="2"/>
        <v>-8.9999999999998082E-2</v>
      </c>
      <c r="K10" s="11">
        <f t="shared" si="3"/>
        <v>6.0000000000002274E-3</v>
      </c>
      <c r="L10" s="31">
        <f t="shared" si="4"/>
        <v>-8.3999999999997854E-2</v>
      </c>
    </row>
    <row r="11" spans="1:12" x14ac:dyDescent="0.2">
      <c r="A11" t="str">
        <f>'Ind T2'!A11</f>
        <v>Water and sewerage</v>
      </c>
      <c r="B11" s="32">
        <f>'Ind T2'!B11</f>
        <v>3.6860000000000008</v>
      </c>
      <c r="C11" s="32">
        <f>'Ind T2'!C11</f>
        <v>4.1189999999999936</v>
      </c>
      <c r="D11" s="32">
        <f>'Ind T2'!D11</f>
        <v>3.6850000000000027</v>
      </c>
      <c r="E11" s="32">
        <f>'Ind T2'!E11</f>
        <v>3.869000000000002</v>
      </c>
      <c r="F11" s="32">
        <f>'Ind T2'!F11</f>
        <v>4.1569999999999903</v>
      </c>
      <c r="H11" s="11">
        <f t="shared" ref="H11" si="5">C11-B11</f>
        <v>0.43299999999999272</v>
      </c>
      <c r="I11" s="31">
        <f t="shared" ref="I11" si="6">D11-C11</f>
        <v>-0.43399999999999084</v>
      </c>
      <c r="J11" s="11">
        <f t="shared" ref="J11" si="7">E11-D11</f>
        <v>0.18399999999999928</v>
      </c>
      <c r="K11" s="11">
        <f t="shared" ref="K11" si="8">F11-E11</f>
        <v>0.28799999999998827</v>
      </c>
      <c r="L11" s="31">
        <f t="shared" si="4"/>
        <v>0.47199999999998754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78.267000000000166</v>
      </c>
      <c r="C13" s="31">
        <f>'Ind T1'!C8</f>
        <v>78.509999999999962</v>
      </c>
      <c r="D13" s="31">
        <f>'Ind T1'!D8</f>
        <v>75.946999999999917</v>
      </c>
      <c r="E13" s="31">
        <f>'Ind T1'!E8</f>
        <v>73.532000000000068</v>
      </c>
      <c r="F13" s="31">
        <f>'Ind T1'!F8</f>
        <v>68.366999999999948</v>
      </c>
      <c r="H13" s="31">
        <f t="shared" si="0"/>
        <v>0.24299999999979605</v>
      </c>
      <c r="I13" s="31">
        <f t="shared" si="1"/>
        <v>-2.563000000000045</v>
      </c>
      <c r="J13" s="31">
        <f t="shared" si="2"/>
        <v>-2.4149999999998499</v>
      </c>
      <c r="K13" s="31">
        <f t="shared" si="3"/>
        <v>-5.1650000000001199</v>
      </c>
      <c r="L13" s="31">
        <f t="shared" si="4"/>
        <v>-7.5799999999999699</v>
      </c>
    </row>
    <row r="14" spans="1:12" x14ac:dyDescent="0.2">
      <c r="A14" t="str">
        <f>'Ind T2'!A7</f>
        <v>Food drink and tobacco</v>
      </c>
      <c r="B14" s="32">
        <f>'Ind T2'!B7</f>
        <v>15.590999999999996</v>
      </c>
      <c r="C14" s="32">
        <f>'Ind T2'!C7</f>
        <v>16.619000000000028</v>
      </c>
      <c r="D14" s="32">
        <f>'Ind T2'!D7</f>
        <v>16.303000000000001</v>
      </c>
      <c r="E14" s="32">
        <f>'Ind T2'!E7</f>
        <v>17.29600000000007</v>
      </c>
      <c r="F14" s="32">
        <f>'Ind T2'!F7</f>
        <v>18.416999999999987</v>
      </c>
      <c r="H14" s="11">
        <f t="shared" si="0"/>
        <v>1.0280000000000324</v>
      </c>
      <c r="I14" s="31">
        <f t="shared" si="1"/>
        <v>-0.31600000000002737</v>
      </c>
      <c r="J14" s="11">
        <f t="shared" si="2"/>
        <v>0.9930000000000696</v>
      </c>
      <c r="K14" s="11">
        <f t="shared" si="3"/>
        <v>1.120999999999917</v>
      </c>
      <c r="L14" s="31">
        <f t="shared" si="4"/>
        <v>2.1139999999999866</v>
      </c>
    </row>
    <row r="15" spans="1:12" x14ac:dyDescent="0.2">
      <c r="A15" t="str">
        <f>'Ind T2'!A8</f>
        <v>Engineering</v>
      </c>
      <c r="B15" s="32">
        <f>'Ind T2'!B8</f>
        <v>12.697999999999967</v>
      </c>
      <c r="C15" s="32">
        <f>'Ind T2'!C8</f>
        <v>11.850999999999996</v>
      </c>
      <c r="D15" s="32">
        <f>'Ind T2'!D8</f>
        <v>11.197999999999983</v>
      </c>
      <c r="E15" s="32">
        <f>'Ind T2'!E8</f>
        <v>10.958000000000014</v>
      </c>
      <c r="F15" s="32">
        <f>'Ind T2'!F8</f>
        <v>8.8829999999999885</v>
      </c>
      <c r="H15" s="11">
        <f t="shared" si="0"/>
        <v>-0.84699999999997111</v>
      </c>
      <c r="I15" s="31">
        <f t="shared" si="1"/>
        <v>-0.6530000000000129</v>
      </c>
      <c r="J15" s="11">
        <f t="shared" si="2"/>
        <v>-0.23999999999996824</v>
      </c>
      <c r="K15" s="11">
        <f t="shared" si="3"/>
        <v>-2.0750000000000259</v>
      </c>
      <c r="L15" s="31">
        <f t="shared" si="4"/>
        <v>-2.3149999999999942</v>
      </c>
    </row>
    <row r="16" spans="1:12" x14ac:dyDescent="0.2">
      <c r="A16" t="str">
        <f>'Ind T2'!A9</f>
        <v>Rest of manufacturing</v>
      </c>
      <c r="B16" s="32">
        <f>'Ind T2'!B9</f>
        <v>49.9780000000002</v>
      </c>
      <c r="C16" s="32">
        <f>'Ind T2'!C9</f>
        <v>50.039999999999942</v>
      </c>
      <c r="D16" s="32">
        <f>'Ind T2'!D9</f>
        <v>48.445999999999927</v>
      </c>
      <c r="E16" s="32">
        <f>'Ind T2'!E9</f>
        <v>45.277999999999984</v>
      </c>
      <c r="F16" s="32">
        <f>'Ind T2'!F9</f>
        <v>41.066999999999972</v>
      </c>
      <c r="H16" s="11">
        <f t="shared" si="0"/>
        <v>6.1999999999741817E-2</v>
      </c>
      <c r="I16" s="31">
        <f t="shared" si="1"/>
        <v>-1.5940000000000154</v>
      </c>
      <c r="J16" s="11">
        <f t="shared" si="2"/>
        <v>-3.1679999999999424</v>
      </c>
      <c r="K16" s="11">
        <f t="shared" si="3"/>
        <v>-4.2110000000000127</v>
      </c>
      <c r="L16" s="31">
        <f t="shared" si="4"/>
        <v>-7.3789999999999552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54.837000000000131</v>
      </c>
      <c r="C18" s="31">
        <f>'Ind T1'!C9</f>
        <v>55.448000000000022</v>
      </c>
      <c r="D18" s="31">
        <f>'Ind T1'!D9</f>
        <v>55.425000000000018</v>
      </c>
      <c r="E18" s="31">
        <f>'Ind T1'!E9</f>
        <v>57.12500000000005</v>
      </c>
      <c r="F18" s="31">
        <f>'Ind T1'!F9</f>
        <v>59.681000000000019</v>
      </c>
      <c r="H18" s="31">
        <f t="shared" si="0"/>
        <v>0.61099999999989052</v>
      </c>
      <c r="I18" s="31">
        <f t="shared" si="1"/>
        <v>-2.300000000000324E-2</v>
      </c>
      <c r="J18" s="31">
        <f t="shared" si="2"/>
        <v>1.7000000000000313</v>
      </c>
      <c r="K18" s="31">
        <f t="shared" si="3"/>
        <v>2.555999999999969</v>
      </c>
      <c r="L18" s="31">
        <f t="shared" si="4"/>
        <v>4.2560000000000002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251.73599999999985</v>
      </c>
      <c r="C20" s="31">
        <f>'Ind T1'!C10</f>
        <v>289.97799999999984</v>
      </c>
      <c r="D20" s="31">
        <f>'Ind T1'!D10</f>
        <v>290.19600000000014</v>
      </c>
      <c r="E20" s="31">
        <f>'Ind T1'!E10</f>
        <v>300.28699999999935</v>
      </c>
      <c r="F20" s="31">
        <f>'Ind T1'!F10</f>
        <v>311.80900000000008</v>
      </c>
      <c r="H20" s="31">
        <f t="shared" si="0"/>
        <v>38.24199999999999</v>
      </c>
      <c r="I20" s="31">
        <f t="shared" si="1"/>
        <v>0.21800000000030195</v>
      </c>
      <c r="J20" s="31">
        <f t="shared" si="2"/>
        <v>10.090999999999212</v>
      </c>
      <c r="K20" s="31">
        <f t="shared" si="3"/>
        <v>11.52200000000073</v>
      </c>
      <c r="L20" s="31">
        <f t="shared" si="4"/>
        <v>21.612999999999943</v>
      </c>
    </row>
    <row r="21" spans="1:12" x14ac:dyDescent="0.2">
      <c r="A21" s="10" t="str">
        <f>'Ind T2'!A13</f>
        <v>Wholesale and retail trade</v>
      </c>
      <c r="B21" s="32">
        <f>'Ind T2'!B13</f>
        <v>142.9189999999999</v>
      </c>
      <c r="C21" s="32">
        <f>'Ind T2'!C13</f>
        <v>152.69800000000001</v>
      </c>
      <c r="D21" s="32">
        <f>'Ind T2'!D13</f>
        <v>147.98800000000003</v>
      </c>
      <c r="E21" s="32">
        <f>'Ind T2'!E13</f>
        <v>150.69499999999974</v>
      </c>
      <c r="F21" s="32">
        <f>'Ind T2'!F13</f>
        <v>153.81299999999962</v>
      </c>
      <c r="H21" s="11">
        <f t="shared" si="0"/>
        <v>9.77900000000011</v>
      </c>
      <c r="I21" s="31">
        <f t="shared" si="1"/>
        <v>-4.7099999999999795</v>
      </c>
      <c r="J21" s="11">
        <f t="shared" si="2"/>
        <v>2.7069999999997094</v>
      </c>
      <c r="K21" s="11">
        <f t="shared" si="3"/>
        <v>3.1179999999998813</v>
      </c>
      <c r="L21" s="31">
        <f t="shared" si="4"/>
        <v>5.8249999999995907</v>
      </c>
    </row>
    <row r="22" spans="1:12" x14ac:dyDescent="0.2">
      <c r="A22" s="10" t="str">
        <f>'Ind T2'!A14</f>
        <v>Transport and storage</v>
      </c>
      <c r="B22" s="32">
        <f>'Ind T2'!B14</f>
        <v>62.95699999999993</v>
      </c>
      <c r="C22" s="32">
        <f>'Ind T2'!C14</f>
        <v>84.938999999999865</v>
      </c>
      <c r="D22" s="32">
        <f>'Ind T2'!D14</f>
        <v>91.109000000000165</v>
      </c>
      <c r="E22" s="32">
        <f>'Ind T2'!E14</f>
        <v>97.236999999999682</v>
      </c>
      <c r="F22" s="32">
        <f>'Ind T2'!F14</f>
        <v>99.727000000000501</v>
      </c>
      <c r="H22" s="11">
        <f t="shared" si="0"/>
        <v>21.981999999999935</v>
      </c>
      <c r="I22" s="31">
        <f t="shared" si="1"/>
        <v>6.1700000000003001</v>
      </c>
      <c r="J22" s="11">
        <f t="shared" si="2"/>
        <v>6.1279999999995169</v>
      </c>
      <c r="K22" s="11">
        <f t="shared" si="3"/>
        <v>2.4900000000008191</v>
      </c>
      <c r="L22" s="31">
        <f t="shared" si="4"/>
        <v>8.6180000000003361</v>
      </c>
    </row>
    <row r="23" spans="1:12" x14ac:dyDescent="0.2">
      <c r="A23" s="10" t="str">
        <f>'Ind T2'!A15</f>
        <v>Accommodation and food</v>
      </c>
      <c r="B23" s="32">
        <f>'Ind T2'!B15</f>
        <v>45.860000000000007</v>
      </c>
      <c r="C23" s="32">
        <f>'Ind T2'!C15</f>
        <v>52.340999999999937</v>
      </c>
      <c r="D23" s="32">
        <f>'Ind T2'!D15</f>
        <v>51.098999999999918</v>
      </c>
      <c r="E23" s="32">
        <f>'Ind T2'!E15</f>
        <v>52.354999999999947</v>
      </c>
      <c r="F23" s="32">
        <f>'Ind T2'!F15</f>
        <v>58.26899999999997</v>
      </c>
      <c r="H23" s="11">
        <f t="shared" si="0"/>
        <v>6.4809999999999306</v>
      </c>
      <c r="I23" s="31">
        <f t="shared" si="1"/>
        <v>-1.2420000000000186</v>
      </c>
      <c r="J23" s="11">
        <f t="shared" si="2"/>
        <v>1.2560000000000286</v>
      </c>
      <c r="K23" s="11">
        <f t="shared" si="3"/>
        <v>5.9140000000000228</v>
      </c>
      <c r="L23" s="31">
        <f t="shared" si="4"/>
        <v>7.1700000000000514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270.40000000000009</v>
      </c>
      <c r="C25" s="31">
        <f>'Ind T1'!C11</f>
        <v>288.71300000000008</v>
      </c>
      <c r="D25" s="31">
        <f>'Ind T1'!D11</f>
        <v>285.92399999999964</v>
      </c>
      <c r="E25" s="31">
        <f>'Ind T1'!E11</f>
        <v>293.65200000000004</v>
      </c>
      <c r="F25" s="31">
        <f>'Ind T1'!F11</f>
        <v>309.72199999999981</v>
      </c>
      <c r="H25" s="31">
        <f t="shared" si="0"/>
        <v>18.312999999999988</v>
      </c>
      <c r="I25" s="31">
        <f t="shared" si="1"/>
        <v>-2.789000000000442</v>
      </c>
      <c r="J25" s="31">
        <f t="shared" si="2"/>
        <v>7.7280000000004065</v>
      </c>
      <c r="K25" s="31">
        <f t="shared" si="3"/>
        <v>16.069999999999766</v>
      </c>
      <c r="L25" s="31">
        <f t="shared" si="4"/>
        <v>23.798000000000172</v>
      </c>
    </row>
    <row r="26" spans="1:12" x14ac:dyDescent="0.2">
      <c r="A26" s="10" t="str">
        <f>'Ind T2'!A16</f>
        <v>Media</v>
      </c>
      <c r="B26" s="11">
        <f>'Ind T2'!B16</f>
        <v>4.6900000000000057</v>
      </c>
      <c r="C26" s="11">
        <f>'Ind T2'!C16</f>
        <v>4.4830000000000005</v>
      </c>
      <c r="D26" s="11">
        <f>'Ind T2'!D16</f>
        <v>4.1959999999999953</v>
      </c>
      <c r="E26" s="11">
        <f>'Ind T2'!E16</f>
        <v>4.0469999999999997</v>
      </c>
      <c r="F26" s="11">
        <f>'Ind T2'!F16</f>
        <v>4.009000000000003</v>
      </c>
      <c r="H26" s="11">
        <f t="shared" si="0"/>
        <v>-0.20700000000000518</v>
      </c>
      <c r="I26" s="31">
        <f t="shared" si="1"/>
        <v>-0.28700000000000525</v>
      </c>
      <c r="J26" s="11">
        <f t="shared" si="2"/>
        <v>-0.14899999999999558</v>
      </c>
      <c r="K26" s="11">
        <f t="shared" si="3"/>
        <v>-3.7999999999996703E-2</v>
      </c>
      <c r="L26" s="31">
        <f t="shared" si="4"/>
        <v>-0.18699999999999228</v>
      </c>
    </row>
    <row r="27" spans="1:12" x14ac:dyDescent="0.2">
      <c r="A27" s="10" t="str">
        <f>'Ind T2'!A17</f>
        <v>Information technology</v>
      </c>
      <c r="B27" s="11">
        <f>'Ind T2'!B17</f>
        <v>24.372000000000117</v>
      </c>
      <c r="C27" s="11">
        <f>'Ind T2'!C17</f>
        <v>25.226000000000042</v>
      </c>
      <c r="D27" s="11">
        <f>'Ind T2'!D17</f>
        <v>24.594999999999988</v>
      </c>
      <c r="E27" s="11">
        <f>'Ind T2'!E17</f>
        <v>26.594000000000015</v>
      </c>
      <c r="F27" s="11">
        <f>'Ind T2'!F17</f>
        <v>28.911999999999981</v>
      </c>
      <c r="H27" s="11">
        <f t="shared" si="0"/>
        <v>0.8539999999999246</v>
      </c>
      <c r="I27" s="31">
        <f t="shared" si="1"/>
        <v>-0.63100000000005352</v>
      </c>
      <c r="J27" s="11">
        <f t="shared" si="2"/>
        <v>1.9990000000000272</v>
      </c>
      <c r="K27" s="11">
        <f t="shared" si="3"/>
        <v>2.3179999999999659</v>
      </c>
      <c r="L27" s="31">
        <f t="shared" si="4"/>
        <v>4.3169999999999931</v>
      </c>
    </row>
    <row r="28" spans="1:12" x14ac:dyDescent="0.2">
      <c r="A28" s="10" t="str">
        <f>'Ind T2'!A18</f>
        <v>Finance and insurance</v>
      </c>
      <c r="B28" s="11">
        <f>'Ind T2'!B18</f>
        <v>24.911999999999988</v>
      </c>
      <c r="C28" s="11">
        <f>'Ind T2'!C18</f>
        <v>25.111999999999981</v>
      </c>
      <c r="D28" s="11">
        <f>'Ind T2'!D18</f>
        <v>26.477999999999952</v>
      </c>
      <c r="E28" s="11">
        <f>'Ind T2'!E18</f>
        <v>25.877000000000006</v>
      </c>
      <c r="F28" s="11">
        <f>'Ind T2'!F18</f>
        <v>24.16199999999996</v>
      </c>
      <c r="H28" s="11">
        <f t="shared" si="0"/>
        <v>0.19999999999999218</v>
      </c>
      <c r="I28" s="31">
        <f t="shared" si="1"/>
        <v>1.3659999999999712</v>
      </c>
      <c r="J28" s="11">
        <f t="shared" si="2"/>
        <v>-0.6009999999999458</v>
      </c>
      <c r="K28" s="11">
        <f t="shared" si="3"/>
        <v>-1.715000000000046</v>
      </c>
      <c r="L28" s="31">
        <f t="shared" si="4"/>
        <v>-2.3159999999999918</v>
      </c>
    </row>
    <row r="29" spans="1:12" x14ac:dyDescent="0.2">
      <c r="A29" s="10" t="str">
        <f>'Ind T2'!A19</f>
        <v>Real estate</v>
      </c>
      <c r="B29" s="11">
        <f>'Ind T2'!B19</f>
        <v>12.181999999999993</v>
      </c>
      <c r="C29" s="11">
        <f>'Ind T2'!C19</f>
        <v>16.031999999999989</v>
      </c>
      <c r="D29" s="11">
        <f>'Ind T2'!D19</f>
        <v>17.227999999999966</v>
      </c>
      <c r="E29" s="11">
        <f>'Ind T2'!E19</f>
        <v>17.079000000000057</v>
      </c>
      <c r="F29" s="11">
        <f>'Ind T2'!F19</f>
        <v>19.265000000000036</v>
      </c>
      <c r="H29" s="11">
        <f t="shared" ref="H29:H31" si="9">C29-B29</f>
        <v>3.8499999999999961</v>
      </c>
      <c r="I29" s="31">
        <f t="shared" ref="I29:I31" si="10">D29-C29</f>
        <v>1.1959999999999766</v>
      </c>
      <c r="J29" s="11">
        <f t="shared" ref="J29:J31" si="11">E29-D29</f>
        <v>-0.14899999999990854</v>
      </c>
      <c r="K29" s="11">
        <f t="shared" ref="K29:K31" si="12">F29-E29</f>
        <v>2.1859999999999786</v>
      </c>
      <c r="L29" s="31">
        <f t="shared" si="4"/>
        <v>2.0370000000000701</v>
      </c>
    </row>
    <row r="30" spans="1:12" x14ac:dyDescent="0.2">
      <c r="A30" s="10" t="str">
        <f>'Ind T2'!A20</f>
        <v>Professional services</v>
      </c>
      <c r="B30" s="11">
        <f>'Ind T2'!B20</f>
        <v>67.637000000000043</v>
      </c>
      <c r="C30" s="11">
        <f>'Ind T2'!C20</f>
        <v>77.322000000000116</v>
      </c>
      <c r="D30" s="11">
        <f>'Ind T2'!D20</f>
        <v>76.890999999999977</v>
      </c>
      <c r="E30" s="11">
        <f>'Ind T2'!E20</f>
        <v>80.105999999999966</v>
      </c>
      <c r="F30" s="11">
        <f>'Ind T2'!F20</f>
        <v>85.275999999999954</v>
      </c>
      <c r="H30" s="11">
        <f t="shared" si="9"/>
        <v>9.6850000000000733</v>
      </c>
      <c r="I30" s="31">
        <f t="shared" si="10"/>
        <v>-0.43100000000013949</v>
      </c>
      <c r="J30" s="11">
        <f t="shared" si="11"/>
        <v>3.2149999999999892</v>
      </c>
      <c r="K30" s="11">
        <f t="shared" si="12"/>
        <v>5.1699999999999875</v>
      </c>
      <c r="L30" s="31">
        <f t="shared" si="4"/>
        <v>8.3849999999999767</v>
      </c>
    </row>
    <row r="31" spans="1:12" x14ac:dyDescent="0.2">
      <c r="A31" s="10" t="str">
        <f>'Ind T2'!A21</f>
        <v>Support services</v>
      </c>
      <c r="B31" s="11">
        <f>'Ind T2'!B21</f>
        <v>84.903000000000006</v>
      </c>
      <c r="C31" s="11">
        <f>'Ind T2'!C21</f>
        <v>89.093999999999994</v>
      </c>
      <c r="D31" s="11">
        <f>'Ind T2'!D21</f>
        <v>84.28499999999984</v>
      </c>
      <c r="E31" s="11">
        <f>'Ind T2'!E21</f>
        <v>89.55999999999996</v>
      </c>
      <c r="F31" s="11">
        <f>'Ind T2'!F21</f>
        <v>96.71199999999989</v>
      </c>
      <c r="H31" s="11">
        <f t="shared" si="9"/>
        <v>4.1909999999999883</v>
      </c>
      <c r="I31" s="31">
        <f t="shared" si="10"/>
        <v>-4.8090000000001538</v>
      </c>
      <c r="J31" s="11">
        <f t="shared" si="11"/>
        <v>5.2750000000001194</v>
      </c>
      <c r="K31" s="11">
        <f t="shared" si="12"/>
        <v>7.15199999999993</v>
      </c>
      <c r="L31" s="31">
        <f t="shared" si="4"/>
        <v>12.427000000000049</v>
      </c>
    </row>
    <row r="32" spans="1:12" x14ac:dyDescent="0.2">
      <c r="A32" s="10" t="str">
        <f>'Ind T2'!A25</f>
        <v>Arts and entertainment</v>
      </c>
      <c r="B32" s="11">
        <f>'Ind T2'!B25</f>
        <v>23.222999999999992</v>
      </c>
      <c r="C32" s="11">
        <f>'Ind T2'!C25</f>
        <v>25.129999999999956</v>
      </c>
      <c r="D32" s="11">
        <f>'Ind T2'!D25</f>
        <v>25.35299999999997</v>
      </c>
      <c r="E32" s="11">
        <f>'Ind T2'!E25</f>
        <v>24.609000000000016</v>
      </c>
      <c r="F32" s="11">
        <f>'Ind T2'!F25</f>
        <v>25.818999999999964</v>
      </c>
      <c r="H32" s="11">
        <f t="shared" ref="H32" si="13">C32-B32</f>
        <v>1.9069999999999645</v>
      </c>
      <c r="I32" s="31">
        <f t="shared" ref="I32:I33" si="14">D32-C32</f>
        <v>0.22300000000001319</v>
      </c>
      <c r="J32" s="11">
        <f t="shared" ref="J32:J33" si="15">E32-D32</f>
        <v>-0.74399999999995359</v>
      </c>
      <c r="K32" s="11">
        <f t="shared" ref="K32:K33" si="16">F32-E32</f>
        <v>1.2099999999999476</v>
      </c>
      <c r="L32" s="31">
        <f t="shared" si="4"/>
        <v>0.46599999999999397</v>
      </c>
    </row>
    <row r="33" spans="1:12" x14ac:dyDescent="0.2">
      <c r="A33" s="10" t="str">
        <f>'Ind T2'!A26</f>
        <v>Other services</v>
      </c>
      <c r="B33" s="11">
        <f>'Ind T2'!B26</f>
        <v>28.480999999999987</v>
      </c>
      <c r="C33" s="11">
        <f>'Ind T2'!C26</f>
        <v>26.314000000000028</v>
      </c>
      <c r="D33" s="11">
        <f>'Ind T2'!D26</f>
        <v>26.897999999999943</v>
      </c>
      <c r="E33" s="11">
        <f>'Ind T2'!E26</f>
        <v>25.780000000000022</v>
      </c>
      <c r="F33" s="11">
        <f>'Ind T2'!F26</f>
        <v>25.56699999999999</v>
      </c>
      <c r="H33" s="11">
        <f>C33-B33</f>
        <v>-2.166999999999959</v>
      </c>
      <c r="I33" s="31">
        <f t="shared" si="14"/>
        <v>0.58399999999991437</v>
      </c>
      <c r="J33" s="11">
        <f t="shared" si="15"/>
        <v>-1.1179999999999204</v>
      </c>
      <c r="K33" s="11">
        <f t="shared" si="16"/>
        <v>-0.21300000000003294</v>
      </c>
      <c r="L33" s="31">
        <f t="shared" si="4"/>
        <v>-1.3309999999999533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193.9849999999999</v>
      </c>
      <c r="C35" s="31">
        <f>'Ind T1'!C12</f>
        <v>206.53200000000007</v>
      </c>
      <c r="D35" s="31">
        <f>'Ind T1'!D12</f>
        <v>202.75499999999994</v>
      </c>
      <c r="E35" s="31">
        <f>'Ind T1'!E12</f>
        <v>210.70600000000047</v>
      </c>
      <c r="F35" s="31">
        <f>'Ind T1'!F12</f>
        <v>221.62599999999983</v>
      </c>
      <c r="H35" s="31">
        <f t="shared" si="0"/>
        <v>12.547000000000168</v>
      </c>
      <c r="I35" s="31">
        <f t="shared" si="1"/>
        <v>-3.7770000000001289</v>
      </c>
      <c r="J35" s="31">
        <f t="shared" si="2"/>
        <v>7.9510000000005334</v>
      </c>
      <c r="K35" s="31">
        <f t="shared" si="3"/>
        <v>10.919999999999362</v>
      </c>
      <c r="L35" s="31">
        <f t="shared" si="4"/>
        <v>18.870999999999896</v>
      </c>
    </row>
    <row r="36" spans="1:12" x14ac:dyDescent="0.2">
      <c r="A36" s="10" t="str">
        <f>'Ind T2'!A22</f>
        <v>Public admin. and defence</v>
      </c>
      <c r="B36" s="32">
        <f>'Ind T2'!B22</f>
        <v>28.792000000000023</v>
      </c>
      <c r="C36" s="32">
        <f>'Ind T2'!C22</f>
        <v>29.015999999999973</v>
      </c>
      <c r="D36" s="32">
        <f>'Ind T2'!D22</f>
        <v>29.766999999999989</v>
      </c>
      <c r="E36" s="32">
        <f>'Ind T2'!E22</f>
        <v>31.482000000000081</v>
      </c>
      <c r="F36" s="32">
        <f>'Ind T2'!F22</f>
        <v>32.806999999999945</v>
      </c>
      <c r="H36" s="11">
        <f t="shared" si="0"/>
        <v>0.22399999999995046</v>
      </c>
      <c r="I36" s="31">
        <f t="shared" si="1"/>
        <v>0.75100000000001543</v>
      </c>
      <c r="J36" s="11">
        <f t="shared" si="2"/>
        <v>1.7150000000000922</v>
      </c>
      <c r="K36" s="11">
        <f t="shared" si="3"/>
        <v>1.3249999999998643</v>
      </c>
      <c r="L36" s="31">
        <f t="shared" si="4"/>
        <v>3.0399999999999565</v>
      </c>
    </row>
    <row r="37" spans="1:12" x14ac:dyDescent="0.2">
      <c r="A37" s="10" t="str">
        <f>'Ind T2'!A23</f>
        <v>Education</v>
      </c>
      <c r="B37" s="32">
        <f>'Ind T2'!B23</f>
        <v>78.541999999999973</v>
      </c>
      <c r="C37" s="32">
        <f>'Ind T2'!C23</f>
        <v>79.951000000000107</v>
      </c>
      <c r="D37" s="32">
        <f>'Ind T2'!D23</f>
        <v>78.885000000000161</v>
      </c>
      <c r="E37" s="32">
        <f>'Ind T2'!E23</f>
        <v>77.374000000000152</v>
      </c>
      <c r="F37" s="32">
        <f>'Ind T2'!F23</f>
        <v>78.649999999999963</v>
      </c>
      <c r="H37" s="11">
        <f t="shared" si="0"/>
        <v>1.4090000000001339</v>
      </c>
      <c r="I37" s="31">
        <f t="shared" si="1"/>
        <v>-1.0659999999999457</v>
      </c>
      <c r="J37" s="11">
        <f t="shared" si="2"/>
        <v>-1.5110000000000099</v>
      </c>
      <c r="K37" s="11">
        <f t="shared" si="3"/>
        <v>1.2759999999998115</v>
      </c>
      <c r="L37" s="31">
        <f t="shared" si="4"/>
        <v>-0.23500000000019838</v>
      </c>
    </row>
    <row r="38" spans="1:12" x14ac:dyDescent="0.2">
      <c r="A38" s="10" t="str">
        <f>'Ind T2'!A24</f>
        <v>Health and social work</v>
      </c>
      <c r="B38" s="32">
        <f>'Ind T2'!B24</f>
        <v>86.650999999999883</v>
      </c>
      <c r="C38" s="32">
        <f>'Ind T2'!C24</f>
        <v>97.564999999999984</v>
      </c>
      <c r="D38" s="32">
        <f>'Ind T2'!D24</f>
        <v>94.102999999999795</v>
      </c>
      <c r="E38" s="32">
        <f>'Ind T2'!E24</f>
        <v>101.85000000000022</v>
      </c>
      <c r="F38" s="32">
        <f>'Ind T2'!F24</f>
        <v>110.16899999999993</v>
      </c>
      <c r="H38" s="11">
        <f t="shared" si="0"/>
        <v>10.914000000000101</v>
      </c>
      <c r="I38" s="31">
        <f t="shared" si="1"/>
        <v>-3.462000000000188</v>
      </c>
      <c r="J38" s="11">
        <f t="shared" si="2"/>
        <v>7.7470000000004262</v>
      </c>
      <c r="K38" s="11">
        <f t="shared" si="3"/>
        <v>8.3189999999997042</v>
      </c>
      <c r="L38" s="31">
        <f t="shared" si="4"/>
        <v>16.06600000000013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862.12400000000014</v>
      </c>
      <c r="C40" s="33">
        <f>'Ind T1'!C14</f>
        <v>933.55599999999993</v>
      </c>
      <c r="D40" s="33">
        <f>'Ind T1'!D14</f>
        <v>924.25599999999963</v>
      </c>
      <c r="E40" s="33">
        <f>'Ind T1'!E14</f>
        <v>949.40199999999993</v>
      </c>
      <c r="F40" s="33">
        <f>'Ind T1'!F14</f>
        <v>985.34599999999966</v>
      </c>
      <c r="G40" s="24"/>
      <c r="H40" s="34">
        <f t="shared" si="0"/>
        <v>71.431999999999789</v>
      </c>
      <c r="I40" s="34">
        <f>D40-C40</f>
        <v>-9.3000000000002956</v>
      </c>
      <c r="J40" s="34">
        <f>E40-D40</f>
        <v>25.146000000000299</v>
      </c>
      <c r="K40" s="34">
        <f>F40-E40</f>
        <v>35.943999999999733</v>
      </c>
      <c r="L40" s="205">
        <f t="shared" si="4"/>
        <v>61.090000000000032</v>
      </c>
    </row>
    <row r="44" spans="1:12" ht="15.75" x14ac:dyDescent="0.25">
      <c r="A44" s="19" t="str">
        <f>CONCATENATE(A1," (Continued)")</f>
        <v>Industry Table 4  Employment by Industry Group in Sector (SIC 2007), 2015-2035, South East Midlands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2.7455337638562005</v>
      </c>
      <c r="C50" s="44">
        <f t="shared" ref="B50:E54" si="17">IF(AND(D$5-C$5 &lt;&gt; 0,C7&lt;&gt;0,D7&lt;&gt;0),(EXP(LN(D7/C7)/(D$5-C$5))-1)*100,0)</f>
        <v>-2.5460869565215427</v>
      </c>
      <c r="D50" s="44">
        <f t="shared" si="17"/>
        <v>0.12958022612212794</v>
      </c>
      <c r="E50" s="44">
        <f t="shared" si="17"/>
        <v>2.9040035217220428E-2</v>
      </c>
      <c r="F50" s="44">
        <f>IF(AND(F$5-D$5 &lt;&gt; 0,D7&lt;&gt;0,F7&lt;&gt;0),(EXP(LN(F7/D7)/(F$5-D$5))-1)*100,0)</f>
        <v>6.2542210234006745E-2</v>
      </c>
      <c r="H50" s="44">
        <f>(B7/B$40)*100</f>
        <v>1.4961884833272245</v>
      </c>
      <c r="I50" s="44">
        <f>(C7/C$40)*100</f>
        <v>1.5398112164669264</v>
      </c>
      <c r="J50" s="44">
        <f>(D7/D$40)*100</f>
        <v>1.5157056053734046</v>
      </c>
      <c r="K50" s="44">
        <f>(E7/E$40)*100</f>
        <v>1.4851453862536639</v>
      </c>
      <c r="L50" s="44">
        <f>(F7/F$40)*100</f>
        <v>1.4351304008947092</v>
      </c>
    </row>
    <row r="51" spans="1:12" x14ac:dyDescent="0.2">
      <c r="A51" t="str">
        <f>A8</f>
        <v>Agriculture</v>
      </c>
      <c r="B51" s="40">
        <f t="shared" si="17"/>
        <v>3.1077267139339781</v>
      </c>
      <c r="C51" s="44">
        <f t="shared" si="17"/>
        <v>5.3137516688922304</v>
      </c>
      <c r="D51" s="40">
        <f t="shared" si="17"/>
        <v>7.5949454675372507E-2</v>
      </c>
      <c r="E51" s="40">
        <f t="shared" si="17"/>
        <v>-0.27102608414785179</v>
      </c>
      <c r="F51" s="44">
        <f t="shared" ref="F51:F83" si="18">IF(AND(F$5-D$5 &lt;&gt; 0,D8&lt;&gt;0,F8&lt;&gt;0),(EXP(LN(F8/D8)/(F$5-D$5))-1)*100,0)</f>
        <v>-0.15550144499467677</v>
      </c>
      <c r="H51" s="40">
        <f t="shared" ref="H51:L54" si="19">(B8/B$7)*100</f>
        <v>51.376075664780238</v>
      </c>
      <c r="I51" s="40">
        <f t="shared" si="19"/>
        <v>52.104347826086894</v>
      </c>
      <c r="J51" s="40">
        <f t="shared" si="19"/>
        <v>56.306660004282982</v>
      </c>
      <c r="K51" s="40">
        <f t="shared" si="19"/>
        <v>56.156028368794338</v>
      </c>
      <c r="L51" s="40">
        <f t="shared" si="19"/>
        <v>54.494024467859411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-8.4960216254863283</v>
      </c>
      <c r="C52" s="44">
        <f t="shared" si="17"/>
        <v>8.1218274111678035</v>
      </c>
      <c r="D52" s="40">
        <f t="shared" si="17"/>
        <v>-3.3106634333750051</v>
      </c>
      <c r="E52" s="40">
        <f t="shared" si="17"/>
        <v>-2.5517084532262535</v>
      </c>
      <c r="F52" s="44">
        <f t="shared" si="18"/>
        <v>-2.8053530761912859</v>
      </c>
      <c r="H52" s="40">
        <f t="shared" si="19"/>
        <v>2.1784634467788244</v>
      </c>
      <c r="I52" s="40">
        <f t="shared" si="19"/>
        <v>1.3704347826086953</v>
      </c>
      <c r="J52" s="40">
        <f t="shared" si="19"/>
        <v>1.5204511385537876</v>
      </c>
      <c r="K52" s="40">
        <f t="shared" si="19"/>
        <v>1.2765957446808518</v>
      </c>
      <c r="L52" s="40">
        <f t="shared" si="19"/>
        <v>0.98295735803691719</v>
      </c>
    </row>
    <row r="53" spans="1:12" x14ac:dyDescent="0.2">
      <c r="A53" t="str">
        <f>A10</f>
        <v>Electricity and gas</v>
      </c>
      <c r="B53" s="40">
        <f t="shared" si="17"/>
        <v>2.7479802663408881</v>
      </c>
      <c r="C53" s="44">
        <f t="shared" si="17"/>
        <v>-13.468275593616507</v>
      </c>
      <c r="D53" s="40">
        <f t="shared" si="17"/>
        <v>-0.82315726287125468</v>
      </c>
      <c r="E53" s="40">
        <f t="shared" si="17"/>
        <v>2.8093851694110938E-2</v>
      </c>
      <c r="F53" s="44">
        <f t="shared" si="18"/>
        <v>-0.25646526367555378</v>
      </c>
      <c r="H53" s="40">
        <f t="shared" si="19"/>
        <v>17.869602294751513</v>
      </c>
      <c r="I53" s="40">
        <f t="shared" si="19"/>
        <v>17.871304347826154</v>
      </c>
      <c r="J53" s="40">
        <f t="shared" si="19"/>
        <v>15.868370333357099</v>
      </c>
      <c r="K53" s="40">
        <f t="shared" si="19"/>
        <v>15.127659574468069</v>
      </c>
      <c r="L53" s="40">
        <f t="shared" si="19"/>
        <v>15.126228696697567</v>
      </c>
    </row>
    <row r="54" spans="1:12" x14ac:dyDescent="0.2">
      <c r="A54" t="str">
        <f>A11</f>
        <v>Water and sewerage</v>
      </c>
      <c r="B54" s="40">
        <f t="shared" si="17"/>
        <v>2.8156239106810643</v>
      </c>
      <c r="C54" s="44">
        <f t="shared" si="17"/>
        <v>-10.536537994658691</v>
      </c>
      <c r="D54" s="40">
        <f t="shared" si="17"/>
        <v>0.97927482207886829</v>
      </c>
      <c r="E54" s="40">
        <f t="shared" si="17"/>
        <v>0.72055947166422829</v>
      </c>
      <c r="F54" s="44">
        <f t="shared" si="18"/>
        <v>0.80672418834051296</v>
      </c>
      <c r="H54" s="40">
        <f t="shared" si="19"/>
        <v>28.575858593689428</v>
      </c>
      <c r="I54" s="40">
        <f t="shared" si="19"/>
        <v>28.653913043478259</v>
      </c>
      <c r="J54" s="40">
        <f t="shared" si="19"/>
        <v>26.304518523806131</v>
      </c>
      <c r="K54" s="40">
        <f t="shared" si="19"/>
        <v>27.439716312056735</v>
      </c>
      <c r="L54" s="40">
        <f t="shared" si="19"/>
        <v>29.396789477406106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7.7528712722552129E-2</v>
      </c>
      <c r="C56" s="44">
        <f t="shared" si="20"/>
        <v>-3.2645522863330112</v>
      </c>
      <c r="D56" s="44">
        <f t="shared" si="20"/>
        <v>-0.64421682752174858</v>
      </c>
      <c r="E56" s="44">
        <f t="shared" si="20"/>
        <v>-0.72565862632771871</v>
      </c>
      <c r="F56" s="44">
        <f t="shared" si="18"/>
        <v>-0.69851878028824865</v>
      </c>
      <c r="H56" s="44">
        <f>(B13/B$40)*100</f>
        <v>9.0783924354269416</v>
      </c>
      <c r="I56" s="44">
        <f>(C13/C$40)*100</f>
        <v>8.4097793812047676</v>
      </c>
      <c r="J56" s="44">
        <f>(D13/D$40)*100</f>
        <v>8.2170956964304214</v>
      </c>
      <c r="K56" s="44">
        <f>(E13/E$40)*100</f>
        <v>7.7450858540428689</v>
      </c>
      <c r="L56" s="44">
        <f>(F13/F$40)*100</f>
        <v>6.9383749464655029</v>
      </c>
    </row>
    <row r="57" spans="1:12" x14ac:dyDescent="0.2">
      <c r="A57" t="str">
        <f>A14</f>
        <v>Food drink and tobacco</v>
      </c>
      <c r="B57" s="40">
        <f t="shared" si="20"/>
        <v>1.6091291148925269</v>
      </c>
      <c r="C57" s="44">
        <f t="shared" si="20"/>
        <v>-1.9014381130033509</v>
      </c>
      <c r="D57" s="40">
        <f t="shared" si="20"/>
        <v>1.1895418566630012</v>
      </c>
      <c r="E57" s="40">
        <f t="shared" si="20"/>
        <v>0.62996488662783179</v>
      </c>
      <c r="F57" s="44">
        <f t="shared" si="18"/>
        <v>0.81614586729323868</v>
      </c>
      <c r="H57" s="40">
        <f t="shared" ref="H57:L59" si="21">(B14/B$13)*100</f>
        <v>19.920272911955184</v>
      </c>
      <c r="I57" s="40">
        <f t="shared" si="21"/>
        <v>21.168004075913942</v>
      </c>
      <c r="J57" s="40">
        <f t="shared" si="21"/>
        <v>21.466285699237648</v>
      </c>
      <c r="K57" s="40">
        <f t="shared" si="21"/>
        <v>23.521732035032443</v>
      </c>
      <c r="L57" s="40">
        <f t="shared" si="21"/>
        <v>26.938435209969725</v>
      </c>
    </row>
    <row r="58" spans="1:12" x14ac:dyDescent="0.2">
      <c r="A58" t="str">
        <f>A15</f>
        <v>Engineering</v>
      </c>
      <c r="B58" s="40">
        <f t="shared" si="20"/>
        <v>-1.710999478990205</v>
      </c>
      <c r="C58" s="44">
        <f t="shared" si="20"/>
        <v>-5.5100835372543511</v>
      </c>
      <c r="D58" s="40">
        <f t="shared" si="20"/>
        <v>-0.43237073088719935</v>
      </c>
      <c r="E58" s="40">
        <f t="shared" si="20"/>
        <v>-2.0774224481528991</v>
      </c>
      <c r="F58" s="44">
        <f t="shared" si="18"/>
        <v>-1.5321142083801087</v>
      </c>
      <c r="H58" s="40">
        <f t="shared" si="21"/>
        <v>16.22395134603337</v>
      </c>
      <c r="I58" s="40">
        <f t="shared" si="21"/>
        <v>15.094892370398677</v>
      </c>
      <c r="J58" s="40">
        <f t="shared" si="21"/>
        <v>14.744492870027775</v>
      </c>
      <c r="K58" s="40">
        <f t="shared" si="21"/>
        <v>14.902355437088621</v>
      </c>
      <c r="L58" s="40">
        <f t="shared" si="21"/>
        <v>12.993110711308081</v>
      </c>
    </row>
    <row r="59" spans="1:12" x14ac:dyDescent="0.2">
      <c r="A59" t="str">
        <f>A16</f>
        <v>Rest of manufacturing</v>
      </c>
      <c r="B59" s="40">
        <f t="shared" si="20"/>
        <v>3.099922874225669E-2</v>
      </c>
      <c r="C59" s="44">
        <f t="shared" si="20"/>
        <v>-3.1854516386890852</v>
      </c>
      <c r="D59" s="40">
        <f t="shared" si="20"/>
        <v>-1.3434641161049865</v>
      </c>
      <c r="E59" s="40">
        <f t="shared" si="20"/>
        <v>-0.97141482633213982</v>
      </c>
      <c r="F59" s="44">
        <f t="shared" si="18"/>
        <v>-1.0955868906828758</v>
      </c>
      <c r="H59" s="40">
        <f t="shared" si="21"/>
        <v>63.855775742011446</v>
      </c>
      <c r="I59" s="40">
        <f t="shared" si="21"/>
        <v>63.737103553687376</v>
      </c>
      <c r="J59" s="40">
        <f t="shared" si="21"/>
        <v>63.789221430734564</v>
      </c>
      <c r="K59" s="40">
        <f t="shared" si="21"/>
        <v>61.575912527878941</v>
      </c>
      <c r="L59" s="40">
        <f t="shared" si="21"/>
        <v>60.068454078722198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0.27739643420257032</v>
      </c>
      <c r="C61" s="44">
        <f>IF(AND(D$5-C$5 &lt;&gt; 0,C18&lt;&gt;0,D18&lt;&gt;0),(EXP(LN(D18/C18)/(D$5-C$5))-1)*100,0)</f>
        <v>-4.1480305872176881E-2</v>
      </c>
      <c r="D61" s="44">
        <f>IF(AND(E$5-D$5 &lt;&gt; 0,D18&lt;&gt;0,E18&lt;&gt;0),(EXP(LN(E18/D18)/(E$5-D$5))-1)*100,0)</f>
        <v>0.60605097669645946</v>
      </c>
      <c r="E61" s="44">
        <f>IF(AND(F$5-E$5 &lt;&gt; 0,E18&lt;&gt;0,F18&lt;&gt;0),(EXP(LN(F18/E18)/(F$5-E$5))-1)*100,0)</f>
        <v>0.43867801300065956</v>
      </c>
      <c r="F61" s="44">
        <f t="shared" si="18"/>
        <v>0.49443803916273676</v>
      </c>
      <c r="H61" s="44">
        <f>(B18/B$40)*100</f>
        <v>6.3606859338099992</v>
      </c>
      <c r="I61" s="44">
        <f>(C18/C$40)*100</f>
        <v>5.9394401621327511</v>
      </c>
      <c r="J61" s="44">
        <f>(D18/D$40)*100</f>
        <v>5.996715195789915</v>
      </c>
      <c r="K61" s="44">
        <f>(E18/E$40)*100</f>
        <v>6.0169454035276999</v>
      </c>
      <c r="L61" s="44">
        <f>(F18/F$40)*100</f>
        <v>6.056857185191804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3.5988490973469789</v>
      </c>
      <c r="C63" s="44">
        <f t="shared" si="22"/>
        <v>7.5178116960694652E-2</v>
      </c>
      <c r="D63" s="44">
        <f t="shared" si="22"/>
        <v>0.6859847149890852</v>
      </c>
      <c r="E63" s="44">
        <f t="shared" si="22"/>
        <v>0.37723110073957233</v>
      </c>
      <c r="F63" s="44">
        <f t="shared" si="18"/>
        <v>0.48004362929228162</v>
      </c>
      <c r="H63" s="44">
        <f>(B20/B$40)*100</f>
        <v>29.199511903160079</v>
      </c>
      <c r="I63" s="44">
        <f>(C20/C$40)*100</f>
        <v>31.061661003731949</v>
      </c>
      <c r="J63" s="44">
        <f>(D20/D$40)*100</f>
        <v>31.397794550427616</v>
      </c>
      <c r="K63" s="44">
        <f>(E20/E$40)*100</f>
        <v>31.629067560422179</v>
      </c>
      <c r="L63" s="44">
        <f>(F20/F$40)*100</f>
        <v>31.644620265368733</v>
      </c>
    </row>
    <row r="64" spans="1:12" x14ac:dyDescent="0.2">
      <c r="A64" t="str">
        <f>A21</f>
        <v>Wholesale and retail trade</v>
      </c>
      <c r="B64" s="40">
        <f t="shared" si="22"/>
        <v>1.66836630729299</v>
      </c>
      <c r="C64" s="44">
        <f t="shared" si="22"/>
        <v>-3.0845197710513417</v>
      </c>
      <c r="D64" s="40">
        <f t="shared" si="22"/>
        <v>0.36319269578160007</v>
      </c>
      <c r="E64" s="40">
        <f t="shared" si="22"/>
        <v>0.20500637406410949</v>
      </c>
      <c r="F64" s="44">
        <f t="shared" si="18"/>
        <v>0.25770742592414742</v>
      </c>
      <c r="H64" s="40">
        <f t="shared" ref="H64:L66" si="23">(B21/B$20)*100</f>
        <v>56.773365748244188</v>
      </c>
      <c r="I64" s="40">
        <f t="shared" si="23"/>
        <v>52.658477539675452</v>
      </c>
      <c r="J64" s="40">
        <f t="shared" si="23"/>
        <v>50.995878647534752</v>
      </c>
      <c r="K64" s="40">
        <f t="shared" si="23"/>
        <v>50.183657634196642</v>
      </c>
      <c r="L64" s="40">
        <f t="shared" si="23"/>
        <v>49.329236808430664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7.7744411758523091</v>
      </c>
      <c r="C65" s="44">
        <f t="shared" si="22"/>
        <v>7.2640365438730203</v>
      </c>
      <c r="D65" s="40">
        <f t="shared" si="22"/>
        <v>1.3104056493175475</v>
      </c>
      <c r="E65" s="40">
        <f t="shared" si="22"/>
        <v>0.25317149185353216</v>
      </c>
      <c r="F65" s="44">
        <f t="shared" si="18"/>
        <v>0.60435128323994558</v>
      </c>
      <c r="H65" s="40">
        <f t="shared" si="23"/>
        <v>25.009136555756811</v>
      </c>
      <c r="I65" s="40">
        <f t="shared" si="23"/>
        <v>29.291532461083225</v>
      </c>
      <c r="J65" s="40">
        <f t="shared" si="23"/>
        <v>31.395677404237176</v>
      </c>
      <c r="K65" s="40">
        <f t="shared" si="23"/>
        <v>32.381355170220452</v>
      </c>
      <c r="L65" s="40">
        <f t="shared" si="23"/>
        <v>31.983361609190393</v>
      </c>
    </row>
    <row r="66" spans="1:12" x14ac:dyDescent="0.2">
      <c r="A66" t="str">
        <f>A23</f>
        <v>Accommodation and food</v>
      </c>
      <c r="B66" s="40">
        <f t="shared" si="22"/>
        <v>3.3598787885410042</v>
      </c>
      <c r="C66" s="44">
        <f t="shared" si="22"/>
        <v>-2.3729007852353212</v>
      </c>
      <c r="D66" s="40">
        <f t="shared" si="22"/>
        <v>0.48683151642390232</v>
      </c>
      <c r="E66" s="40">
        <f t="shared" si="22"/>
        <v>1.0759751802588369</v>
      </c>
      <c r="F66" s="44">
        <f t="shared" si="18"/>
        <v>0.8792111681779069</v>
      </c>
      <c r="H66" s="40">
        <f t="shared" si="23"/>
        <v>18.217497695998997</v>
      </c>
      <c r="I66" s="40">
        <f t="shared" si="23"/>
        <v>18.049989999241312</v>
      </c>
      <c r="J66" s="40">
        <f t="shared" si="23"/>
        <v>17.608443948228057</v>
      </c>
      <c r="K66" s="40">
        <f t="shared" si="23"/>
        <v>17.434987195582913</v>
      </c>
      <c r="L66" s="40">
        <f t="shared" si="23"/>
        <v>18.687401582378943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1.6517624886341453</v>
      </c>
      <c r="C68" s="44">
        <f t="shared" si="24"/>
        <v>-0.96601122914466986</v>
      </c>
      <c r="D68" s="44">
        <f t="shared" si="24"/>
        <v>0.5348120718383198</v>
      </c>
      <c r="E68" s="44">
        <f t="shared" si="24"/>
        <v>0.53421917054250478</v>
      </c>
      <c r="F68" s="44">
        <f t="shared" si="18"/>
        <v>0.53441680391927981</v>
      </c>
      <c r="H68" s="44">
        <f>(B25/B$40)*100</f>
        <v>31.364397696851036</v>
      </c>
      <c r="I68" s="44">
        <f>(C25/C$40)*100</f>
        <v>30.926157616682886</v>
      </c>
      <c r="J68" s="44">
        <f>(D25/D$40)*100</f>
        <v>30.935584946162077</v>
      </c>
      <c r="K68" s="44">
        <f>(E25/E$40)*100</f>
        <v>30.930206593202886</v>
      </c>
      <c r="L68" s="44">
        <f>(F25/F$40)*100</f>
        <v>31.432816492886754</v>
      </c>
    </row>
    <row r="69" spans="1:12" x14ac:dyDescent="0.2">
      <c r="A69" t="str">
        <f>A26</f>
        <v>Media</v>
      </c>
      <c r="B69" s="40">
        <f t="shared" si="24"/>
        <v>-1.1221592231878685</v>
      </c>
      <c r="C69" s="44">
        <f t="shared" si="24"/>
        <v>-6.401962971224739</v>
      </c>
      <c r="D69" s="40">
        <f t="shared" si="24"/>
        <v>-0.72050829604911604</v>
      </c>
      <c r="E69" s="40">
        <f t="shared" si="24"/>
        <v>-9.4295835842150844E-2</v>
      </c>
      <c r="F69" s="44">
        <f t="shared" si="18"/>
        <v>-0.30347097227569897</v>
      </c>
      <c r="H69" s="40">
        <f t="shared" ref="H69:L71" si="25">(B26/B$25)*100</f>
        <v>1.7344674556213031</v>
      </c>
      <c r="I69" s="40">
        <f t="shared" si="25"/>
        <v>1.5527530800483522</v>
      </c>
      <c r="J69" s="40">
        <f t="shared" si="25"/>
        <v>1.4675228382367345</v>
      </c>
      <c r="K69" s="40">
        <f t="shared" si="25"/>
        <v>1.3781619059294672</v>
      </c>
      <c r="L69" s="40">
        <f t="shared" si="25"/>
        <v>1.2943865789320763</v>
      </c>
    </row>
    <row r="70" spans="1:12" x14ac:dyDescent="0.2">
      <c r="A70" t="str">
        <f>A27</f>
        <v>Information technology</v>
      </c>
      <c r="B70" s="40">
        <f t="shared" si="24"/>
        <v>0.86472423258878717</v>
      </c>
      <c r="C70" s="44">
        <f t="shared" si="24"/>
        <v>-2.50138745738544</v>
      </c>
      <c r="D70" s="40">
        <f t="shared" si="24"/>
        <v>1.575125480930839</v>
      </c>
      <c r="E70" s="40">
        <f t="shared" si="24"/>
        <v>0.8392128873670579</v>
      </c>
      <c r="F70" s="44">
        <f t="shared" si="18"/>
        <v>1.0839227592680079</v>
      </c>
      <c r="H70" s="40">
        <f t="shared" si="25"/>
        <v>9.013313609467497</v>
      </c>
      <c r="I70" s="40">
        <f t="shared" si="25"/>
        <v>8.7373966534240015</v>
      </c>
      <c r="J70" s="40">
        <f t="shared" si="25"/>
        <v>8.6019361788447348</v>
      </c>
      <c r="K70" s="40">
        <f t="shared" si="25"/>
        <v>9.0562979308841793</v>
      </c>
      <c r="L70" s="40">
        <f t="shared" si="25"/>
        <v>9.3348228411284957</v>
      </c>
    </row>
    <row r="71" spans="1:12" x14ac:dyDescent="0.2">
      <c r="A71" t="str">
        <f>A28</f>
        <v>Finance and insurance</v>
      </c>
      <c r="B71" s="40">
        <f t="shared" si="24"/>
        <v>0.20010505467786821</v>
      </c>
      <c r="C71" s="44">
        <f t="shared" si="24"/>
        <v>5.4396304555589747</v>
      </c>
      <c r="D71" s="40">
        <f t="shared" si="24"/>
        <v>-0.45814044488594607</v>
      </c>
      <c r="E71" s="40">
        <f t="shared" si="24"/>
        <v>-0.6833881318347057</v>
      </c>
      <c r="F71" s="44">
        <f t="shared" si="18"/>
        <v>-0.60836225992243476</v>
      </c>
      <c r="H71" s="40">
        <f t="shared" si="25"/>
        <v>9.213017751479283</v>
      </c>
      <c r="I71" s="40">
        <f t="shared" si="25"/>
        <v>8.697911074319471</v>
      </c>
      <c r="J71" s="40">
        <f t="shared" si="25"/>
        <v>9.2605027909514366</v>
      </c>
      <c r="K71" s="40">
        <f t="shared" si="25"/>
        <v>8.8121313663792531</v>
      </c>
      <c r="L71" s="40">
        <f t="shared" si="25"/>
        <v>7.8011894537682096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7.1068574744317381</v>
      </c>
      <c r="C72" s="44">
        <f t="shared" si="27"/>
        <v>7.4600798403192226</v>
      </c>
      <c r="D72" s="40">
        <f t="shared" si="27"/>
        <v>-0.17357575383775137</v>
      </c>
      <c r="E72" s="40">
        <f t="shared" si="27"/>
        <v>1.2116855381890002</v>
      </c>
      <c r="F72" s="44">
        <f t="shared" si="18"/>
        <v>0.74780896861168511</v>
      </c>
      <c r="H72" s="40">
        <f t="shared" ref="H72:L72" si="28">(B29/B$25)*100</f>
        <v>4.5051775147928952</v>
      </c>
      <c r="I72" s="40">
        <f t="shared" si="28"/>
        <v>5.5529193351182604</v>
      </c>
      <c r="J72" s="40">
        <f t="shared" si="28"/>
        <v>6.0253773730082072</v>
      </c>
      <c r="K72" s="40">
        <f t="shared" si="28"/>
        <v>5.8160679988558073</v>
      </c>
      <c r="L72" s="40">
        <f t="shared" si="28"/>
        <v>6.2200941489464903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3.4021777716093382</v>
      </c>
      <c r="C73" s="44">
        <f t="shared" si="29"/>
        <v>-0.55740927549745578</v>
      </c>
      <c r="D73" s="40">
        <f t="shared" si="29"/>
        <v>0.82260340265414289</v>
      </c>
      <c r="E73" s="40">
        <f t="shared" si="29"/>
        <v>0.62738282680301349</v>
      </c>
      <c r="F73" s="44">
        <f t="shared" si="18"/>
        <v>0.69241431575952639</v>
      </c>
      <c r="H73" s="40">
        <f t="shared" ref="H73:L73" si="30">(B30/B$25)*100</f>
        <v>25.013683431952671</v>
      </c>
      <c r="I73" s="40">
        <f t="shared" si="30"/>
        <v>26.781613574726492</v>
      </c>
      <c r="J73" s="40">
        <f t="shared" si="30"/>
        <v>26.892111190386281</v>
      </c>
      <c r="K73" s="40">
        <f t="shared" si="30"/>
        <v>27.279228474520846</v>
      </c>
      <c r="L73" s="40">
        <f t="shared" si="30"/>
        <v>27.533078050638959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1.211848185080755</v>
      </c>
      <c r="C74" s="44">
        <f t="shared" si="31"/>
        <v>-5.3976698767595472</v>
      </c>
      <c r="D74" s="40">
        <f t="shared" si="31"/>
        <v>1.221497652261383</v>
      </c>
      <c r="E74" s="40">
        <f t="shared" si="31"/>
        <v>0.77124587887587026</v>
      </c>
      <c r="F74" s="44">
        <f t="shared" si="18"/>
        <v>0.9211068286493207</v>
      </c>
      <c r="H74" s="40">
        <f>(B31/B$25)*100</f>
        <v>31.399038461538453</v>
      </c>
      <c r="I74" s="40">
        <f t="shared" ref="I74:L74" si="32">(C31/C$25)*100</f>
        <v>30.859019164360447</v>
      </c>
      <c r="J74" s="40">
        <f t="shared" si="32"/>
        <v>29.478113065010263</v>
      </c>
      <c r="K74" s="40">
        <f t="shared" si="32"/>
        <v>30.498685518913526</v>
      </c>
      <c r="L74" s="40">
        <f t="shared" si="32"/>
        <v>31.225421507028866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1.992571495258888</v>
      </c>
      <c r="C75" s="44">
        <f t="shared" si="33"/>
        <v>0.88738559490653124</v>
      </c>
      <c r="D75" s="40">
        <f t="shared" si="33"/>
        <v>-0.59392597571384931</v>
      </c>
      <c r="E75" s="40">
        <f t="shared" si="33"/>
        <v>0.48113802277687245</v>
      </c>
      <c r="F75" s="44">
        <f t="shared" si="18"/>
        <v>0.12149767383518029</v>
      </c>
      <c r="H75" s="40">
        <f t="shared" ref="H75:L75" si="34">(B32/B$25)*100</f>
        <v>8.588387573964491</v>
      </c>
      <c r="I75" s="40">
        <f t="shared" si="34"/>
        <v>8.7041456394412275</v>
      </c>
      <c r="J75" s="40">
        <f t="shared" si="34"/>
        <v>8.8670415914718603</v>
      </c>
      <c r="K75" s="40">
        <f t="shared" si="34"/>
        <v>8.3803277348698497</v>
      </c>
      <c r="L75" s="40">
        <f t="shared" si="34"/>
        <v>8.3361853533168393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-1.9589600849532318</v>
      </c>
      <c r="C76" s="44">
        <f t="shared" si="35"/>
        <v>2.2193509158619618</v>
      </c>
      <c r="D76" s="40">
        <f t="shared" si="35"/>
        <v>-0.84546441393889005</v>
      </c>
      <c r="E76" s="40">
        <f t="shared" si="35"/>
        <v>-8.2930994040086858E-2</v>
      </c>
      <c r="F76" s="44">
        <f t="shared" si="18"/>
        <v>-0.33775815596718273</v>
      </c>
      <c r="H76" s="40">
        <f t="shared" ref="H76:L76" si="36">(B33/B$25)*100</f>
        <v>10.532914201183424</v>
      </c>
      <c r="I76" s="40">
        <f t="shared" si="36"/>
        <v>9.1142414785617625</v>
      </c>
      <c r="J76" s="40">
        <f t="shared" si="36"/>
        <v>9.4073949720904775</v>
      </c>
      <c r="K76" s="40">
        <f t="shared" si="36"/>
        <v>8.7790990696470708</v>
      </c>
      <c r="L76" s="40">
        <f t="shared" si="36"/>
        <v>8.2548220662400489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1.5792028553330395</v>
      </c>
      <c r="C78" s="44">
        <f t="shared" ref="C78:C83" si="38">IF(AND(D$5-C$5 &lt;&gt; 0,C35&lt;&gt;0,D35&lt;&gt;0),(EXP(LN(D35/C35)/(D$5-C$5))-1)*100,0)</f>
        <v>-1.8287722967869957</v>
      </c>
      <c r="D78" s="44">
        <f t="shared" si="37"/>
        <v>0.77227564984141406</v>
      </c>
      <c r="E78" s="44">
        <f t="shared" si="37"/>
        <v>0.50655346177170824</v>
      </c>
      <c r="F78" s="44">
        <f t="shared" si="18"/>
        <v>0.59504958067229108</v>
      </c>
      <c r="H78" s="44">
        <f>(B35/B$40)*100</f>
        <v>22.500823547424716</v>
      </c>
      <c r="I78" s="44">
        <f>(C35/C$40)*100</f>
        <v>22.123150619780716</v>
      </c>
      <c r="J78" s="44">
        <f>(D35/D$40)*100</f>
        <v>21.937104005816572</v>
      </c>
      <c r="K78" s="44">
        <f>(E35/E$40)*100</f>
        <v>22.19354920255071</v>
      </c>
      <c r="L78" s="44">
        <f>(F35/F$40)*100</f>
        <v>22.492200709192499</v>
      </c>
    </row>
    <row r="79" spans="1:12" x14ac:dyDescent="0.2">
      <c r="A79" t="str">
        <f>A36</f>
        <v>Public admin. and defence</v>
      </c>
      <c r="B79" s="40">
        <f t="shared" si="37"/>
        <v>0.19393358850396947</v>
      </c>
      <c r="C79" s="44">
        <f t="shared" si="38"/>
        <v>2.5882271850014238</v>
      </c>
      <c r="D79" s="40">
        <f t="shared" si="37"/>
        <v>1.1266101173801113</v>
      </c>
      <c r="E79" s="40">
        <f t="shared" si="37"/>
        <v>0.4131104918172479</v>
      </c>
      <c r="F79" s="44">
        <f t="shared" si="18"/>
        <v>0.65038259438583435</v>
      </c>
      <c r="H79" s="40">
        <f>(B36/B$35)*100</f>
        <v>14.842384720468097</v>
      </c>
      <c r="I79" s="40">
        <f t="shared" ref="I79:L81" si="39">(C36/C$35)*100</f>
        <v>14.049154610423548</v>
      </c>
      <c r="J79" s="40">
        <f t="shared" si="39"/>
        <v>14.681265566817093</v>
      </c>
      <c r="K79" s="40">
        <f t="shared" si="39"/>
        <v>14.941197687773492</v>
      </c>
      <c r="L79" s="40">
        <f t="shared" si="39"/>
        <v>14.802866089718702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0.44550025144813876</v>
      </c>
      <c r="C80" s="44">
        <f t="shared" si="38"/>
        <v>-1.3333166564520105</v>
      </c>
      <c r="D80" s="40">
        <f t="shared" si="40"/>
        <v>-0.38605864726313222</v>
      </c>
      <c r="E80" s="40">
        <f t="shared" si="40"/>
        <v>0.16370207233133982</v>
      </c>
      <c r="F80" s="44">
        <f t="shared" si="18"/>
        <v>-1.9887796816331349E-2</v>
      </c>
      <c r="H80" s="40">
        <f>(B37/B$35)*100</f>
        <v>40.488697579709779</v>
      </c>
      <c r="I80" s="40">
        <f t="shared" si="39"/>
        <v>38.711192454438091</v>
      </c>
      <c r="J80" s="40">
        <f t="shared" si="39"/>
        <v>38.906562106976487</v>
      </c>
      <c r="K80" s="40">
        <f t="shared" si="39"/>
        <v>36.721308363311906</v>
      </c>
      <c r="L80" s="40">
        <f t="shared" si="39"/>
        <v>35.48771353541553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3.0101732150916938</v>
      </c>
      <c r="C81" s="44">
        <f t="shared" si="38"/>
        <v>-3.5484036283505271</v>
      </c>
      <c r="D81" s="40">
        <f t="shared" si="40"/>
        <v>1.5948077596350752</v>
      </c>
      <c r="E81" s="40">
        <f t="shared" si="40"/>
        <v>0.78823441625630597</v>
      </c>
      <c r="F81" s="44">
        <f t="shared" si="18"/>
        <v>1.0563781771361302</v>
      </c>
      <c r="H81" s="40">
        <f>(B38/B$35)*100</f>
        <v>44.668917699822117</v>
      </c>
      <c r="I81" s="40">
        <f t="shared" si="39"/>
        <v>47.239652935138359</v>
      </c>
      <c r="J81" s="40">
        <f t="shared" si="39"/>
        <v>46.412172326206417</v>
      </c>
      <c r="K81" s="40">
        <f t="shared" si="39"/>
        <v>48.337493948914599</v>
      </c>
      <c r="L81" s="40">
        <f t="shared" si="39"/>
        <v>49.709420374865772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2.0099793893558315</v>
      </c>
      <c r="C83" s="206">
        <f t="shared" si="38"/>
        <v>-0.99619090874037974</v>
      </c>
      <c r="D83" s="43">
        <f>IF(AND(E$5-D$5 &lt;&gt; 0,D40&lt;&gt;0,E40&lt;&gt;0),(EXP(LN(E40/D40)/(E$5-D$5))-1)*100,0)</f>
        <v>0.53830816293143346</v>
      </c>
      <c r="E83" s="43">
        <f>IF(AND(F$5-E$5 &lt;&gt; 0,E40&lt;&gt;0,F40&lt;&gt;0),(EXP(LN(F40/E40)/(F$5-E$5))-1)*100,0)</f>
        <v>0.37229666694398311</v>
      </c>
      <c r="F83" s="206">
        <f t="shared" si="18"/>
        <v>0.42760335183862352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1.6647082088537823</v>
      </c>
      <c r="C89" s="44">
        <f>IF(AND(F$5-D$5 &lt;&gt; 0,D7&lt;&gt;0,F7&lt;&gt;0),(EXP(LN(F7/D7)/(F$5-D$5))-1)*100,0)</f>
        <v>6.2542210234006745E-2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3.5452035700213047</v>
      </c>
      <c r="C90" s="44">
        <f t="shared" ref="C90:C122" si="43">IF(AND(F$5-D$5 &lt;&gt; 0,D8&lt;&gt;0,F8&lt;&gt;0),(EXP(LN(F8/D8)/(F$5-D$5))-1)*100,0)</f>
        <v>-0.15550144499467677</v>
      </c>
    </row>
    <row r="91" spans="1:12" x14ac:dyDescent="0.2">
      <c r="A91" s="30" t="str">
        <f t="shared" si="41"/>
        <v>Mining and quarrying</v>
      </c>
      <c r="B91" s="44">
        <f t="shared" si="42"/>
        <v>-5.3905197341726723</v>
      </c>
      <c r="C91" s="44">
        <f t="shared" si="43"/>
        <v>-2.8053530761912859</v>
      </c>
    </row>
    <row r="92" spans="1:12" x14ac:dyDescent="0.2">
      <c r="A92" s="30" t="str">
        <f t="shared" si="41"/>
        <v>Electricity and gas</v>
      </c>
      <c r="B92" s="44">
        <f t="shared" si="42"/>
        <v>-0.72184293754650186</v>
      </c>
      <c r="C92" s="44">
        <f t="shared" si="43"/>
        <v>-0.25646526367555378</v>
      </c>
    </row>
    <row r="93" spans="1:12" x14ac:dyDescent="0.2">
      <c r="A93" s="30" t="str">
        <f t="shared" si="41"/>
        <v>Water and sewerage</v>
      </c>
      <c r="B93" s="44">
        <f t="shared" si="42"/>
        <v>-5.4265248854323822E-3</v>
      </c>
      <c r="C93" s="44">
        <f t="shared" si="43"/>
        <v>0.80672418834051296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-0.59999936387815644</v>
      </c>
      <c r="C95" s="44">
        <f t="shared" si="43"/>
        <v>-0.69851878028824865</v>
      </c>
    </row>
    <row r="96" spans="1:12" x14ac:dyDescent="0.2">
      <c r="A96" s="30" t="str">
        <f t="shared" si="41"/>
        <v>Food drink and tobacco</v>
      </c>
      <c r="B96" s="44">
        <f t="shared" si="42"/>
        <v>0.89710639911990686</v>
      </c>
      <c r="C96" s="44">
        <f t="shared" si="43"/>
        <v>0.81614586729323868</v>
      </c>
    </row>
    <row r="97" spans="1:3" x14ac:dyDescent="0.2">
      <c r="A97" s="30" t="str">
        <f t="shared" si="41"/>
        <v>Engineering</v>
      </c>
      <c r="B97" s="44">
        <f t="shared" si="42"/>
        <v>-2.4828437538097159</v>
      </c>
      <c r="C97" s="44">
        <f t="shared" si="43"/>
        <v>-1.5321142083801087</v>
      </c>
    </row>
    <row r="98" spans="1:3" x14ac:dyDescent="0.2">
      <c r="A98" s="30" t="str">
        <f t="shared" si="41"/>
        <v>Rest of manufacturing</v>
      </c>
      <c r="B98" s="44">
        <f t="shared" si="42"/>
        <v>-0.62072813354632217</v>
      </c>
      <c r="C98" s="44">
        <f t="shared" si="43"/>
        <v>-1.0955868906828758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0.21353981019236468</v>
      </c>
      <c r="C100" s="44">
        <f t="shared" si="43"/>
        <v>0.49443803916273676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2.8843265020482622</v>
      </c>
      <c r="C102" s="44">
        <f t="shared" si="43"/>
        <v>0.48004362929228162</v>
      </c>
    </row>
    <row r="103" spans="1:3" x14ac:dyDescent="0.2">
      <c r="A103" s="30" t="str">
        <f t="shared" si="41"/>
        <v>Wholesale and retail trade</v>
      </c>
      <c r="B103" s="44">
        <f t="shared" si="42"/>
        <v>0.69949820316654865</v>
      </c>
      <c r="C103" s="44">
        <f t="shared" si="43"/>
        <v>0.25770742592414742</v>
      </c>
    </row>
    <row r="104" spans="1:3" x14ac:dyDescent="0.2">
      <c r="A104" s="30" t="str">
        <f t="shared" si="41"/>
        <v>Transport and storage</v>
      </c>
      <c r="B104" s="44">
        <f t="shared" si="42"/>
        <v>7.6721663217683034</v>
      </c>
      <c r="C104" s="44">
        <f t="shared" si="43"/>
        <v>0.60435128323994558</v>
      </c>
    </row>
    <row r="105" spans="1:3" x14ac:dyDescent="0.2">
      <c r="A105" s="30" t="str">
        <f t="shared" si="41"/>
        <v>Accommodation and food</v>
      </c>
      <c r="B105" s="44">
        <f t="shared" si="42"/>
        <v>2.1870048945743292</v>
      </c>
      <c r="C105" s="44">
        <f t="shared" si="43"/>
        <v>0.8792111681779069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1.1227297716377205</v>
      </c>
      <c r="C107" s="44">
        <f t="shared" si="43"/>
        <v>0.53441680391927981</v>
      </c>
    </row>
    <row r="108" spans="1:3" x14ac:dyDescent="0.2">
      <c r="A108" s="30" t="str">
        <f t="shared" si="41"/>
        <v>Media</v>
      </c>
      <c r="B108" s="44">
        <f t="shared" si="42"/>
        <v>-2.2014248806084269</v>
      </c>
      <c r="C108" s="44">
        <f t="shared" si="43"/>
        <v>-0.30347097227569897</v>
      </c>
    </row>
    <row r="109" spans="1:3" x14ac:dyDescent="0.2">
      <c r="A109" s="30" t="str">
        <f t="shared" si="41"/>
        <v>Information technology</v>
      </c>
      <c r="B109" s="44">
        <f t="shared" si="42"/>
        <v>0.18233077801002029</v>
      </c>
      <c r="C109" s="44">
        <f t="shared" si="43"/>
        <v>1.0839227592680079</v>
      </c>
    </row>
    <row r="110" spans="1:3" x14ac:dyDescent="0.2">
      <c r="A110" s="30" t="str">
        <f t="shared" si="41"/>
        <v>Finance and insurance</v>
      </c>
      <c r="B110" s="44">
        <f t="shared" si="42"/>
        <v>1.2267553533522157</v>
      </c>
      <c r="C110" s="44">
        <f t="shared" si="43"/>
        <v>-0.60836225992243476</v>
      </c>
    </row>
    <row r="111" spans="1:3" x14ac:dyDescent="0.2">
      <c r="A111" s="30" t="str">
        <f t="shared" si="41"/>
        <v>Real estate</v>
      </c>
      <c r="B111" s="44">
        <f t="shared" si="42"/>
        <v>7.1774089416259734</v>
      </c>
      <c r="C111" s="44">
        <f t="shared" si="43"/>
        <v>0.74780896861168511</v>
      </c>
    </row>
    <row r="112" spans="1:3" x14ac:dyDescent="0.2">
      <c r="A112" s="30" t="str">
        <f t="shared" si="41"/>
        <v>Professional services</v>
      </c>
      <c r="B112" s="44">
        <f t="shared" si="42"/>
        <v>2.5978439906941819</v>
      </c>
      <c r="C112" s="44">
        <f t="shared" si="43"/>
        <v>0.69241431575952639</v>
      </c>
    </row>
    <row r="113" spans="1:3" x14ac:dyDescent="0.2">
      <c r="A113" s="30" t="str">
        <f t="shared" si="41"/>
        <v>Support services</v>
      </c>
      <c r="B113" s="44">
        <f t="shared" si="42"/>
        <v>-0.14600361386014615</v>
      </c>
      <c r="C113" s="44">
        <f t="shared" si="43"/>
        <v>0.9211068286493207</v>
      </c>
    </row>
    <row r="114" spans="1:3" x14ac:dyDescent="0.2">
      <c r="A114" s="30" t="str">
        <f t="shared" si="41"/>
        <v>Arts and entertainment</v>
      </c>
      <c r="B114" s="44">
        <f t="shared" si="42"/>
        <v>1.770569979971004</v>
      </c>
      <c r="C114" s="44">
        <f t="shared" si="43"/>
        <v>0.12149767383518029</v>
      </c>
    </row>
    <row r="115" spans="1:3" x14ac:dyDescent="0.2">
      <c r="A115" s="30" t="str">
        <f t="shared" si="41"/>
        <v>Other services</v>
      </c>
      <c r="B115" s="44">
        <f t="shared" si="42"/>
        <v>-1.1371898317219742</v>
      </c>
      <c r="C115" s="44">
        <f t="shared" si="43"/>
        <v>-0.33775815596718273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0.88827227266661257</v>
      </c>
      <c r="C117" s="44">
        <f t="shared" si="43"/>
        <v>0.59504958067229108</v>
      </c>
    </row>
    <row r="118" spans="1:3" x14ac:dyDescent="0.2">
      <c r="A118" s="30" t="str">
        <f t="shared" si="41"/>
        <v>Public admin. and defence</v>
      </c>
      <c r="B118" s="44">
        <f t="shared" si="42"/>
        <v>0.66827962111761785</v>
      </c>
      <c r="C118" s="44">
        <f t="shared" si="43"/>
        <v>0.65038259438583435</v>
      </c>
    </row>
    <row r="119" spans="1:3" x14ac:dyDescent="0.2">
      <c r="A119" s="30" t="str">
        <f t="shared" si="41"/>
        <v>Education</v>
      </c>
      <c r="B119" s="44">
        <f t="shared" si="42"/>
        <v>8.7189631127970735E-2</v>
      </c>
      <c r="C119" s="44">
        <f t="shared" si="43"/>
        <v>-1.9887796816331349E-2</v>
      </c>
    </row>
    <row r="120" spans="1:3" x14ac:dyDescent="0.2">
      <c r="A120" s="30" t="str">
        <f t="shared" si="41"/>
        <v>Health and social work</v>
      </c>
      <c r="B120" s="44">
        <f t="shared" si="42"/>
        <v>1.6637155402527304</v>
      </c>
      <c r="C120" s="44">
        <f t="shared" si="43"/>
        <v>1.0563781771361302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1.401530175562371</v>
      </c>
      <c r="C122" s="206">
        <f t="shared" si="43"/>
        <v>0.42760335183862352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East Midlands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342.38222306847609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76.905858391225493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69.324386362920677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488.61246782262225</v>
      </c>
      <c r="I9" s="299" t="str">
        <f>CONCATENATE("(",ROUND((H9/$H11)*100,1),")")</f>
        <v>(52.9)</v>
      </c>
      <c r="K9" s="249">
        <f>B14-B9</f>
        <v>7.870263450102982</v>
      </c>
      <c r="L9" s="249">
        <f>D14-D9</f>
        <v>2.4531218620068245</v>
      </c>
      <c r="M9" s="249">
        <f>F14-F9</f>
        <v>1.7599911489625555</v>
      </c>
      <c r="N9" s="249">
        <f>SUM(K9:M9)</f>
        <v>12.083376461072362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201.58597170901095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187.79943826608027</v>
      </c>
      <c r="E10" s="299" t="str">
        <f>CONCATENATE("(",ROUND((D10/$H11)*100,1),")")</f>
        <v>(20.3)</v>
      </c>
      <c r="F10" s="249">
        <f t="shared" ref="F10" si="2">SUM(F31,F52,F73,F94,F115,F136,F157,F178,F199,F220,F241,F262,F283,F304,F325,F346,F367,F388,F409,F430,F451,F472)</f>
        <v>46.258122202286216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435.64353217737755</v>
      </c>
      <c r="I10" s="299" t="str">
        <f>CONCATENATE("(",ROUND((H10/$H11)*100,1),")")</f>
        <v>(47.1)</v>
      </c>
      <c r="K10" s="249">
        <f t="shared" ref="K10:K11" si="4">B15-B10</f>
        <v>9.9103791275215372</v>
      </c>
      <c r="L10" s="249">
        <f t="shared" ref="L10:L11" si="5">D15-D10</f>
        <v>2.0753242458832801</v>
      </c>
      <c r="M10" s="249">
        <f t="shared" ref="M10:M11" si="6">F15-F10</f>
        <v>1.0769201655231058</v>
      </c>
      <c r="N10" s="249">
        <f t="shared" ref="N10:N11" si="7">SUM(K10:M10)</f>
        <v>13.062623538927923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543.96819477748704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264.70529665730572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115.58250856520694</v>
      </c>
      <c r="G11" s="299" t="str">
        <f>CONCATENATE("(",ROUND((F11/$H11)*100,1),")")</f>
        <v>(12.5)</v>
      </c>
      <c r="H11" s="249">
        <f t="shared" ref="H11" si="10">SUM(H32,H53,H74,H95,H116,H137,H158,H179,H200,H221,H242,H263,H284,H305,H326,H347,H368,H389,H410,H431,H452,H473)</f>
        <v>924.25599999999974</v>
      </c>
      <c r="I11" s="299" t="str">
        <f>CONCATENATE("(",ROUND((H11/$H11)*100,1),")")</f>
        <v>(100)</v>
      </c>
      <c r="K11" s="249">
        <f t="shared" si="4"/>
        <v>17.780642577624349</v>
      </c>
      <c r="L11" s="249">
        <f t="shared" si="5"/>
        <v>4.5284461078901472</v>
      </c>
      <c r="M11" s="249">
        <f t="shared" si="6"/>
        <v>2.8369113144856328</v>
      </c>
      <c r="N11" s="249">
        <f t="shared" si="7"/>
        <v>25.146000000000129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350.25248651857908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79.358980253232318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71.084377511883233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500.6958442836945</v>
      </c>
      <c r="I14" s="299" t="str">
        <f>CONCATENATE("(",ROUND((H14/$H16)*100,1),")")</f>
        <v>(52.7)</v>
      </c>
      <c r="K14" s="249">
        <f>B19-B14</f>
        <v>5.7220217407557925</v>
      </c>
      <c r="L14" s="249">
        <f>D19-D14</f>
        <v>4.7364040344450302</v>
      </c>
      <c r="M14" s="249">
        <f>F19-F14</f>
        <v>3.6730632130364</v>
      </c>
      <c r="N14" s="249">
        <f>SUM(K14:M14)</f>
        <v>14.131488988237223</v>
      </c>
    </row>
    <row r="15" spans="1:17" x14ac:dyDescent="0.2">
      <c r="A15" s="282" t="s">
        <v>365</v>
      </c>
      <c r="B15" s="249">
        <f t="shared" si="0"/>
        <v>211.49635083653249</v>
      </c>
      <c r="C15" s="299" t="str">
        <f>CONCATENATE("(",ROUND((B15/$H16)*100,1),")")</f>
        <v>(22.3)</v>
      </c>
      <c r="D15" s="249">
        <f t="shared" ref="D15" si="14">SUM(D36,D57,D78,D99,D120,D141,D162,D183,D204,D225,D246,D267,D288,D309,D330,D351,D372,D393,D414,D435,D456,D477)</f>
        <v>189.87476251196355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47.335042367809322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448.70615571630526</v>
      </c>
      <c r="I15" s="299" t="str">
        <f>CONCATENATE("(",ROUND((H15/$H16)*100,1),")")</f>
        <v>(47.3)</v>
      </c>
      <c r="K15" s="249">
        <f t="shared" ref="K15:K16" si="17">B20-B15</f>
        <v>16.432480471806286</v>
      </c>
      <c r="L15" s="249">
        <f t="shared" ref="L15:L16" si="18">D20-D15</f>
        <v>2.2808618301149863</v>
      </c>
      <c r="M15" s="249">
        <f t="shared" ref="M15:M16" si="19">F20-F15</f>
        <v>3.0991687098415213</v>
      </c>
      <c r="N15" s="249">
        <f t="shared" ref="N15:N16" si="20">SUM(K15:M15)</f>
        <v>21.812511011762794</v>
      </c>
    </row>
    <row r="16" spans="1:17" x14ac:dyDescent="0.2">
      <c r="A16" s="282" t="s">
        <v>363</v>
      </c>
      <c r="B16" s="249">
        <f t="shared" si="0"/>
        <v>561.74883735511139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269.23374276519587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118.41941987969257</v>
      </c>
      <c r="G16" s="299" t="str">
        <f>CONCATENATE("(",ROUND((F16/$H16)*100,1),")")</f>
        <v>(12.5)</v>
      </c>
      <c r="H16" s="249">
        <f t="shared" ref="H16" si="23">SUM(H37,H58,H79,H100,H121,H142,H163,H184,H205,H226,H247,H268,H289,H310,H331,H352,H373,H394,H415,H436,H457,H478)</f>
        <v>949.40199999999993</v>
      </c>
      <c r="I16" s="299" t="str">
        <f>CONCATENATE("(",ROUND((H16/$H16)*100,1),")")</f>
        <v>(100)</v>
      </c>
      <c r="K16" s="249">
        <f t="shared" si="17"/>
        <v>22.154502212562306</v>
      </c>
      <c r="L16" s="249">
        <f t="shared" si="18"/>
        <v>7.0172658645599881</v>
      </c>
      <c r="M16" s="249">
        <f t="shared" si="19"/>
        <v>6.7722319228779071</v>
      </c>
      <c r="N16" s="249">
        <f t="shared" si="20"/>
        <v>35.944000000000202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355.97450825933487</v>
      </c>
      <c r="C19" s="299" t="str">
        <f>CONCATENATE("(",ROUND((B19/$H21)*100,1),")")</f>
        <v>(36.1)</v>
      </c>
      <c r="D19" s="249">
        <f t="shared" ref="D19" si="24">SUM(D40,D61,D82,D103,D124,D145,D166,D187,D208,D229,D250,D271,D292,D313,D334,D355,D376,D397,D418,D439,D460,D481)</f>
        <v>84.095384287677348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74.757440724919633</v>
      </c>
      <c r="G19" s="299" t="str">
        <f>CONCATENATE("(",ROUND((F19/$H21)*100,1),")")</f>
        <v>(7.6)</v>
      </c>
      <c r="H19" s="249">
        <f t="shared" ref="H19" si="26">SUM(H40,H61,H82,H103,H124,H145,H166,H187,H208,H229,H250,H271,H292,H313,H334,H355,H376,H397,H418,H439,H460,H481)</f>
        <v>514.82733327193193</v>
      </c>
      <c r="I19" s="299" t="str">
        <f>CONCATENATE("(",ROUND((H19/$H21)*100,1),")")</f>
        <v>(52.2)</v>
      </c>
      <c r="K19" s="249">
        <f>B19-B9</f>
        <v>13.592285190858775</v>
      </c>
      <c r="L19" s="249">
        <f>D19-D9</f>
        <v>7.1895258964518547</v>
      </c>
      <c r="M19" s="249">
        <f>F19-F9</f>
        <v>5.4330543619989555</v>
      </c>
      <c r="N19" s="249">
        <f>SUM(K19:M19)</f>
        <v>26.214865449309585</v>
      </c>
    </row>
    <row r="20" spans="1:14" x14ac:dyDescent="0.2">
      <c r="A20" s="282" t="s">
        <v>365</v>
      </c>
      <c r="B20" s="249">
        <f t="shared" si="0"/>
        <v>227.92883130833877</v>
      </c>
      <c r="C20" s="299" t="str">
        <f>CONCATENATE("(",ROUND((B20/$H21)*100,1),")")</f>
        <v>(23.1)</v>
      </c>
      <c r="D20" s="249">
        <f t="shared" ref="D20" si="27">SUM(D41,D62,D83,D104,D125,D146,D167,D188,D209,D230,D251,D272,D293,D314,D335,D356,D377,D398,D419,D440,D461,D482)</f>
        <v>192.15562434207854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50.434211077650843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470.51866672806813</v>
      </c>
      <c r="I20" s="299" t="str">
        <f>CONCATENATE("(",ROUND((H20/$H21)*100,1),")")</f>
        <v>(47.8)</v>
      </c>
      <c r="K20" s="249">
        <f t="shared" ref="K20:K21" si="30">B20-B10</f>
        <v>26.342859599327824</v>
      </c>
      <c r="L20" s="249">
        <f t="shared" ref="L20:L21" si="31">D20-D10</f>
        <v>4.3561860759982665</v>
      </c>
      <c r="M20" s="249">
        <f t="shared" ref="M20:M21" si="32">F20-F10</f>
        <v>4.176088875364627</v>
      </c>
      <c r="N20" s="249">
        <f t="shared" ref="N20:N21" si="33">SUM(K20:M20)</f>
        <v>34.875134550690717</v>
      </c>
    </row>
    <row r="21" spans="1:14" x14ac:dyDescent="0.2">
      <c r="A21" s="282" t="s">
        <v>363</v>
      </c>
      <c r="B21" s="249">
        <f t="shared" si="0"/>
        <v>583.9033395676737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276.25100862975586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125.19165180257048</v>
      </c>
      <c r="G21" s="299" t="str">
        <f>CONCATENATE("(",ROUND((F21/$H21)*100,1),")")</f>
        <v>(12.7)</v>
      </c>
      <c r="H21" s="249">
        <f t="shared" ref="H21" si="35">SUM(H42,H63,H84,H105,H126,H147,H168,H189,H210,H231,H252,H273,H294,H315,H336,H357,H378,H399,H420,H441,H462,H483)</f>
        <v>985.34600000000012</v>
      </c>
      <c r="I21" s="299" t="str">
        <f>CONCATENATE("(",ROUND((H21/$H21)*100,1),")")</f>
        <v>(100)</v>
      </c>
      <c r="K21" s="249">
        <f t="shared" si="30"/>
        <v>39.935144790186655</v>
      </c>
      <c r="L21" s="249">
        <f t="shared" si="31"/>
        <v>11.545711972450135</v>
      </c>
      <c r="M21" s="249">
        <f t="shared" si="32"/>
        <v>9.6091432373635399</v>
      </c>
      <c r="N21" s="249">
        <f t="shared" si="33"/>
        <v>61.09000000000033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3.5243389431043166</v>
      </c>
      <c r="C30" s="299" t="str">
        <f>CONCATENATE("(",ROUND((B30/$H32)*100,1),")")</f>
        <v>(44.7)</v>
      </c>
      <c r="D30" s="302">
        <f>'Ind T6'!M9</f>
        <v>0.43409871508619713</v>
      </c>
      <c r="E30" s="299" t="str">
        <f>CONCATENATE("(",ROUND((D30/$H32)*100,1),")")</f>
        <v>(5.5)</v>
      </c>
      <c r="F30" s="302">
        <f>'Ind T6'!N9</f>
        <v>1.7115892194434732</v>
      </c>
      <c r="G30" s="299" t="str">
        <f>CONCATENATE("(",ROUND((F30/$H32)*100,1),")")</f>
        <v>(21.7)</v>
      </c>
      <c r="H30" s="302">
        <f>SUM(B30,D30,F30)</f>
        <v>5.6700268776339868</v>
      </c>
      <c r="I30" s="299" t="str">
        <f>CONCATENATE("(",ROUND((H30/$H32)*100,1),")")</f>
        <v>(71.9)</v>
      </c>
      <c r="K30" s="302">
        <f>B35-B30</f>
        <v>9.9515942920332723E-2</v>
      </c>
      <c r="L30" s="302">
        <f>D35-D30</f>
        <v>7.6387123554472192E-4</v>
      </c>
      <c r="M30" s="302">
        <f>F35-F30</f>
        <v>-5.9858780840457815E-2</v>
      </c>
      <c r="N30" s="302">
        <f>SUM(K30:M30)</f>
        <v>4.042103331541963E-2</v>
      </c>
    </row>
    <row r="31" spans="1:14" x14ac:dyDescent="0.2">
      <c r="A31" s="282" t="s">
        <v>365</v>
      </c>
      <c r="B31" s="302">
        <f>'Ind T6'!L8</f>
        <v>1.2838857086699746</v>
      </c>
      <c r="C31" s="299" t="str">
        <f>CONCATENATE("(",ROUND((B31/$H32)*100,1),")")</f>
        <v>(16.3)</v>
      </c>
      <c r="D31" s="302">
        <f>'Ind T6'!M8</f>
        <v>0.27150549099983368</v>
      </c>
      <c r="E31" s="299" t="str">
        <f>CONCATENATE("(",ROUND((D31/$H32)*100,1),")")</f>
        <v>(3.4)</v>
      </c>
      <c r="F31" s="302">
        <f>'Ind T6'!N8</f>
        <v>0.66258192269621152</v>
      </c>
      <c r="G31" s="299" t="str">
        <f>CONCATENATE("(",ROUND((F31/$H32)*100,1),")")</f>
        <v>(8.4)</v>
      </c>
      <c r="H31" s="302">
        <f t="shared" ref="H31" si="36">SUM(B31,D31,F31)</f>
        <v>2.2179731223660202</v>
      </c>
      <c r="I31" s="299" t="str">
        <f>CONCATENATE("(",ROUND((H31/$H32)*100,1),")")</f>
        <v>(28.1)</v>
      </c>
      <c r="K31" s="302">
        <f t="shared" ref="K31:K32" si="37">B36-B31</f>
        <v>-6.6366649772950925E-3</v>
      </c>
      <c r="L31" s="302">
        <f t="shared" ref="L31:L32" si="38">D36-D31</f>
        <v>-9.7225410242055554E-3</v>
      </c>
      <c r="M31" s="302">
        <f t="shared" ref="M31:M32" si="39">F36-F31</f>
        <v>5.9381726860830986E-3</v>
      </c>
      <c r="N31" s="302">
        <f t="shared" ref="N31:N32" si="40">SUM(K31:M31)</f>
        <v>-1.0421033315417549E-2</v>
      </c>
    </row>
    <row r="32" spans="1:14" x14ac:dyDescent="0.2">
      <c r="A32" s="282" t="s">
        <v>363</v>
      </c>
      <c r="B32" s="302">
        <f>SUM(B30:B31)</f>
        <v>4.8082246517742915</v>
      </c>
      <c r="C32" s="299" t="str">
        <f>CONCATENATE("(",ROUND((B32/$H32)*100,1),")")</f>
        <v>(61)</v>
      </c>
      <c r="D32" s="302">
        <f>SUM(D30:D31)</f>
        <v>0.70560420608603081</v>
      </c>
      <c r="E32" s="299" t="str">
        <f>CONCATENATE("(",ROUND((D32/$H32)*100,1),")")</f>
        <v>(8.9)</v>
      </c>
      <c r="F32" s="302">
        <f>SUM(F30:F31)</f>
        <v>2.3741711421396845</v>
      </c>
      <c r="G32" s="299" t="str">
        <f>CONCATENATE("(",ROUND((F32/$H32)*100,1),")")</f>
        <v>(30.1)</v>
      </c>
      <c r="H32" s="302">
        <f>SUM(H30:H31)</f>
        <v>7.888000000000007</v>
      </c>
      <c r="I32" s="299" t="str">
        <f>CONCATENATE("(",ROUND((H32/$H32)*100,1),")")</f>
        <v>(100)</v>
      </c>
      <c r="K32" s="302">
        <f t="shared" si="37"/>
        <v>9.2879277943037408E-2</v>
      </c>
      <c r="L32" s="302">
        <f t="shared" si="38"/>
        <v>-8.958669788660778E-3</v>
      </c>
      <c r="M32" s="302">
        <f t="shared" si="39"/>
        <v>-5.3920608154374605E-2</v>
      </c>
      <c r="N32" s="302">
        <f t="shared" si="40"/>
        <v>3.0000000000002025E-2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3.6238548860246493</v>
      </c>
      <c r="C35" s="299" t="str">
        <f>CONCATENATE("(",ROUND((B35/$H37)*100,1),")")</f>
        <v>(45.8)</v>
      </c>
      <c r="D35" s="302">
        <f>'Ind T6'!R9</f>
        <v>0.43486258632174185</v>
      </c>
      <c r="E35" s="299" t="str">
        <f>CONCATENATE("(",ROUND((D35/$H37)*100,1),")")</f>
        <v>(5.5)</v>
      </c>
      <c r="F35" s="302">
        <f>'Ind T6'!S9</f>
        <v>1.6517304386030154</v>
      </c>
      <c r="G35" s="299" t="str">
        <f>CONCATENATE("(",ROUND((F35/$H37)*100,1),")")</f>
        <v>(20.9)</v>
      </c>
      <c r="H35" s="302">
        <f>SUM(B35,D35,F35)</f>
        <v>5.7104479109494068</v>
      </c>
      <c r="I35" s="299" t="str">
        <f>CONCATENATE("(",ROUND((H35/$H37)*100,1),")")</f>
        <v>(72.1)</v>
      </c>
      <c r="K35" s="302">
        <f>B40-B35</f>
        <v>0.11258543245401187</v>
      </c>
      <c r="L35" s="302">
        <f>D40-D35</f>
        <v>-1.8888985906078792E-2</v>
      </c>
      <c r="M35" s="302">
        <f>F40-F35</f>
        <v>-0.19780177917819608</v>
      </c>
      <c r="N35" s="302">
        <f>SUM(K35:M35)</f>
        <v>-0.104105332630263</v>
      </c>
    </row>
    <row r="36" spans="1:14" x14ac:dyDescent="0.2">
      <c r="A36" s="282" t="s">
        <v>365</v>
      </c>
      <c r="B36" s="302">
        <f>'Ind T6'!Q8</f>
        <v>1.2772490436926796</v>
      </c>
      <c r="C36" s="299" t="str">
        <f>CONCATENATE("(",ROUND((B36/$H37)*100,1),")")</f>
        <v>(16.1)</v>
      </c>
      <c r="D36" s="302">
        <f>'Ind T6'!R8</f>
        <v>0.26178294997562812</v>
      </c>
      <c r="E36" s="299" t="str">
        <f>CONCATENATE("(",ROUND((D36/$H37)*100,1),")")</f>
        <v>(3.3)</v>
      </c>
      <c r="F36" s="302">
        <f>'Ind T6'!S8</f>
        <v>0.66852009538229462</v>
      </c>
      <c r="G36" s="299" t="str">
        <f>CONCATENATE("(",ROUND((F36/$H37)*100,1),")")</f>
        <v>(8.4)</v>
      </c>
      <c r="H36" s="302">
        <f t="shared" ref="H36" si="41">SUM(B36,D36,F36)</f>
        <v>2.2075520890506022</v>
      </c>
      <c r="I36" s="299" t="str">
        <f>CONCATENATE("(",ROUND((H36/$H37)*100,1),")")</f>
        <v>(27.9)</v>
      </c>
      <c r="K36" s="302">
        <f t="shared" ref="K36:K37" si="42">B41-B36</f>
        <v>-6.3761832590368384E-2</v>
      </c>
      <c r="L36" s="302">
        <f t="shared" ref="L36:L37" si="43">D41-D36</f>
        <v>-3.0444634617875305E-2</v>
      </c>
      <c r="M36" s="302">
        <f t="shared" ref="M36:M37" si="44">F41-F36</f>
        <v>-1.3688200161526498E-2</v>
      </c>
      <c r="N36" s="302">
        <f t="shared" ref="N36:N37" si="45">SUM(K36:M36)</f>
        <v>-0.10789466736977019</v>
      </c>
    </row>
    <row r="37" spans="1:14" x14ac:dyDescent="0.2">
      <c r="A37" s="282" t="s">
        <v>363</v>
      </c>
      <c r="B37" s="302">
        <f>SUM(B35:B36)</f>
        <v>4.9011039297173289</v>
      </c>
      <c r="C37" s="299" t="str">
        <f>CONCATENATE("(",ROUND((B37/$H37)*100,1),")")</f>
        <v>(61.9)</v>
      </c>
      <c r="D37" s="302">
        <f>SUM(D35:D36)</f>
        <v>0.69664553629737003</v>
      </c>
      <c r="E37" s="299" t="str">
        <f>CONCATENATE("(",ROUND((D37/$H37)*100,1),")")</f>
        <v>(8.8)</v>
      </c>
      <c r="F37" s="302">
        <f>SUM(F35:F36)</f>
        <v>2.3202505339853099</v>
      </c>
      <c r="G37" s="299" t="str">
        <f>CONCATENATE("(",ROUND((F37/$H37)*100,1),")")</f>
        <v>(29.3)</v>
      </c>
      <c r="H37" s="302">
        <f>SUM(H35:H36)</f>
        <v>7.918000000000009</v>
      </c>
      <c r="I37" s="299" t="str">
        <f>CONCATENATE("(",ROUND((H37/$H37)*100,1),")")</f>
        <v>(100)</v>
      </c>
      <c r="K37" s="302">
        <f t="shared" si="42"/>
        <v>4.8823599863643707E-2</v>
      </c>
      <c r="L37" s="302">
        <f t="shared" si="43"/>
        <v>-4.933362052395418E-2</v>
      </c>
      <c r="M37" s="302">
        <f t="shared" si="44"/>
        <v>-0.21148997933972247</v>
      </c>
      <c r="N37" s="302">
        <f t="shared" si="45"/>
        <v>-0.21200000000003294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3.7364403184786612</v>
      </c>
      <c r="C40" s="299" t="str">
        <f>CONCATENATE("(",ROUND((B40/$H42)*100,1),")")</f>
        <v>(48.5)</v>
      </c>
      <c r="D40" s="302">
        <f>'Ind T6'!W9</f>
        <v>0.41597360041566306</v>
      </c>
      <c r="E40" s="299" t="str">
        <f>CONCATENATE("(",ROUND((D40/$H42)*100,1),")")</f>
        <v>(5.4)</v>
      </c>
      <c r="F40" s="302">
        <f>'Ind T6'!X9</f>
        <v>1.4539286594248193</v>
      </c>
      <c r="G40" s="299" t="str">
        <f>CONCATENATE("(",ROUND((F40/$H42)*100,1),")")</f>
        <v>(18.9)</v>
      </c>
      <c r="H40" s="302">
        <f>SUM(B40,D40,F40)</f>
        <v>5.6063425783191434</v>
      </c>
      <c r="I40" s="299" t="str">
        <f>CONCATENATE("(",ROUND((H40/$H42)*100,1),")")</f>
        <v>(72.8)</v>
      </c>
      <c r="K40" s="302">
        <f>B40-B30</f>
        <v>0.21210137537434459</v>
      </c>
      <c r="L40" s="302">
        <f>D40-D30</f>
        <v>-1.812511467053407E-2</v>
      </c>
      <c r="M40" s="302">
        <f>F40-F30</f>
        <v>-0.25766056001865389</v>
      </c>
      <c r="N40" s="302">
        <f>SUM(K40:M40)</f>
        <v>-6.3684299314843373E-2</v>
      </c>
    </row>
    <row r="41" spans="1:14" x14ac:dyDescent="0.2">
      <c r="A41" s="282" t="s">
        <v>365</v>
      </c>
      <c r="B41" s="302">
        <f>'Ind T6'!V8</f>
        <v>1.2134872111023112</v>
      </c>
      <c r="C41" s="299" t="str">
        <f>CONCATENATE("(",ROUND((B41/$H42)*100,1),")")</f>
        <v>(15.7)</v>
      </c>
      <c r="D41" s="302">
        <f>'Ind T6'!W8</f>
        <v>0.23133831535775282</v>
      </c>
      <c r="E41" s="299" t="str">
        <f>CONCATENATE("(",ROUND((D41/$H42)*100,1),")")</f>
        <v>(3)</v>
      </c>
      <c r="F41" s="302">
        <f>'Ind T6'!X8</f>
        <v>0.65483189522076812</v>
      </c>
      <c r="G41" s="299" t="str">
        <f>CONCATENATE("(",ROUND((F41/$H42)*100,1),")")</f>
        <v>(8.5)</v>
      </c>
      <c r="H41" s="302">
        <f t="shared" ref="H41" si="46">SUM(B41,D41,F41)</f>
        <v>2.0996574216808321</v>
      </c>
      <c r="I41" s="299" t="str">
        <f>CONCATENATE("(",ROUND((H41/$H42)*100,1),")")</f>
        <v>(27.2)</v>
      </c>
      <c r="K41" s="302">
        <f t="shared" ref="K41:K42" si="47">B41-B31</f>
        <v>-7.0398497567663476E-2</v>
      </c>
      <c r="L41" s="302">
        <f t="shared" ref="L41:L42" si="48">D41-D31</f>
        <v>-4.016717564208086E-2</v>
      </c>
      <c r="M41" s="302">
        <f t="shared" ref="M41:M42" si="49">F41-F31</f>
        <v>-7.7500274754433995E-3</v>
      </c>
      <c r="N41" s="302">
        <f t="shared" ref="N41:N42" si="50">SUM(K41:M41)</f>
        <v>-0.11831570068518774</v>
      </c>
    </row>
    <row r="42" spans="1:14" x14ac:dyDescent="0.2">
      <c r="A42" s="282" t="s">
        <v>363</v>
      </c>
      <c r="B42" s="302">
        <f>SUM(B40:B41)</f>
        <v>4.9499275295809726</v>
      </c>
      <c r="C42" s="299" t="str">
        <f>CONCATENATE("(",ROUND((B42/$H42)*100,1),")")</f>
        <v>(64.2)</v>
      </c>
      <c r="D42" s="302">
        <f>SUM(D40:D41)</f>
        <v>0.64731191577341585</v>
      </c>
      <c r="E42" s="299" t="str">
        <f>CONCATENATE("(",ROUND((D42/$H42)*100,1),")")</f>
        <v>(8.4)</v>
      </c>
      <c r="F42" s="302">
        <f>SUM(F40:F41)</f>
        <v>2.1087605546455874</v>
      </c>
      <c r="G42" s="299" t="str">
        <f>CONCATENATE("(",ROUND((F42/$H42)*100,1),")")</f>
        <v>(27.4)</v>
      </c>
      <c r="H42" s="302">
        <f>SUM(H40:H41)</f>
        <v>7.7059999999999755</v>
      </c>
      <c r="I42" s="299" t="str">
        <f>CONCATENATE("(",ROUND((H42/$H42)*100,1),")")</f>
        <v>(100)</v>
      </c>
      <c r="K42" s="302">
        <f t="shared" si="47"/>
        <v>0.14170287780668112</v>
      </c>
      <c r="L42" s="302">
        <f t="shared" si="48"/>
        <v>-5.8292290312614958E-2</v>
      </c>
      <c r="M42" s="302">
        <f t="shared" si="49"/>
        <v>-0.26541058749409707</v>
      </c>
      <c r="N42" s="302">
        <f t="shared" si="50"/>
        <v>-0.18200000000003091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0.17240359517379428</v>
      </c>
      <c r="C51" s="299" t="str">
        <f>CONCATENATE("(",ROUND((B51/$H53)*100,1),")")</f>
        <v>(80.9)</v>
      </c>
      <c r="D51" s="302">
        <f>'Ind T6'!M18</f>
        <v>1.2115981285334334E-2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0.18451957645912861</v>
      </c>
      <c r="I51" s="299" t="str">
        <f>CONCATENATE("(",ROUND((H51/$H53)*100,1),")")</f>
        <v>(86.6)</v>
      </c>
      <c r="K51" s="302">
        <f>B56-B51</f>
        <v>-2.7046129110278844E-2</v>
      </c>
      <c r="L51" s="302">
        <f>D56-D51</f>
        <v>-1.4734473487553572E-3</v>
      </c>
      <c r="M51" s="302">
        <f>F56-F51</f>
        <v>0</v>
      </c>
      <c r="N51" s="302">
        <f>SUM(K51:M51)</f>
        <v>-2.8519576459034201E-2</v>
      </c>
    </row>
    <row r="52" spans="1:14" x14ac:dyDescent="0.2">
      <c r="A52" s="282" t="s">
        <v>365</v>
      </c>
      <c r="B52" s="302">
        <f>'Ind T6'!L17</f>
        <v>2.2081507017877398E-2</v>
      </c>
      <c r="C52" s="299" t="str">
        <f>CONCATENATE("(",ROUND((B52/$H53)*100,1),")")</f>
        <v>(10.4)</v>
      </c>
      <c r="D52" s="302">
        <f>'Ind T6'!M17</f>
        <v>6.3989165229941594E-3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2.8480423540871557E-2</v>
      </c>
      <c r="I52" s="299" t="str">
        <f>CONCATENATE("(",ROUND((H52/$H53)*100,1),")")</f>
        <v>(13.4)</v>
      </c>
      <c r="K52" s="302">
        <f t="shared" ref="K52:K53" si="52">B57-B52</f>
        <v>-3.5656699138198814E-3</v>
      </c>
      <c r="L52" s="302">
        <f t="shared" ref="L52:L53" si="53">D57-D52</f>
        <v>-9.1475362714596529E-4</v>
      </c>
      <c r="M52" s="302">
        <f t="shared" ref="M52:M53" si="54">F57-F52</f>
        <v>0</v>
      </c>
      <c r="N52" s="302">
        <f t="shared" ref="N52:N53" si="55">SUM(K52:M52)</f>
        <v>-4.4804235409658466E-3</v>
      </c>
    </row>
    <row r="53" spans="1:14" x14ac:dyDescent="0.2">
      <c r="A53" s="282" t="s">
        <v>363</v>
      </c>
      <c r="B53" s="302">
        <f>SUM(B51:B52)</f>
        <v>0.19448510219167167</v>
      </c>
      <c r="C53" s="299" t="str">
        <f>CONCATENATE("(",ROUND((B53/$H53)*100,1),")")</f>
        <v>(91.3)</v>
      </c>
      <c r="D53" s="302">
        <f>SUM(D51:D52)</f>
        <v>1.8514897808328493E-2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0.21300000000000016</v>
      </c>
      <c r="I53" s="299" t="str">
        <f>CONCATENATE("(",ROUND((H53/$H53)*100,1),")")</f>
        <v>(100)</v>
      </c>
      <c r="K53" s="302">
        <f t="shared" si="52"/>
        <v>-3.0611799024098718E-2</v>
      </c>
      <c r="L53" s="302">
        <f t="shared" si="53"/>
        <v>-2.3882009759013216E-3</v>
      </c>
      <c r="M53" s="302">
        <f t="shared" si="54"/>
        <v>0</v>
      </c>
      <c r="N53" s="302">
        <f t="shared" si="55"/>
        <v>-3.3000000000000043E-2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0.14535746606351543</v>
      </c>
      <c r="C56" s="299" t="str">
        <f>CONCATENATE("(",ROUND((B56/$H58)*100,1),")")</f>
        <v>(80.8)</v>
      </c>
      <c r="D56" s="302">
        <f>'Ind T6'!R18</f>
        <v>1.0642533936578977E-2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0.1560000000000944</v>
      </c>
      <c r="I56" s="299" t="str">
        <f>CONCATENATE("(",ROUND((H56/$H58)*100,1),")")</f>
        <v>(86.7)</v>
      </c>
      <c r="K56" s="302">
        <f>B61-B56</f>
        <v>-3.3291145647690812E-2</v>
      </c>
      <c r="L56" s="302">
        <f>D61-D56</f>
        <v>-1.9237964216449292E-3</v>
      </c>
      <c r="M56" s="302">
        <f>F61-F56</f>
        <v>0</v>
      </c>
      <c r="N56" s="302">
        <f>SUM(K56:M56)</f>
        <v>-3.5214942069335745E-2</v>
      </c>
    </row>
    <row r="57" spans="1:14" x14ac:dyDescent="0.2">
      <c r="A57" s="282" t="s">
        <v>365</v>
      </c>
      <c r="B57" s="302">
        <f>'Ind T6'!Q17</f>
        <v>1.8515837104057516E-2</v>
      </c>
      <c r="C57" s="299" t="str">
        <f>CONCATENATE("(",ROUND((B57/$H58)*100,1),")")</f>
        <v>(10.3)</v>
      </c>
      <c r="D57" s="302">
        <f>'Ind T6'!R17</f>
        <v>5.4841628958481941E-3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2.3999999999905711E-2</v>
      </c>
      <c r="I57" s="299" t="str">
        <f>CONCATENATE("(",ROUND((H57/$H58)*100,1),")")</f>
        <v>(13.3)</v>
      </c>
      <c r="K57" s="302">
        <f t="shared" ref="K57:K58" si="57">B62-B57</f>
        <v>-4.6880304722405515E-3</v>
      </c>
      <c r="L57" s="302">
        <f t="shared" ref="L57:L58" si="58">D62-D57</f>
        <v>-1.0970274584235227E-3</v>
      </c>
      <c r="M57" s="302">
        <f t="shared" ref="M57:M58" si="59">F62-F57</f>
        <v>0</v>
      </c>
      <c r="N57" s="302">
        <f t="shared" ref="N57:N58" si="60">SUM(K57:M57)</f>
        <v>-5.7850579306640742E-3</v>
      </c>
    </row>
    <row r="58" spans="1:14" x14ac:dyDescent="0.2">
      <c r="A58" s="282" t="s">
        <v>363</v>
      </c>
      <c r="B58" s="302">
        <f>SUM(B56:B57)</f>
        <v>0.16387330316757295</v>
      </c>
      <c r="C58" s="299" t="str">
        <f>CONCATENATE("(",ROUND((B58/$H58)*100,1),")")</f>
        <v>(91)</v>
      </c>
      <c r="D58" s="302">
        <f>SUM(D56:D57)</f>
        <v>1.6126696832427172E-2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0.1800000000000001</v>
      </c>
      <c r="I58" s="299" t="str">
        <f>CONCATENATE("(",ROUND((H58/$H58)*100,1),")")</f>
        <v>(100)</v>
      </c>
      <c r="K58" s="302">
        <f t="shared" si="57"/>
        <v>-3.7979176119931374E-2</v>
      </c>
      <c r="L58" s="302">
        <f t="shared" si="58"/>
        <v>-3.0208238800684527E-3</v>
      </c>
      <c r="M58" s="302">
        <f t="shared" si="59"/>
        <v>0</v>
      </c>
      <c r="N58" s="302">
        <f t="shared" si="60"/>
        <v>-4.0999999999999828E-2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0.11206632041582462</v>
      </c>
      <c r="C61" s="299" t="str">
        <f>CONCATENATE("(",ROUND((B61/$H63)*100,1),")")</f>
        <v>(80.6)</v>
      </c>
      <c r="D61" s="302">
        <f>'Ind T6'!W18</f>
        <v>8.7187375149340475E-3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0.12078505793075867</v>
      </c>
      <c r="I61" s="299" t="str">
        <f>CONCATENATE("(",ROUND((H61/$H63)*100,1),")")</f>
        <v>(86.9)</v>
      </c>
      <c r="K61" s="302">
        <f>B61-B51</f>
        <v>-6.0337274757969656E-2</v>
      </c>
      <c r="L61" s="302">
        <f>D61-D51</f>
        <v>-3.3972437704002864E-3</v>
      </c>
      <c r="M61" s="302">
        <f>F61-F51</f>
        <v>0</v>
      </c>
      <c r="N61" s="302">
        <f>SUM(K61:M61)</f>
        <v>-6.3734518528369949E-2</v>
      </c>
    </row>
    <row r="62" spans="1:14" x14ac:dyDescent="0.2">
      <c r="A62" s="282" t="s">
        <v>365</v>
      </c>
      <c r="B62" s="302">
        <f>'Ind T6'!V17</f>
        <v>1.3827806631816965E-2</v>
      </c>
      <c r="C62" s="299" t="str">
        <f>CONCATENATE("(",ROUND((B62/$H63)*100,1),")")</f>
        <v>(9.9)</v>
      </c>
      <c r="D62" s="302">
        <f>'Ind T6'!W17</f>
        <v>4.3871354374246715E-3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1.8214942069241638E-2</v>
      </c>
      <c r="I62" s="299" t="str">
        <f>CONCATENATE("(",ROUND((H62/$H63)*100,1),")")</f>
        <v>(13.1)</v>
      </c>
      <c r="K62" s="302">
        <f t="shared" ref="K62:K63" si="62">B62-B52</f>
        <v>-8.2537003860604329E-3</v>
      </c>
      <c r="L62" s="302">
        <f t="shared" ref="L62:L63" si="63">D62-D52</f>
        <v>-2.0117810855694879E-3</v>
      </c>
      <c r="M62" s="302">
        <f t="shared" ref="M62:M63" si="64">F62-F52</f>
        <v>0</v>
      </c>
      <c r="N62" s="302">
        <f t="shared" ref="N62:N63" si="65">SUM(K62:M62)</f>
        <v>-1.0265481471629921E-2</v>
      </c>
    </row>
    <row r="63" spans="1:14" x14ac:dyDescent="0.2">
      <c r="A63" s="282" t="s">
        <v>363</v>
      </c>
      <c r="B63" s="302">
        <f>SUM(B61:B62)</f>
        <v>0.12589412704764158</v>
      </c>
      <c r="C63" s="299" t="str">
        <f>CONCATENATE("(",ROUND((B63/$H63)*100,1),")")</f>
        <v>(90.6)</v>
      </c>
      <c r="D63" s="302">
        <f>SUM(D61:D62)</f>
        <v>1.3105872952358719E-2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0.13900000000000029</v>
      </c>
      <c r="I63" s="299" t="str">
        <f>CONCATENATE("(",ROUND((H63/$H63)*100,1),")")</f>
        <v>(100)</v>
      </c>
      <c r="K63" s="302">
        <f t="shared" si="62"/>
        <v>-6.8590975144030092E-2</v>
      </c>
      <c r="L63" s="302">
        <f t="shared" si="63"/>
        <v>-5.4090248559697744E-3</v>
      </c>
      <c r="M63" s="302">
        <f t="shared" si="64"/>
        <v>0</v>
      </c>
      <c r="N63" s="302">
        <f t="shared" si="65"/>
        <v>-7.3999999999999871E-2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9.7539608790078045</v>
      </c>
      <c r="C72" s="299" t="str">
        <f>CONCATENATE("(",ROUND((B72/$H74)*100,1),")")</f>
        <v>(59.8)</v>
      </c>
      <c r="D72" s="302">
        <f>'Ind T6'!M27</f>
        <v>0.90420095877635875</v>
      </c>
      <c r="E72" s="299" t="str">
        <f>CONCATENATE("(",ROUND((D72/$H74)*100,1),")")</f>
        <v>(5.5)</v>
      </c>
      <c r="F72" s="302">
        <f>'Ind T6'!N27</f>
        <v>0.12693041850186121</v>
      </c>
      <c r="G72" s="299" t="str">
        <f>CONCATENATE("(",ROUND((F72/$H74)*100,1),")")</f>
        <v>(0.8)</v>
      </c>
      <c r="H72" s="302">
        <f>SUM(B72,D72,F72)</f>
        <v>10.785092256286024</v>
      </c>
      <c r="I72" s="299" t="str">
        <f>CONCATENATE("(",ROUND((H72/$H74)*100,1),")")</f>
        <v>(66.2)</v>
      </c>
      <c r="K72" s="302">
        <f>B77-B72</f>
        <v>0.4490212509047975</v>
      </c>
      <c r="L72" s="302">
        <f>D77-D72</f>
        <v>5.1920743766975308E-2</v>
      </c>
      <c r="M72" s="302">
        <f>F77-F72</f>
        <v>8.5872668991170964E-3</v>
      </c>
      <c r="N72" s="302">
        <f>SUM(K72:M72)</f>
        <v>0.50952926157088996</v>
      </c>
    </row>
    <row r="73" spans="1:14" x14ac:dyDescent="0.2">
      <c r="A73" s="282" t="s">
        <v>365</v>
      </c>
      <c r="B73" s="302">
        <f>'Ind T6'!L26</f>
        <v>4.2266403176977301</v>
      </c>
      <c r="C73" s="299" t="str">
        <f>CONCATENATE("(",ROUND((B73/$H74)*100,1),")")</f>
        <v>(25.9)</v>
      </c>
      <c r="D73" s="302">
        <f>'Ind T6'!M26</f>
        <v>1.2171058331843889</v>
      </c>
      <c r="E73" s="299" t="str">
        <f>CONCATENATE("(",ROUND((D73/$H74)*100,1),")")</f>
        <v>(7.5)</v>
      </c>
      <c r="F73" s="302">
        <f>'Ind T6'!N26</f>
        <v>7.4161592831867601E-2</v>
      </c>
      <c r="G73" s="299" t="str">
        <f>CONCATENATE("(",ROUND((F73/$H74)*100,1),")")</f>
        <v>(0.5)</v>
      </c>
      <c r="H73" s="302">
        <f t="shared" ref="H73" si="66">SUM(B73,D73,F73)</f>
        <v>5.5179077437139865</v>
      </c>
      <c r="I73" s="299" t="str">
        <f>CONCATENATE("(",ROUND((H73/$H74)*100,1),")")</f>
        <v>(33.8)</v>
      </c>
      <c r="K73" s="302">
        <f t="shared" ref="K73:K74" si="67">B78-B73</f>
        <v>0.40984180426993078</v>
      </c>
      <c r="L73" s="302">
        <f t="shared" ref="L73:L74" si="68">D78-D73</f>
        <v>6.725747623996714E-2</v>
      </c>
      <c r="M73" s="302">
        <f t="shared" ref="M73:M74" si="69">F78-F73</f>
        <v>6.3714579192278437E-3</v>
      </c>
      <c r="N73" s="302">
        <f t="shared" ref="N73:N74" si="70">SUM(K73:M73)</f>
        <v>0.48347073842912575</v>
      </c>
    </row>
    <row r="74" spans="1:14" x14ac:dyDescent="0.2">
      <c r="A74" s="282" t="s">
        <v>363</v>
      </c>
      <c r="B74" s="302">
        <f>SUM(B72:B73)</f>
        <v>13.980601196705535</v>
      </c>
      <c r="C74" s="299" t="str">
        <f>CONCATENATE("(",ROUND((B74/$H74)*100,1),")")</f>
        <v>(85.8)</v>
      </c>
      <c r="D74" s="302">
        <f>SUM(D72:D73)</f>
        <v>2.1213067919607478</v>
      </c>
      <c r="E74" s="299" t="str">
        <f>CONCATENATE("(",ROUND((D74/$H74)*100,1),")")</f>
        <v>(13)</v>
      </c>
      <c r="F74" s="302">
        <f>SUM(F72:F73)</f>
        <v>0.20109201133372881</v>
      </c>
      <c r="G74" s="299" t="str">
        <f>CONCATENATE("(",ROUND((F74/$H74)*100,1),")")</f>
        <v>(1.2)</v>
      </c>
      <c r="H74" s="302">
        <f>SUM(H72:H73)</f>
        <v>16.303000000000011</v>
      </c>
      <c r="I74" s="299" t="str">
        <f>CONCATENATE("(",ROUND((H74/$H74)*100,1),")")</f>
        <v>(100)</v>
      </c>
      <c r="K74" s="302">
        <f t="shared" si="67"/>
        <v>0.8588630551747265</v>
      </c>
      <c r="L74" s="302">
        <f t="shared" si="68"/>
        <v>0.11917822000694223</v>
      </c>
      <c r="M74" s="302">
        <f t="shared" si="69"/>
        <v>1.4958724818344954E-2</v>
      </c>
      <c r="N74" s="302">
        <f t="shared" si="70"/>
        <v>0.99300000000001365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10.202982129912602</v>
      </c>
      <c r="C77" s="299" t="str">
        <f>CONCATENATE("(",ROUND((B77/$H79)*100,1),")")</f>
        <v>(59)</v>
      </c>
      <c r="D77" s="302">
        <f>'Ind T6'!R27</f>
        <v>0.95612170254333406</v>
      </c>
      <c r="E77" s="299" t="str">
        <f>CONCATENATE("(",ROUND((D77/$H79)*100,1),")")</f>
        <v>(5.5)</v>
      </c>
      <c r="F77" s="302">
        <f>'Ind T6'!S27</f>
        <v>0.1355176854009783</v>
      </c>
      <c r="G77" s="299" t="str">
        <f>CONCATENATE("(",ROUND((F77/$H79)*100,1),")")</f>
        <v>(0.8)</v>
      </c>
      <c r="H77" s="302">
        <f>SUM(B77,D77,F77)</f>
        <v>11.294621517856914</v>
      </c>
      <c r="I77" s="299" t="str">
        <f>CONCATENATE("(",ROUND((H77/$H79)*100,1),")")</f>
        <v>(65.3)</v>
      </c>
      <c r="K77" s="302">
        <f>B82-B77</f>
        <v>0.3683640239969197</v>
      </c>
      <c r="L77" s="302">
        <f>D82-D77</f>
        <v>5.6724451305093182E-2</v>
      </c>
      <c r="M77" s="302">
        <f>F82-F77</f>
        <v>1.2559237674318185E-2</v>
      </c>
      <c r="N77" s="302">
        <f>SUM(K77:M77)</f>
        <v>0.43764771297633109</v>
      </c>
    </row>
    <row r="78" spans="1:14" x14ac:dyDescent="0.2">
      <c r="A78" s="282" t="s">
        <v>365</v>
      </c>
      <c r="B78" s="302">
        <f>'Ind T6'!Q26</f>
        <v>4.6364821219676609</v>
      </c>
      <c r="C78" s="299" t="str">
        <f>CONCATENATE("(",ROUND((B78/$H79)*100,1),")")</f>
        <v>(26.8)</v>
      </c>
      <c r="D78" s="302">
        <f>'Ind T6'!R26</f>
        <v>1.2843633094243561</v>
      </c>
      <c r="E78" s="299" t="str">
        <f>CONCATENATE("(",ROUND((D78/$H79)*100,1),")")</f>
        <v>(7.4)</v>
      </c>
      <c r="F78" s="302">
        <f>'Ind T6'!S26</f>
        <v>8.0533050751095445E-2</v>
      </c>
      <c r="G78" s="299" t="str">
        <f>CONCATENATE("(",ROUND((F78/$H79)*100,1),")")</f>
        <v>(0.5)</v>
      </c>
      <c r="H78" s="302">
        <f t="shared" ref="H78" si="71">SUM(B78,D78,F78)</f>
        <v>6.0013784821431129</v>
      </c>
      <c r="I78" s="299" t="str">
        <f>CONCATENATE("(",ROUND((H78/$H79)*100,1),")")</f>
        <v>(34.7)</v>
      </c>
      <c r="K78" s="302">
        <f t="shared" ref="K78:K79" si="72">B83-B78</f>
        <v>0.60894095491034861</v>
      </c>
      <c r="L78" s="302">
        <f t="shared" ref="L78:L79" si="73">D83-D78</f>
        <v>6.6098229018703547E-2</v>
      </c>
      <c r="M78" s="302">
        <f t="shared" ref="M78:M79" si="74">F83-F78</f>
        <v>8.3131030945877149E-3</v>
      </c>
      <c r="N78" s="302">
        <f t="shared" ref="N78:N79" si="75">SUM(K78:M78)</f>
        <v>0.68335228702363993</v>
      </c>
    </row>
    <row r="79" spans="1:14" x14ac:dyDescent="0.2">
      <c r="A79" s="282" t="s">
        <v>363</v>
      </c>
      <c r="B79" s="302">
        <f>SUM(B77:B78)</f>
        <v>14.839464251880262</v>
      </c>
      <c r="C79" s="299" t="str">
        <f>CONCATENATE("(",ROUND((B79/$H79)*100,1),")")</f>
        <v>(85.8)</v>
      </c>
      <c r="D79" s="302">
        <f>SUM(D77:D78)</f>
        <v>2.24048501196769</v>
      </c>
      <c r="E79" s="299" t="str">
        <f>CONCATENATE("(",ROUND((D79/$H79)*100,1),")")</f>
        <v>(13)</v>
      </c>
      <c r="F79" s="302">
        <f>SUM(F77:F78)</f>
        <v>0.21605073615207376</v>
      </c>
      <c r="G79" s="299" t="str">
        <f>CONCATENATE("(",ROUND((F79/$H79)*100,1),")")</f>
        <v>(1.2)</v>
      </c>
      <c r="H79" s="302">
        <f>SUM(H77:H78)</f>
        <v>17.296000000000028</v>
      </c>
      <c r="I79" s="299" t="str">
        <f>CONCATENATE("(",ROUND((H79/$H79)*100,1),")")</f>
        <v>(100)</v>
      </c>
      <c r="K79" s="302">
        <f t="shared" si="72"/>
        <v>0.97730497890727008</v>
      </c>
      <c r="L79" s="302">
        <f t="shared" si="73"/>
        <v>0.12282268032379706</v>
      </c>
      <c r="M79" s="302">
        <f t="shared" si="74"/>
        <v>2.0872340768905873E-2</v>
      </c>
      <c r="N79" s="302">
        <f t="shared" si="75"/>
        <v>1.1209999999999729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10.571346153909522</v>
      </c>
      <c r="C82" s="299" t="str">
        <f>CONCATENATE("(",ROUND((B82/$H84)*100,1),")")</f>
        <v>(57.4)</v>
      </c>
      <c r="D82" s="302">
        <f>'Ind T6'!W27</f>
        <v>1.0128461538484272</v>
      </c>
      <c r="E82" s="299" t="str">
        <f>CONCATENATE("(",ROUND((D82/$H84)*100,1),")")</f>
        <v>(5.5)</v>
      </c>
      <c r="F82" s="302">
        <f>'Ind T6'!X27</f>
        <v>0.14807692307529649</v>
      </c>
      <c r="G82" s="299" t="str">
        <f>CONCATENATE("(",ROUND((F82/$H84)*100,1),")")</f>
        <v>(0.8)</v>
      </c>
      <c r="H82" s="302">
        <f>SUM(B82,D82,F82)</f>
        <v>11.732269230833245</v>
      </c>
      <c r="I82" s="299" t="str">
        <f>CONCATENATE("(",ROUND((H82/$H84)*100,1),")")</f>
        <v>(63.7)</v>
      </c>
      <c r="K82" s="302">
        <f>B82-B72</f>
        <v>0.8173852749017172</v>
      </c>
      <c r="L82" s="302">
        <f>D82-D72</f>
        <v>0.10864519507206849</v>
      </c>
      <c r="M82" s="302">
        <f>F82-F72</f>
        <v>2.1146504573435282E-2</v>
      </c>
      <c r="N82" s="302">
        <f>SUM(K82:M82)</f>
        <v>0.94717697454722094</v>
      </c>
    </row>
    <row r="83" spans="1:14" x14ac:dyDescent="0.2">
      <c r="A83" s="282" t="s">
        <v>365</v>
      </c>
      <c r="B83" s="302">
        <f>'Ind T6'!V26</f>
        <v>5.2454230768780095</v>
      </c>
      <c r="C83" s="299" t="str">
        <f>CONCATENATE("(",ROUND((B83/$H84)*100,1),")")</f>
        <v>(28.5)</v>
      </c>
      <c r="D83" s="302">
        <f>'Ind T6'!W26</f>
        <v>1.3504615384430596</v>
      </c>
      <c r="E83" s="299" t="str">
        <f>CONCATENATE("(",ROUND((D83/$H84)*100,1),")")</f>
        <v>(7.3)</v>
      </c>
      <c r="F83" s="302">
        <f>'Ind T6'!X26</f>
        <v>8.884615384568316E-2</v>
      </c>
      <c r="G83" s="299" t="str">
        <f>CONCATENATE("(",ROUND((F83/$H84)*100,1),")")</f>
        <v>(0.5)</v>
      </c>
      <c r="H83" s="302">
        <f t="shared" ref="H83" si="76">SUM(B83,D83,F83)</f>
        <v>6.6847307691667517</v>
      </c>
      <c r="I83" s="299" t="str">
        <f>CONCATENATE("(",ROUND((H83/$H84)*100,1),")")</f>
        <v>(36.3)</v>
      </c>
      <c r="K83" s="302">
        <f t="shared" ref="K83:K84" si="77">B83-B73</f>
        <v>1.0187827591802794</v>
      </c>
      <c r="L83" s="302">
        <f t="shared" ref="L83:L84" si="78">D83-D73</f>
        <v>0.13335570525867069</v>
      </c>
      <c r="M83" s="302">
        <f t="shared" ref="M83:M84" si="79">F83-F73</f>
        <v>1.4684561013815559E-2</v>
      </c>
      <c r="N83" s="302">
        <f t="shared" ref="N83:N84" si="80">SUM(K83:M83)</f>
        <v>1.1668230254527656</v>
      </c>
    </row>
    <row r="84" spans="1:14" x14ac:dyDescent="0.2">
      <c r="A84" s="282" t="s">
        <v>363</v>
      </c>
      <c r="B84" s="302">
        <f>SUM(B82:B83)</f>
        <v>15.816769230787532</v>
      </c>
      <c r="C84" s="299" t="str">
        <f>CONCATENATE("(",ROUND((B84/$H84)*100,1),")")</f>
        <v>(85.9)</v>
      </c>
      <c r="D84" s="302">
        <f>SUM(D82:D83)</f>
        <v>2.3633076922914871</v>
      </c>
      <c r="E84" s="299" t="str">
        <f>CONCATENATE("(",ROUND((D84/$H84)*100,1),")")</f>
        <v>(12.8)</v>
      </c>
      <c r="F84" s="302">
        <f>SUM(F82:F83)</f>
        <v>0.23692307692097964</v>
      </c>
      <c r="G84" s="299" t="str">
        <f>CONCATENATE("(",ROUND((F84/$H84)*100,1),")")</f>
        <v>(1.3)</v>
      </c>
      <c r="H84" s="302">
        <f>SUM(H82:H83)</f>
        <v>18.416999999999994</v>
      </c>
      <c r="I84" s="299" t="str">
        <f>CONCATENATE("(",ROUND((H84/$H84)*100,1),")")</f>
        <v>(100)</v>
      </c>
      <c r="K84" s="302">
        <f t="shared" si="77"/>
        <v>1.8361680340819966</v>
      </c>
      <c r="L84" s="302">
        <f t="shared" si="78"/>
        <v>0.24200090033073929</v>
      </c>
      <c r="M84" s="302">
        <f t="shared" si="79"/>
        <v>3.5831065587250827E-2</v>
      </c>
      <c r="N84" s="302">
        <f t="shared" si="80"/>
        <v>2.1139999999999866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8.1362959105716453</v>
      </c>
      <c r="C93" s="299" t="str">
        <f>CONCATENATE("(",ROUND((B93/$H95)*100,1),")")</f>
        <v>(72.7)</v>
      </c>
      <c r="D93" s="302">
        <f>'Ind T6'!M36</f>
        <v>0.58777254738594109</v>
      </c>
      <c r="E93" s="299" t="str">
        <f>CONCATENATE("(",ROUND((D93/$H95)*100,1),")")</f>
        <v>(5.2)</v>
      </c>
      <c r="F93" s="302">
        <f>'Ind T6'!N36</f>
        <v>0.30282725820998585</v>
      </c>
      <c r="G93" s="299" t="str">
        <f>CONCATENATE("(",ROUND((F93/$H95)*100,1),")")</f>
        <v>(2.7)</v>
      </c>
      <c r="H93" s="302">
        <f>SUM(B93,D93,F93)</f>
        <v>9.0268957161675711</v>
      </c>
      <c r="I93" s="299" t="str">
        <f>CONCATENATE("(",ROUND((H93/$H95)*100,1),")")</f>
        <v>(80.6)</v>
      </c>
      <c r="K93" s="302">
        <f>B98-B93</f>
        <v>-0.15212780943657744</v>
      </c>
      <c r="L93" s="302">
        <f>D98-D93</f>
        <v>-8.6865133161139196E-3</v>
      </c>
      <c r="M93" s="302">
        <f>F98-F93</f>
        <v>4.1814904121428298E-3</v>
      </c>
      <c r="N93" s="302">
        <f>SUM(K93:M93)</f>
        <v>-0.15663283234054853</v>
      </c>
    </row>
    <row r="94" spans="1:14" x14ac:dyDescent="0.2">
      <c r="A94" s="282" t="s">
        <v>365</v>
      </c>
      <c r="B94" s="302">
        <f>'Ind T6'!L35</f>
        <v>1.5436804137939102</v>
      </c>
      <c r="C94" s="299" t="str">
        <f>CONCATENATE("(",ROUND((B94/$H95)*100,1),")")</f>
        <v>(13.8)</v>
      </c>
      <c r="D94" s="302">
        <f>'Ind T6'!M35</f>
        <v>0.56716940916286096</v>
      </c>
      <c r="E94" s="299" t="str">
        <f>CONCATENATE("(",ROUND((D94/$H95)*100,1),")")</f>
        <v>(5.1)</v>
      </c>
      <c r="F94" s="302">
        <f>'Ind T6'!N35</f>
        <v>6.0254460875648508E-2</v>
      </c>
      <c r="G94" s="299" t="str">
        <f>CONCATENATE("(",ROUND((F94/$H95)*100,1),")")</f>
        <v>(0.5)</v>
      </c>
      <c r="H94" s="302">
        <f t="shared" ref="H94" si="81">SUM(B94,D94,F94)</f>
        <v>2.1711042838324195</v>
      </c>
      <c r="I94" s="299" t="str">
        <f>CONCATENATE("(",ROUND((H94/$H95)*100,1),")")</f>
        <v>(19.4)</v>
      </c>
      <c r="K94" s="302">
        <f t="shared" ref="K94:K95" si="82">B99-B94</f>
        <v>-6.6079521188937562E-2</v>
      </c>
      <c r="L94" s="302">
        <f t="shared" ref="L94:L95" si="83">D99-D94</f>
        <v>-1.7192927740158792E-2</v>
      </c>
      <c r="M94" s="302">
        <f t="shared" ref="M94:M95" si="84">F99-F94</f>
        <v>-9.4718730348740399E-5</v>
      </c>
      <c r="N94" s="302">
        <f t="shared" ref="N94:N95" si="85">SUM(K94:M94)</f>
        <v>-8.3367167659445102E-2</v>
      </c>
    </row>
    <row r="95" spans="1:14" x14ac:dyDescent="0.2">
      <c r="A95" s="282" t="s">
        <v>363</v>
      </c>
      <c r="B95" s="302">
        <f>SUM(B93:B94)</f>
        <v>9.6799763243655548</v>
      </c>
      <c r="C95" s="299" t="str">
        <f>CONCATENATE("(",ROUND((B95/$H95)*100,1),")")</f>
        <v>(86.4)</v>
      </c>
      <c r="D95" s="302">
        <f>SUM(D93:D94)</f>
        <v>1.1549419565488019</v>
      </c>
      <c r="E95" s="299" t="str">
        <f>CONCATENATE("(",ROUND((D95/$H95)*100,1),")")</f>
        <v>(10.3)</v>
      </c>
      <c r="F95" s="302">
        <f>SUM(F93:F94)</f>
        <v>0.36308171908563436</v>
      </c>
      <c r="G95" s="299" t="str">
        <f>CONCATENATE("(",ROUND((F95/$H95)*100,1),")")</f>
        <v>(3.2)</v>
      </c>
      <c r="H95" s="302">
        <f>SUM(H93:H94)</f>
        <v>11.19799999999999</v>
      </c>
      <c r="I95" s="299" t="str">
        <f>CONCATENATE("(",ROUND((H95/$H95)*100,1),")")</f>
        <v>(100)</v>
      </c>
      <c r="K95" s="302">
        <f t="shared" si="82"/>
        <v>-0.21820733062551412</v>
      </c>
      <c r="L95" s="302">
        <f t="shared" si="83"/>
        <v>-2.5879441056272601E-2</v>
      </c>
      <c r="M95" s="302">
        <f t="shared" si="84"/>
        <v>4.0867716817941102E-3</v>
      </c>
      <c r="N95" s="302">
        <f t="shared" si="85"/>
        <v>-0.23999999999999261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7.9841681011350678</v>
      </c>
      <c r="C98" s="299" t="str">
        <f>CONCATENATE("(",ROUND((B98/$H100)*100,1),")")</f>
        <v>(72.9)</v>
      </c>
      <c r="D98" s="302">
        <f>'Ind T6'!R36</f>
        <v>0.57908603406982717</v>
      </c>
      <c r="E98" s="299" t="str">
        <f>CONCATENATE("(",ROUND((D98/$H100)*100,1),")")</f>
        <v>(5.3)</v>
      </c>
      <c r="F98" s="302">
        <f>'Ind T6'!S36</f>
        <v>0.30700874862212868</v>
      </c>
      <c r="G98" s="299" t="str">
        <f>CONCATENATE("(",ROUND((F98/$H100)*100,1),")")</f>
        <v>(2.8)</v>
      </c>
      <c r="H98" s="302">
        <f>SUM(B98,D98,F98)</f>
        <v>8.8702628838270243</v>
      </c>
      <c r="I98" s="299" t="str">
        <f>CONCATENATE("(",ROUND((H98/$H100)*100,1),")")</f>
        <v>(80.9)</v>
      </c>
      <c r="K98" s="302">
        <f>B103-B98</f>
        <v>-1.513360443063319</v>
      </c>
      <c r="L98" s="302">
        <f>D103-D98</f>
        <v>-9.0168847963588761E-2</v>
      </c>
      <c r="M98" s="302">
        <f>F103-F98</f>
        <v>-4.4093343459657097E-2</v>
      </c>
      <c r="N98" s="302">
        <f>SUM(K98:M98)</f>
        <v>-1.6476226344865648</v>
      </c>
    </row>
    <row r="99" spans="1:14" x14ac:dyDescent="0.2">
      <c r="A99" s="282" t="s">
        <v>365</v>
      </c>
      <c r="B99" s="302">
        <f>'Ind T6'!Q35</f>
        <v>1.4776008926049726</v>
      </c>
      <c r="C99" s="299" t="str">
        <f>CONCATENATE("(",ROUND((B99/$H100)*100,1),")")</f>
        <v>(13.5)</v>
      </c>
      <c r="D99" s="302">
        <f>'Ind T6'!R35</f>
        <v>0.54997648142270217</v>
      </c>
      <c r="E99" s="299" t="str">
        <f>CONCATENATE("(",ROUND((D99/$H100)*100,1),")")</f>
        <v>(5)</v>
      </c>
      <c r="F99" s="302">
        <f>'Ind T6'!S35</f>
        <v>6.0159742145299767E-2</v>
      </c>
      <c r="G99" s="299" t="str">
        <f>CONCATENATE("(",ROUND((F99/$H100)*100,1),")")</f>
        <v>(0.5)</v>
      </c>
      <c r="H99" s="302">
        <f t="shared" ref="H99" si="86">SUM(B99,D99,F99)</f>
        <v>2.0877371161729745</v>
      </c>
      <c r="I99" s="299" t="str">
        <f>CONCATENATE("(",ROUND((H99/$H100)*100,1),")")</f>
        <v>(19.1)</v>
      </c>
      <c r="K99" s="302">
        <f t="shared" ref="K99:K100" si="87">B104-B99</f>
        <v>-0.3204717741740104</v>
      </c>
      <c r="L99" s="302">
        <f t="shared" ref="L99:L100" si="88">D104-D99</f>
        <v>-9.7972919541125525E-2</v>
      </c>
      <c r="M99" s="302">
        <f t="shared" ref="M99:M100" si="89">F104-F99</f>
        <v>-8.9326717983041273E-3</v>
      </c>
      <c r="N99" s="302">
        <f t="shared" ref="N99:N100" si="90">SUM(K99:M99)</f>
        <v>-0.42737736551344008</v>
      </c>
    </row>
    <row r="100" spans="1:14" x14ac:dyDescent="0.2">
      <c r="A100" s="282" t="s">
        <v>363</v>
      </c>
      <c r="B100" s="302">
        <f>SUM(B98:B99)</f>
        <v>9.4617689937400407</v>
      </c>
      <c r="C100" s="299" t="str">
        <f>CONCATENATE("(",ROUND((B100/$H100)*100,1),")")</f>
        <v>(86.3)</v>
      </c>
      <c r="D100" s="302">
        <f>SUM(D98:D99)</f>
        <v>1.1290625154925293</v>
      </c>
      <c r="E100" s="299" t="str">
        <f>CONCATENATE("(",ROUND((D100/$H100)*100,1),")")</f>
        <v>(10.3)</v>
      </c>
      <c r="F100" s="302">
        <f>SUM(F98:F99)</f>
        <v>0.36716849076742847</v>
      </c>
      <c r="G100" s="299" t="str">
        <f>CONCATENATE("(",ROUND((F100/$H100)*100,1),")")</f>
        <v>(3.4)</v>
      </c>
      <c r="H100" s="302">
        <f>SUM(H98:H99)</f>
        <v>10.957999999999998</v>
      </c>
      <c r="I100" s="299" t="str">
        <f>CONCATENATE("(",ROUND((H100/$H100)*100,1),")")</f>
        <v>(100)</v>
      </c>
      <c r="K100" s="302">
        <f t="shared" si="87"/>
        <v>-1.8338322172373296</v>
      </c>
      <c r="L100" s="302">
        <f t="shared" si="88"/>
        <v>-0.18814176750471434</v>
      </c>
      <c r="M100" s="302">
        <f t="shared" si="89"/>
        <v>-5.3026015257961245E-2</v>
      </c>
      <c r="N100" s="302">
        <f t="shared" si="90"/>
        <v>-2.0750000000000051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6.4708076580717488</v>
      </c>
      <c r="C103" s="299" t="str">
        <f>CONCATENATE("(",ROUND((B103/$H105)*100,1),")")</f>
        <v>(72.8)</v>
      </c>
      <c r="D103" s="302">
        <f>'Ind T6'!W36</f>
        <v>0.48891718610623841</v>
      </c>
      <c r="E103" s="299" t="str">
        <f>CONCATENATE("(",ROUND((D103/$H105)*100,1),")")</f>
        <v>(5.5)</v>
      </c>
      <c r="F103" s="302">
        <f>'Ind T6'!X36</f>
        <v>0.26291540516247158</v>
      </c>
      <c r="G103" s="299" t="str">
        <f>CONCATENATE("(",ROUND((F103/$H105)*100,1),")")</f>
        <v>(3)</v>
      </c>
      <c r="H103" s="302">
        <f>SUM(B103,D103,F103)</f>
        <v>7.2226402493404596</v>
      </c>
      <c r="I103" s="299" t="str">
        <f>CONCATENATE("(",ROUND((H103/$H105)*100,1),")")</f>
        <v>(81.3)</v>
      </c>
      <c r="K103" s="302">
        <f>B103-B93</f>
        <v>-1.6654882524998964</v>
      </c>
      <c r="L103" s="302">
        <f>D103-D93</f>
        <v>-9.885536127970268E-2</v>
      </c>
      <c r="M103" s="302">
        <f>F103-F93</f>
        <v>-3.9911853047514267E-2</v>
      </c>
      <c r="N103" s="302">
        <f>SUM(K103:M103)</f>
        <v>-1.8042554668271134</v>
      </c>
    </row>
    <row r="104" spans="1:14" x14ac:dyDescent="0.2">
      <c r="A104" s="282" t="s">
        <v>365</v>
      </c>
      <c r="B104" s="302">
        <f>'Ind T6'!V35</f>
        <v>1.1571291184309622</v>
      </c>
      <c r="C104" s="299" t="str">
        <f>CONCATENATE("(",ROUND((B104/$H105)*100,1),")")</f>
        <v>(13)</v>
      </c>
      <c r="D104" s="302">
        <f>'Ind T6'!W35</f>
        <v>0.45200356188157664</v>
      </c>
      <c r="E104" s="299" t="str">
        <f>CONCATENATE("(",ROUND((D104/$H105)*100,1),")")</f>
        <v>(5.1)</v>
      </c>
      <c r="F104" s="302">
        <f>'Ind T6'!X35</f>
        <v>5.122707034699564E-2</v>
      </c>
      <c r="G104" s="299" t="str">
        <f>CONCATENATE("(",ROUND((F104/$H105)*100,1),")")</f>
        <v>(0.6)</v>
      </c>
      <c r="H104" s="302">
        <f t="shared" ref="H104" si="91">SUM(B104,D104,F104)</f>
        <v>1.6603597506595347</v>
      </c>
      <c r="I104" s="299" t="str">
        <f>CONCATENATE("(",ROUND((H104/$H105)*100,1),")")</f>
        <v>(18.7)</v>
      </c>
      <c r="K104" s="302">
        <f t="shared" ref="K104:K105" si="92">B104-B94</f>
        <v>-0.38655129536294797</v>
      </c>
      <c r="L104" s="302">
        <f t="shared" ref="L104:L105" si="93">D104-D94</f>
        <v>-0.11516584728128432</v>
      </c>
      <c r="M104" s="302">
        <f t="shared" ref="M104:M105" si="94">F104-F94</f>
        <v>-9.0273905286528677E-3</v>
      </c>
      <c r="N104" s="302">
        <f t="shared" ref="N104:N105" si="95">SUM(K104:M104)</f>
        <v>-0.51074453317288515</v>
      </c>
    </row>
    <row r="105" spans="1:14" x14ac:dyDescent="0.2">
      <c r="A105" s="282" t="s">
        <v>363</v>
      </c>
      <c r="B105" s="302">
        <f>SUM(B103:B104)</f>
        <v>7.6279367765027111</v>
      </c>
      <c r="C105" s="299" t="str">
        <f>CONCATENATE("(",ROUND((B105/$H105)*100,1),")")</f>
        <v>(85.9)</v>
      </c>
      <c r="D105" s="302">
        <f>SUM(D103:D104)</f>
        <v>0.940920747987815</v>
      </c>
      <c r="E105" s="299" t="str">
        <f>CONCATENATE("(",ROUND((D105/$H105)*100,1),")")</f>
        <v>(10.6)</v>
      </c>
      <c r="F105" s="302">
        <f>SUM(F103:F104)</f>
        <v>0.31414247550946722</v>
      </c>
      <c r="G105" s="299" t="str">
        <f>CONCATENATE("(",ROUND((F105/$H105)*100,1),")")</f>
        <v>(3.5)</v>
      </c>
      <c r="H105" s="302">
        <f>SUM(H103:H104)</f>
        <v>8.8829999999999938</v>
      </c>
      <c r="I105" s="299" t="str">
        <f>CONCATENATE("(",ROUND((H105/$H105)*100,1),")")</f>
        <v>(100)</v>
      </c>
      <c r="K105" s="302">
        <f t="shared" si="92"/>
        <v>-2.0520395478628437</v>
      </c>
      <c r="L105" s="302">
        <f t="shared" si="93"/>
        <v>-0.21402120856098694</v>
      </c>
      <c r="M105" s="302">
        <f t="shared" si="94"/>
        <v>-4.8939243576167135E-2</v>
      </c>
      <c r="N105" s="302">
        <f t="shared" si="95"/>
        <v>-2.3149999999999977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32.500086474372537</v>
      </c>
      <c r="C114" s="299" t="str">
        <f>CONCATENATE("(",ROUND((B114/$H116)*100,1),")")</f>
        <v>(67.1)</v>
      </c>
      <c r="D114" s="302">
        <f>'Ind T6'!M45</f>
        <v>2.4071061025841463</v>
      </c>
      <c r="E114" s="299" t="str">
        <f>CONCATENATE("(",ROUND((D114/$H116)*100,1),")")</f>
        <v>(5)</v>
      </c>
      <c r="F114" s="302">
        <f>'Ind T6'!N45</f>
        <v>2.8977922017029569</v>
      </c>
      <c r="G114" s="299" t="str">
        <f>CONCATENATE("(",ROUND((F114/$H116)*100,1),")")</f>
        <v>(6)</v>
      </c>
      <c r="H114" s="302">
        <f>SUM(B114,D114,F114)</f>
        <v>37.804984778659637</v>
      </c>
      <c r="I114" s="299" t="str">
        <f>CONCATENATE("(",ROUND((H114/$H116)*100,1),")")</f>
        <v>(78)</v>
      </c>
      <c r="K114" s="302">
        <f>B119-B114</f>
        <v>-2.0500564393205813</v>
      </c>
      <c r="L114" s="302">
        <f>D119-D114</f>
        <v>-0.18582042407465016</v>
      </c>
      <c r="M114" s="302">
        <f>F119-F114</f>
        <v>-0.20665308211345934</v>
      </c>
      <c r="N114" s="302">
        <f>SUM(K114:M114)</f>
        <v>-2.4425299455086908</v>
      </c>
    </row>
    <row r="115" spans="1:14" x14ac:dyDescent="0.2">
      <c r="A115" s="282" t="s">
        <v>365</v>
      </c>
      <c r="B115" s="302">
        <f>'Ind T6'!L44</f>
        <v>7.3404022096030639</v>
      </c>
      <c r="C115" s="299" t="str">
        <f>CONCATENATE("(",ROUND((B115/$H116)*100,1),")")</f>
        <v>(15.2)</v>
      </c>
      <c r="D115" s="302">
        <f>'Ind T6'!M44</f>
        <v>2.7399367968755071</v>
      </c>
      <c r="E115" s="299" t="str">
        <f>CONCATENATE("(",ROUND((D115/$H116)*100,1),")")</f>
        <v>(5.7)</v>
      </c>
      <c r="F115" s="302">
        <f>'Ind T6'!N44</f>
        <v>0.56067621486167019</v>
      </c>
      <c r="G115" s="299" t="str">
        <f>CONCATENATE("(",ROUND((F115/$H116)*100,1),")")</f>
        <v>(1.2)</v>
      </c>
      <c r="H115" s="302">
        <f t="shared" ref="H115" si="96">SUM(B115,D115,F115)</f>
        <v>10.641015221340242</v>
      </c>
      <c r="I115" s="299" t="str">
        <f>CONCATENATE("(",ROUND((H115/$H116)*100,1),")")</f>
        <v>(22)</v>
      </c>
      <c r="K115" s="302">
        <f t="shared" ref="K115:K116" si="97">B120-B115</f>
        <v>-0.4573642121331547</v>
      </c>
      <c r="L115" s="302">
        <f t="shared" ref="L115:L116" si="98">D120-D115</f>
        <v>-0.20675912900459004</v>
      </c>
      <c r="M115" s="302">
        <f t="shared" ref="M115:M116" si="99">F120-F115</f>
        <v>-6.1346713353537863E-2</v>
      </c>
      <c r="N115" s="302">
        <f t="shared" ref="N115:N116" si="100">SUM(K115:M115)</f>
        <v>-0.72547005449128266</v>
      </c>
    </row>
    <row r="116" spans="1:14" x14ac:dyDescent="0.2">
      <c r="A116" s="282" t="s">
        <v>363</v>
      </c>
      <c r="B116" s="302">
        <f>SUM(B114:B115)</f>
        <v>39.8404886839756</v>
      </c>
      <c r="C116" s="299" t="str">
        <f>CONCATENATE("(",ROUND((B116/$H116)*100,1),")")</f>
        <v>(82.2)</v>
      </c>
      <c r="D116" s="302">
        <f>SUM(D114:D115)</f>
        <v>5.1470428994596533</v>
      </c>
      <c r="E116" s="299" t="str">
        <f>CONCATENATE("(",ROUND((D116/$H116)*100,1),")")</f>
        <v>(10.6)</v>
      </c>
      <c r="F116" s="302">
        <f>SUM(F114:F115)</f>
        <v>3.4584684165646271</v>
      </c>
      <c r="G116" s="299" t="str">
        <f>CONCATENATE("(",ROUND((F116/$H116)*100,1),")")</f>
        <v>(7.1)</v>
      </c>
      <c r="H116" s="302">
        <f>SUM(H114:H115)</f>
        <v>48.445999999999877</v>
      </c>
      <c r="I116" s="299" t="str">
        <f>CONCATENATE("(",ROUND((H116/$H116)*100,1),")")</f>
        <v>(100)</v>
      </c>
      <c r="K116" s="302">
        <f t="shared" si="97"/>
        <v>-2.5074206514537352</v>
      </c>
      <c r="L116" s="302">
        <f t="shared" si="98"/>
        <v>-0.39257955307923975</v>
      </c>
      <c r="M116" s="302">
        <f t="shared" si="99"/>
        <v>-0.26799979546699726</v>
      </c>
      <c r="N116" s="302">
        <f t="shared" si="100"/>
        <v>-3.1679999999999722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30.450030035051956</v>
      </c>
      <c r="C119" s="299" t="str">
        <f>CONCATENATE("(",ROUND((B119/$H121)*100,1),")")</f>
        <v>(67.3)</v>
      </c>
      <c r="D119" s="302">
        <f>'Ind T6'!R45</f>
        <v>2.2212856785094961</v>
      </c>
      <c r="E119" s="299" t="str">
        <f>CONCATENATE("(",ROUND((D119/$H121)*100,1),")")</f>
        <v>(4.9)</v>
      </c>
      <c r="F119" s="302">
        <f>'Ind T6'!S45</f>
        <v>2.6911391195894976</v>
      </c>
      <c r="G119" s="299" t="str">
        <f>CONCATENATE("(",ROUND((F119/$H121)*100,1),")")</f>
        <v>(5.9)</v>
      </c>
      <c r="H119" s="302">
        <f>SUM(B119,D119,F119)</f>
        <v>35.362454833150956</v>
      </c>
      <c r="I119" s="299" t="str">
        <f>CONCATENATE("(",ROUND((H119/$H121)*100,1),")")</f>
        <v>(78.1)</v>
      </c>
      <c r="K119" s="302">
        <f>B124-B119</f>
        <v>-2.9325546168327783</v>
      </c>
      <c r="L119" s="302">
        <f>D124-D119</f>
        <v>-0.24342840113085895</v>
      </c>
      <c r="M119" s="302">
        <f>F124-F119</f>
        <v>-0.19000114133581114</v>
      </c>
      <c r="N119" s="302">
        <f>SUM(K119:M119)</f>
        <v>-3.3659841592994484</v>
      </c>
    </row>
    <row r="120" spans="1:14" x14ac:dyDescent="0.2">
      <c r="A120" s="282" t="s">
        <v>365</v>
      </c>
      <c r="B120" s="302">
        <f>'Ind T6'!Q44</f>
        <v>6.8830379974699092</v>
      </c>
      <c r="C120" s="299" t="str">
        <f>CONCATENATE("(",ROUND((B120/$H121)*100,1),")")</f>
        <v>(15.2)</v>
      </c>
      <c r="D120" s="302">
        <f>'Ind T6'!R44</f>
        <v>2.533177667870917</v>
      </c>
      <c r="E120" s="299" t="str">
        <f>CONCATENATE("(",ROUND((D120/$H121)*100,1),")")</f>
        <v>(5.6)</v>
      </c>
      <c r="F120" s="302">
        <f>'Ind T6'!S44</f>
        <v>0.49932950150813232</v>
      </c>
      <c r="G120" s="299" t="str">
        <f>CONCATENATE("(",ROUND((F120/$H121)*100,1),")")</f>
        <v>(1.1)</v>
      </c>
      <c r="H120" s="302">
        <f t="shared" ref="H120" si="101">SUM(B120,D120,F120)</f>
        <v>9.9155451668489576</v>
      </c>
      <c r="I120" s="299" t="str">
        <f>CONCATENATE("(",ROUND((H120/$H121)*100,1),")")</f>
        <v>(21.9)</v>
      </c>
      <c r="K120" s="302">
        <f t="shared" ref="K120:K121" si="102">B125-B120</f>
        <v>-0.51666270548470106</v>
      </c>
      <c r="L120" s="302">
        <f t="shared" ref="L120:L121" si="103">D125-D120</f>
        <v>-0.25463849086392321</v>
      </c>
      <c r="M120" s="302">
        <f t="shared" ref="M120:M121" si="104">F125-F120</f>
        <v>-7.3714644351848158E-2</v>
      </c>
      <c r="N120" s="302">
        <f t="shared" ref="N120:N121" si="105">SUM(K120:M120)</f>
        <v>-0.84501584070047242</v>
      </c>
    </row>
    <row r="121" spans="1:14" x14ac:dyDescent="0.2">
      <c r="A121" s="282" t="s">
        <v>363</v>
      </c>
      <c r="B121" s="302">
        <f>SUM(B119:B120)</f>
        <v>37.333068032521865</v>
      </c>
      <c r="C121" s="299" t="str">
        <f>CONCATENATE("(",ROUND((B121/$H121)*100,1),")")</f>
        <v>(82.5)</v>
      </c>
      <c r="D121" s="302">
        <f>SUM(D119:D120)</f>
        <v>4.7544633463804136</v>
      </c>
      <c r="E121" s="299" t="str">
        <f>CONCATENATE("(",ROUND((D121/$H121)*100,1),")")</f>
        <v>(10.5)</v>
      </c>
      <c r="F121" s="302">
        <f>SUM(F119:F120)</f>
        <v>3.1904686210976299</v>
      </c>
      <c r="G121" s="299" t="str">
        <f>CONCATENATE("(",ROUND((F121/$H121)*100,1),")")</f>
        <v>(7)</v>
      </c>
      <c r="H121" s="302">
        <f>SUM(H119:H120)</f>
        <v>45.277999999999913</v>
      </c>
      <c r="I121" s="299" t="str">
        <f>CONCATENATE("(",ROUND((H121/$H121)*100,1),")")</f>
        <v>(100)</v>
      </c>
      <c r="K121" s="302">
        <f t="shared" si="102"/>
        <v>-3.4492173223174802</v>
      </c>
      <c r="L121" s="302">
        <f t="shared" si="103"/>
        <v>-0.4980668919947826</v>
      </c>
      <c r="M121" s="302">
        <f t="shared" si="104"/>
        <v>-0.2637157856876593</v>
      </c>
      <c r="N121" s="302">
        <f t="shared" si="105"/>
        <v>-4.2109999999999221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27.517475418219178</v>
      </c>
      <c r="C124" s="299" t="str">
        <f>CONCATENATE("(",ROUND((B124/$H126)*100,1),")")</f>
        <v>(67)</v>
      </c>
      <c r="D124" s="302">
        <f>'Ind T6'!W45</f>
        <v>1.9778572773786371</v>
      </c>
      <c r="E124" s="299" t="str">
        <f>CONCATENATE("(",ROUND((D124/$H126)*100,1),")")</f>
        <v>(4.8)</v>
      </c>
      <c r="F124" s="302">
        <f>'Ind T6'!X45</f>
        <v>2.5011379782536864</v>
      </c>
      <c r="G124" s="299" t="str">
        <f>CONCATENATE("(",ROUND((F124/$H126)*100,1),")")</f>
        <v>(6.1)</v>
      </c>
      <c r="H124" s="302">
        <f>SUM(B124,D124,F124)</f>
        <v>31.996470673851501</v>
      </c>
      <c r="I124" s="299" t="str">
        <f>CONCATENATE("(",ROUND((H124/$H126)*100,1),")")</f>
        <v>(77.9)</v>
      </c>
      <c r="K124" s="302">
        <f>B124-B114</f>
        <v>-4.9826110561533596</v>
      </c>
      <c r="L124" s="302">
        <f>D124-D114</f>
        <v>-0.42924882520550911</v>
      </c>
      <c r="M124" s="302">
        <f>F124-F114</f>
        <v>-0.39665422344927048</v>
      </c>
      <c r="N124" s="302">
        <f>SUM(K124:M124)</f>
        <v>-5.8085141048081388</v>
      </c>
    </row>
    <row r="125" spans="1:14" x14ac:dyDescent="0.2">
      <c r="A125" s="282" t="s">
        <v>365</v>
      </c>
      <c r="B125" s="302">
        <f>'Ind T6'!V44</f>
        <v>6.3663752919852081</v>
      </c>
      <c r="C125" s="299" t="str">
        <f>CONCATENATE("(",ROUND((B125/$H126)*100,1),")")</f>
        <v>(15.5)</v>
      </c>
      <c r="D125" s="302">
        <f>'Ind T6'!W44</f>
        <v>2.2785391770069938</v>
      </c>
      <c r="E125" s="299" t="str">
        <f>CONCATENATE("(",ROUND((D125/$H126)*100,1),")")</f>
        <v>(5.5)</v>
      </c>
      <c r="F125" s="302">
        <f>'Ind T6'!X44</f>
        <v>0.42561485715628417</v>
      </c>
      <c r="G125" s="299" t="str">
        <f>CONCATENATE("(",ROUND((F125/$H126)*100,1),")")</f>
        <v>(1)</v>
      </c>
      <c r="H125" s="302">
        <f t="shared" ref="H125" si="106">SUM(B125,D125,F125)</f>
        <v>9.0705293261484865</v>
      </c>
      <c r="I125" s="299" t="str">
        <f>CONCATENATE("(",ROUND((H125/$H126)*100,1),")")</f>
        <v>(22.1)</v>
      </c>
      <c r="K125" s="302">
        <f t="shared" ref="K125:K126" si="107">B125-B115</f>
        <v>-0.97402691761785576</v>
      </c>
      <c r="L125" s="302">
        <f t="shared" ref="L125:L126" si="108">D125-D115</f>
        <v>-0.46139761986851324</v>
      </c>
      <c r="M125" s="302">
        <f t="shared" ref="M125:M126" si="109">F125-F115</f>
        <v>-0.13506135770538602</v>
      </c>
      <c r="N125" s="302">
        <f t="shared" ref="N125:N126" si="110">SUM(K125:M125)</f>
        <v>-1.5704858951917551</v>
      </c>
    </row>
    <row r="126" spans="1:14" x14ac:dyDescent="0.2">
      <c r="A126" s="282" t="s">
        <v>363</v>
      </c>
      <c r="B126" s="302">
        <f>SUM(B124:B125)</f>
        <v>33.883850710204385</v>
      </c>
      <c r="C126" s="299" t="str">
        <f>CONCATENATE("(",ROUND((B126/$H126)*100,1),")")</f>
        <v>(82.5)</v>
      </c>
      <c r="D126" s="302">
        <f>SUM(D124:D125)</f>
        <v>4.256396454385631</v>
      </c>
      <c r="E126" s="299" t="str">
        <f>CONCATENATE("(",ROUND((D126/$H126)*100,1),")")</f>
        <v>(10.4)</v>
      </c>
      <c r="F126" s="302">
        <f>SUM(F124:F125)</f>
        <v>2.9267528354099706</v>
      </c>
      <c r="G126" s="299" t="str">
        <f>CONCATENATE("(",ROUND((F126/$H126)*100,1),")")</f>
        <v>(7.1)</v>
      </c>
      <c r="H126" s="302">
        <f>SUM(H124:H125)</f>
        <v>41.066999999999986</v>
      </c>
      <c r="I126" s="299" t="str">
        <f>CONCATENATE("(",ROUND((H126/$H126)*100,1),")")</f>
        <v>(100)</v>
      </c>
      <c r="K126" s="302">
        <f t="shared" si="107"/>
        <v>-5.9566379737712154</v>
      </c>
      <c r="L126" s="302">
        <f t="shared" si="108"/>
        <v>-0.89064644507402235</v>
      </c>
      <c r="M126" s="302">
        <f t="shared" si="109"/>
        <v>-0.53171558115465656</v>
      </c>
      <c r="N126" s="302">
        <f t="shared" si="110"/>
        <v>-7.3789999999998948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1.4957602988181733</v>
      </c>
      <c r="C135" s="299" t="str">
        <f>CONCATENATE("(",ROUND((B135/$H137)*100,1),")")</f>
        <v>(67.3)</v>
      </c>
      <c r="D135" s="302">
        <f>'Ind T6'!M54</f>
        <v>2.0877694770633184E-2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1.5166379935888066</v>
      </c>
      <c r="I135" s="299" t="str">
        <f>CONCATENATE("(",ROUND((H135/$H137)*100,1),")")</f>
        <v>(68.2)</v>
      </c>
      <c r="K135" s="302">
        <f>B140-B135</f>
        <v>-6.7228870256436091E-2</v>
      </c>
      <c r="L135" s="302">
        <f>D140-D135</f>
        <v>-5.1198048495198004E-4</v>
      </c>
      <c r="M135" s="302">
        <f>F140-F135</f>
        <v>0</v>
      </c>
      <c r="N135" s="302">
        <f>SUM(K135:M135)</f>
        <v>-6.7740850741388067E-2</v>
      </c>
    </row>
    <row r="136" spans="1:14" x14ac:dyDescent="0.2">
      <c r="A136" s="282" t="s">
        <v>365</v>
      </c>
      <c r="B136" s="302">
        <f>'Ind T6'!L53</f>
        <v>0.5722386339419846</v>
      </c>
      <c r="C136" s="299" t="str">
        <f>CONCATENATE("(",ROUND((B136/$H137)*100,1),")")</f>
        <v>(25.7)</v>
      </c>
      <c r="D136" s="302">
        <f>'Ind T6'!M53</f>
        <v>0.13412337246920758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0.70636200641119218</v>
      </c>
      <c r="I136" s="299" t="str">
        <f>CONCATENATE("(",ROUND((H136/$H137)*100,1),")")</f>
        <v>(31.8)</v>
      </c>
      <c r="K136" s="302">
        <f t="shared" ref="K136:K137" si="112">B141-B136</f>
        <v>-1.7118633934148031E-2</v>
      </c>
      <c r="L136" s="302">
        <f t="shared" ref="L136:L137" si="113">D141-D136</f>
        <v>-5.1405153244641899E-3</v>
      </c>
      <c r="M136" s="302">
        <f t="shared" ref="M136:M137" si="114">F141-F136</f>
        <v>0</v>
      </c>
      <c r="N136" s="302">
        <f t="shared" ref="N136:N137" si="115">SUM(K136:M136)</f>
        <v>-2.2259149258612221E-2</v>
      </c>
    </row>
    <row r="137" spans="1:14" x14ac:dyDescent="0.2">
      <c r="A137" s="282" t="s">
        <v>363</v>
      </c>
      <c r="B137" s="302">
        <f>SUM(B135:B136)</f>
        <v>2.0679989327601578</v>
      </c>
      <c r="C137" s="299" t="str">
        <f>CONCATENATE("(",ROUND((B137/$H137)*100,1),")")</f>
        <v>(93)</v>
      </c>
      <c r="D137" s="302">
        <f>SUM(D135:D136)</f>
        <v>0.15500106723984075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2.222999999999999</v>
      </c>
      <c r="I137" s="299" t="str">
        <f>CONCATENATE("(",ROUND((H137/$H137)*100,1),")")</f>
        <v>(100)</v>
      </c>
      <c r="K137" s="302">
        <f t="shared" si="112"/>
        <v>-8.4347504190584122E-2</v>
      </c>
      <c r="L137" s="302">
        <f t="shared" si="113"/>
        <v>-5.6524958094161526E-3</v>
      </c>
      <c r="M137" s="302">
        <f t="shared" si="114"/>
        <v>0</v>
      </c>
      <c r="N137" s="302">
        <f t="shared" si="115"/>
        <v>-9.0000000000000274E-2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1.4285314285617372</v>
      </c>
      <c r="C140" s="299" t="str">
        <f>CONCATENATE("(",ROUND((B140/$H142)*100,1),")")</f>
        <v>(67)</v>
      </c>
      <c r="D140" s="302">
        <f>'Ind T6'!R54</f>
        <v>2.0365714285681204E-2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1.4488971428474184</v>
      </c>
      <c r="I140" s="299" t="str">
        <f>CONCATENATE("(",ROUND((H140/$H142)*100,1),")")</f>
        <v>(67.9)</v>
      </c>
      <c r="K140" s="302">
        <f>B145-B140</f>
        <v>-9.5171580592336991E-3</v>
      </c>
      <c r="L140" s="302">
        <f>D145-D140</f>
        <v>7.43337897697538E-4</v>
      </c>
      <c r="M140" s="302">
        <f>F145-F140</f>
        <v>0</v>
      </c>
      <c r="N140" s="302">
        <f>SUM(K140:M140)</f>
        <v>-8.7738201615361611E-3</v>
      </c>
    </row>
    <row r="141" spans="1:14" x14ac:dyDescent="0.2">
      <c r="A141" s="282" t="s">
        <v>365</v>
      </c>
      <c r="B141" s="302">
        <f>'Ind T6'!Q53</f>
        <v>0.55512000000783657</v>
      </c>
      <c r="C141" s="299" t="str">
        <f>CONCATENATE("(",ROUND((B141/$H142)*100,1),")")</f>
        <v>(26)</v>
      </c>
      <c r="D141" s="302">
        <f>'Ind T6'!R53</f>
        <v>0.12898285714474339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0.68410285715258001</v>
      </c>
      <c r="I141" s="299" t="str">
        <f>CONCATENATE("(",ROUND((H141/$H142)*100,1),")")</f>
        <v>(32.1)</v>
      </c>
      <c r="K141" s="302">
        <f t="shared" ref="K141:K142" si="117">B146-B141</f>
        <v>1.4065090511812151E-2</v>
      </c>
      <c r="L141" s="302">
        <f t="shared" ref="L141:L142" si="118">D146-D141</f>
        <v>7.0872964972587549E-4</v>
      </c>
      <c r="M141" s="302">
        <f t="shared" ref="M141:M142" si="119">F146-F141</f>
        <v>0</v>
      </c>
      <c r="N141" s="302">
        <f t="shared" ref="N141:N142" si="120">SUM(K141:M141)</f>
        <v>1.4773820161538026E-2</v>
      </c>
    </row>
    <row r="142" spans="1:14" x14ac:dyDescent="0.2">
      <c r="A142" s="282" t="s">
        <v>363</v>
      </c>
      <c r="B142" s="302">
        <f>SUM(B140:B141)</f>
        <v>1.9836514285695737</v>
      </c>
      <c r="C142" s="299" t="str">
        <f>CONCATENATE("(",ROUND((B142/$H142)*100,1),")")</f>
        <v>(93)</v>
      </c>
      <c r="D142" s="302">
        <f>SUM(D140:D141)</f>
        <v>0.1493485714304246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2.1329999999999982</v>
      </c>
      <c r="I142" s="299" t="str">
        <f>CONCATENATE("(",ROUND((H142/$H142)*100,1),")")</f>
        <v>(100)</v>
      </c>
      <c r="K142" s="302">
        <f t="shared" si="117"/>
        <v>4.5479324525785625E-3</v>
      </c>
      <c r="L142" s="302">
        <f t="shared" si="118"/>
        <v>1.4520675474234135E-3</v>
      </c>
      <c r="M142" s="302">
        <f t="shared" si="119"/>
        <v>0</v>
      </c>
      <c r="N142" s="302">
        <f t="shared" si="120"/>
        <v>6.000000000001976E-3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1.4190142705025035</v>
      </c>
      <c r="C145" s="299" t="str">
        <f>CONCATENATE("(",ROUND((B145/$H147)*100,1),")")</f>
        <v>(66.3)</v>
      </c>
      <c r="D145" s="302">
        <f>'Ind T6'!W54</f>
        <v>2.1109052183378742E-2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1.4401233226858823</v>
      </c>
      <c r="I145" s="299" t="str">
        <f>CONCATENATE("(",ROUND((H145/$H147)*100,1),")")</f>
        <v>(67.3)</v>
      </c>
      <c r="K145" s="302">
        <f>B145-B135</f>
        <v>-7.674602831566979E-2</v>
      </c>
      <c r="L145" s="302">
        <f>D145-D135</f>
        <v>2.3135741274555796E-4</v>
      </c>
      <c r="M145" s="302">
        <f>F145-F135</f>
        <v>0</v>
      </c>
      <c r="N145" s="302">
        <f>SUM(K145:M145)</f>
        <v>-7.6514670902924228E-2</v>
      </c>
    </row>
    <row r="146" spans="1:14" x14ac:dyDescent="0.2">
      <c r="A146" s="282" t="s">
        <v>365</v>
      </c>
      <c r="B146" s="302">
        <f>'Ind T6'!V53</f>
        <v>0.56918509051964872</v>
      </c>
      <c r="C146" s="299" t="str">
        <f>CONCATENATE("(",ROUND((B146/$H147)*100,1),")")</f>
        <v>(26.6)</v>
      </c>
      <c r="D146" s="302">
        <f>'Ind T6'!W53</f>
        <v>0.12969158679446927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0.69887667731411796</v>
      </c>
      <c r="I146" s="299" t="str">
        <f>CONCATENATE("(",ROUND((H146/$H147)*100,1),")")</f>
        <v>(32.7)</v>
      </c>
      <c r="K146" s="302">
        <f t="shared" ref="K146:K147" si="122">B146-B136</f>
        <v>-3.0535434223358804E-3</v>
      </c>
      <c r="L146" s="302">
        <f t="shared" ref="L146:L147" si="123">D146-D136</f>
        <v>-4.4317856747383144E-3</v>
      </c>
      <c r="M146" s="302">
        <f t="shared" ref="M146:M147" si="124">F146-F136</f>
        <v>0</v>
      </c>
      <c r="N146" s="302">
        <f t="shared" ref="N146:N147" si="125">SUM(K146:M146)</f>
        <v>-7.4853290970741948E-3</v>
      </c>
    </row>
    <row r="147" spans="1:14" x14ac:dyDescent="0.2">
      <c r="A147" s="282" t="s">
        <v>363</v>
      </c>
      <c r="B147" s="302">
        <f>SUM(B145:B146)</f>
        <v>1.9881993610221522</v>
      </c>
      <c r="C147" s="299" t="str">
        <f>CONCATENATE("(",ROUND((B147/$H147)*100,1),")")</f>
        <v>(92.9)</v>
      </c>
      <c r="D147" s="302">
        <f>SUM(D145:D146)</f>
        <v>0.15080063897784801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2.1390000000000002</v>
      </c>
      <c r="I147" s="299" t="str">
        <f>CONCATENATE("(",ROUND((H147/$H147)*100,1),")")</f>
        <v>(100)</v>
      </c>
      <c r="K147" s="302">
        <f t="shared" si="122"/>
        <v>-7.9799571738005559E-2</v>
      </c>
      <c r="L147" s="302">
        <f t="shared" si="123"/>
        <v>-4.2004282619927391E-3</v>
      </c>
      <c r="M147" s="302">
        <f t="shared" si="124"/>
        <v>0</v>
      </c>
      <c r="N147" s="302">
        <f t="shared" si="125"/>
        <v>-8.3999999999998298E-2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2.7568468118259934</v>
      </c>
      <c r="C156" s="299" t="str">
        <f>CONCATENATE("(",ROUND((B156/$H158)*100,1),")")</f>
        <v>(74.8)</v>
      </c>
      <c r="D156" s="302">
        <f>'Ind T6'!M63</f>
        <v>6.7989891135377095E-2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2.8248367029613703</v>
      </c>
      <c r="I156" s="299" t="str">
        <f>CONCATENATE("(",ROUND((H156/$H158)*100,1),")")</f>
        <v>(76.7)</v>
      </c>
      <c r="K156" s="302">
        <f>B161-B156</f>
        <v>0.11083627284555408</v>
      </c>
      <c r="L156" s="302">
        <f>D161-D156</f>
        <v>3.702185980912695E-3</v>
      </c>
      <c r="M156" s="302">
        <f>F161-F156</f>
        <v>0</v>
      </c>
      <c r="N156" s="302">
        <f>SUM(K156:M156)</f>
        <v>0.11453845882646678</v>
      </c>
    </row>
    <row r="157" spans="1:14" x14ac:dyDescent="0.2">
      <c r="A157" s="282" t="s">
        <v>365</v>
      </c>
      <c r="B157" s="302">
        <f>'Ind T6'!L62</f>
        <v>0.65124416795484685</v>
      </c>
      <c r="C157" s="299" t="str">
        <f>CONCATENATE("(",ROUND((B157/$H158)*100,1),")")</f>
        <v>(17.7)</v>
      </c>
      <c r="D157" s="302">
        <f>'Ind T6'!M62</f>
        <v>0.18807931570930958</v>
      </c>
      <c r="E157" s="299" t="str">
        <f>CONCATENATE("(",ROUND((D157/$H158)*100,1),")")</f>
        <v>(5.1)</v>
      </c>
      <c r="F157" s="302">
        <f>'Ind T6'!N62</f>
        <v>2.0839813374475238E-2</v>
      </c>
      <c r="G157" s="299" t="str">
        <f>CONCATENATE("(",ROUND((F157/$H158)*100,1),")")</f>
        <v>(0.6)</v>
      </c>
      <c r="H157" s="302">
        <f t="shared" ref="H157" si="126">SUM(B157,D157,F157)</f>
        <v>0.8601632970386317</v>
      </c>
      <c r="I157" s="299" t="str">
        <f>CONCATENATE("(",ROUND((H157/$H158)*100,1),")")</f>
        <v>(23.3)</v>
      </c>
      <c r="K157" s="302">
        <f t="shared" ref="K157:K158" si="127">B162-B157</f>
        <v>5.7242241208304456E-2</v>
      </c>
      <c r="L157" s="302">
        <f t="shared" ref="L157:L158" si="128">D162-D157</f>
        <v>1.1446060679579012E-2</v>
      </c>
      <c r="M157" s="302">
        <f t="shared" ref="M157:M158" si="129">F162-F157</f>
        <v>7.7323928565078623E-4</v>
      </c>
      <c r="N157" s="302">
        <f t="shared" ref="N157:N158" si="130">SUM(K157:M157)</f>
        <v>6.9461541173534258E-2</v>
      </c>
    </row>
    <row r="158" spans="1:14" x14ac:dyDescent="0.2">
      <c r="A158" s="282" t="s">
        <v>363</v>
      </c>
      <c r="B158" s="302">
        <f>SUM(B156:B157)</f>
        <v>3.4080909797808401</v>
      </c>
      <c r="C158" s="299" t="str">
        <f>CONCATENATE("(",ROUND((B158/$H158)*100,1),")")</f>
        <v>(92.5)</v>
      </c>
      <c r="D158" s="302">
        <f>SUM(D156:D157)</f>
        <v>0.2560692068446867</v>
      </c>
      <c r="E158" s="299" t="str">
        <f>CONCATENATE("(",ROUND((D158/$H158)*100,1),")")</f>
        <v>(6.9)</v>
      </c>
      <c r="F158" s="302">
        <f>SUM(F156:F157)</f>
        <v>2.0839813374475238E-2</v>
      </c>
      <c r="G158" s="299" t="str">
        <f>CONCATENATE("(",ROUND((F158/$H158)*100,1),")")</f>
        <v>(0.6)</v>
      </c>
      <c r="H158" s="302">
        <f>SUM(H156:H157)</f>
        <v>3.6850000000000023</v>
      </c>
      <c r="I158" s="299" t="str">
        <f>CONCATENATE("(",ROUND((H158/$H158)*100,1),")")</f>
        <v>(100)</v>
      </c>
      <c r="K158" s="302">
        <f t="shared" si="127"/>
        <v>0.16807851405385854</v>
      </c>
      <c r="L158" s="302">
        <f t="shared" si="128"/>
        <v>1.5148246660491693E-2</v>
      </c>
      <c r="M158" s="302">
        <f t="shared" si="129"/>
        <v>7.7323928565078623E-4</v>
      </c>
      <c r="N158" s="302">
        <f t="shared" si="130"/>
        <v>0.18400000000000102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2.8676830846715475</v>
      </c>
      <c r="C161" s="299" t="str">
        <f>CONCATENATE("(",ROUND((B161/$H163)*100,1),")")</f>
        <v>(74.1)</v>
      </c>
      <c r="D161" s="302">
        <f>'Ind T6'!R63</f>
        <v>7.169207711628979E-2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2.9393751617878374</v>
      </c>
      <c r="I161" s="299" t="str">
        <f>CONCATENATE("(",ROUND((H161/$H163)*100,1),")")</f>
        <v>(76)</v>
      </c>
      <c r="K161" s="302">
        <f>B166-B161</f>
        <v>0.15627470375638186</v>
      </c>
      <c r="L161" s="302">
        <f>D166-D161</f>
        <v>4.7411742105275406E-3</v>
      </c>
      <c r="M161" s="302">
        <f>F166-F161</f>
        <v>0</v>
      </c>
      <c r="N161" s="302">
        <f>SUM(K161:M161)</f>
        <v>0.16101587796690942</v>
      </c>
    </row>
    <row r="162" spans="1:14" x14ac:dyDescent="0.2">
      <c r="A162" s="282" t="s">
        <v>365</v>
      </c>
      <c r="B162" s="302">
        <f>'Ind T6'!Q62</f>
        <v>0.70848640916315131</v>
      </c>
      <c r="C162" s="299" t="str">
        <f>CONCATENATE("(",ROUND((B162/$H163)*100,1),")")</f>
        <v>(18.3)</v>
      </c>
      <c r="D162" s="302">
        <f>'Ind T6'!R62</f>
        <v>0.19952537638888859</v>
      </c>
      <c r="E162" s="299" t="str">
        <f>CONCATENATE("(",ROUND((D162/$H163)*100,1),")")</f>
        <v>(5.2)</v>
      </c>
      <c r="F162" s="302">
        <f>'Ind T6'!S62</f>
        <v>2.1613052660126024E-2</v>
      </c>
      <c r="G162" s="299" t="str">
        <f>CONCATENATE("(",ROUND((F162/$H163)*100,1),")")</f>
        <v>(0.6)</v>
      </c>
      <c r="H162" s="302">
        <f t="shared" ref="H162" si="131">SUM(B162,D162,F162)</f>
        <v>0.9296248382121659</v>
      </c>
      <c r="I162" s="299" t="str">
        <f>CONCATENATE("(",ROUND((H162/$H163)*100,1),")")</f>
        <v>(24)</v>
      </c>
      <c r="K162" s="302">
        <f t="shared" ref="K162:K163" si="132">B167-B162</f>
        <v>0.10725015693733342</v>
      </c>
      <c r="L162" s="302">
        <f t="shared" ref="L162:L163" si="133">D167-D162</f>
        <v>1.8739999757573816E-2</v>
      </c>
      <c r="M162" s="302">
        <f t="shared" ref="M162:M163" si="134">F167-F162</f>
        <v>9.9396533817512622E-4</v>
      </c>
      <c r="N162" s="302">
        <f t="shared" ref="N162:N163" si="135">SUM(K162:M162)</f>
        <v>0.12698412203308235</v>
      </c>
    </row>
    <row r="163" spans="1:14" x14ac:dyDescent="0.2">
      <c r="A163" s="282" t="s">
        <v>363</v>
      </c>
      <c r="B163" s="302">
        <f>SUM(B161:B162)</f>
        <v>3.5761694938346986</v>
      </c>
      <c r="C163" s="299" t="str">
        <f>CONCATENATE("(",ROUND((B163/$H163)*100,1),")")</f>
        <v>(92.4)</v>
      </c>
      <c r="D163" s="302">
        <f>SUM(D161:D162)</f>
        <v>0.2712174535051784</v>
      </c>
      <c r="E163" s="299" t="str">
        <f>CONCATENATE("(",ROUND((D163/$H163)*100,1),")")</f>
        <v>(7)</v>
      </c>
      <c r="F163" s="302">
        <f>SUM(F161:F162)</f>
        <v>2.1613052660126024E-2</v>
      </c>
      <c r="G163" s="299" t="str">
        <f>CONCATENATE("(",ROUND((F163/$H163)*100,1),")")</f>
        <v>(0.6)</v>
      </c>
      <c r="H163" s="302">
        <f>SUM(H161:H162)</f>
        <v>3.8690000000000033</v>
      </c>
      <c r="I163" s="299" t="str">
        <f>CONCATENATE("(",ROUND((H163/$H163)*100,1),")")</f>
        <v>(100)</v>
      </c>
      <c r="K163" s="302">
        <f t="shared" si="132"/>
        <v>0.26352486069371572</v>
      </c>
      <c r="L163" s="302">
        <f t="shared" si="133"/>
        <v>2.3481173968101343E-2</v>
      </c>
      <c r="M163" s="302">
        <f t="shared" si="134"/>
        <v>9.9396533817512622E-4</v>
      </c>
      <c r="N163" s="302">
        <f t="shared" si="135"/>
        <v>0.28799999999999221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3.0239577884279294</v>
      </c>
      <c r="C166" s="299" t="str">
        <f>CONCATENATE("(",ROUND((B166/$H168)*100,1),")")</f>
        <v>(72.7)</v>
      </c>
      <c r="D166" s="302">
        <f>'Ind T6'!W63</f>
        <v>7.6433251326817331E-2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3.1003910397547467</v>
      </c>
      <c r="I166" s="299" t="str">
        <f>CONCATENATE("(",ROUND((H166/$H168)*100,1),")")</f>
        <v>(74.6)</v>
      </c>
      <c r="K166" s="302">
        <f>B166-B156</f>
        <v>0.26711097660193595</v>
      </c>
      <c r="L166" s="302">
        <f>D166-D156</f>
        <v>8.4433601914402356E-3</v>
      </c>
      <c r="M166" s="302">
        <f>F166-F156</f>
        <v>0</v>
      </c>
      <c r="N166" s="302">
        <f>SUM(K166:M166)</f>
        <v>0.27555433679337615</v>
      </c>
    </row>
    <row r="167" spans="1:14" x14ac:dyDescent="0.2">
      <c r="A167" s="282" t="s">
        <v>365</v>
      </c>
      <c r="B167" s="302">
        <f>'Ind T6'!V62</f>
        <v>0.81573656610048473</v>
      </c>
      <c r="C167" s="299" t="str">
        <f>CONCATENATE("(",ROUND((B167/$H168)*100,1),")")</f>
        <v>(19.6)</v>
      </c>
      <c r="D167" s="302">
        <f>'Ind T6'!W62</f>
        <v>0.21826537614646241</v>
      </c>
      <c r="E167" s="299" t="str">
        <f>CONCATENATE("(",ROUND((D167/$H168)*100,1),")")</f>
        <v>(5.3)</v>
      </c>
      <c r="F167" s="302">
        <f>'Ind T6'!X62</f>
        <v>2.260701799830115E-2</v>
      </c>
      <c r="G167" s="299" t="str">
        <f>CONCATENATE("(",ROUND((F167/$H168)*100,1),")")</f>
        <v>(0.5)</v>
      </c>
      <c r="H167" s="302">
        <f t="shared" ref="H167" si="136">SUM(B167,D167,F167)</f>
        <v>1.0566089602452482</v>
      </c>
      <c r="I167" s="299" t="str">
        <f>CONCATENATE("(",ROUND((H167/$H168)*100,1),")")</f>
        <v>(25.4)</v>
      </c>
      <c r="K167" s="302">
        <f t="shared" ref="K167:K168" si="137">B167-B157</f>
        <v>0.16449239814563787</v>
      </c>
      <c r="L167" s="302">
        <f t="shared" ref="L167:L168" si="138">D167-D157</f>
        <v>3.0186060437152828E-2</v>
      </c>
      <c r="M167" s="302">
        <f t="shared" ref="M167:M168" si="139">F167-F157</f>
        <v>1.7672046238259125E-3</v>
      </c>
      <c r="N167" s="302">
        <f t="shared" ref="N167:N168" si="140">SUM(K167:M167)</f>
        <v>0.19644566320661661</v>
      </c>
    </row>
    <row r="168" spans="1:14" x14ac:dyDescent="0.2">
      <c r="A168" s="282" t="s">
        <v>363</v>
      </c>
      <c r="B168" s="302">
        <f>SUM(B166:B167)</f>
        <v>3.8396943545284143</v>
      </c>
      <c r="C168" s="299" t="str">
        <f>CONCATENATE("(",ROUND((B168/$H168)*100,1),")")</f>
        <v>(92.4)</v>
      </c>
      <c r="D168" s="302">
        <f>SUM(D166:D167)</f>
        <v>0.29469862747327974</v>
      </c>
      <c r="E168" s="299" t="str">
        <f>CONCATENATE("(",ROUND((D168/$H168)*100,1),")")</f>
        <v>(7.1)</v>
      </c>
      <c r="F168" s="302">
        <f>SUM(F166:F167)</f>
        <v>2.260701799830115E-2</v>
      </c>
      <c r="G168" s="299" t="str">
        <f>CONCATENATE("(",ROUND((F168/$H168)*100,1),")")</f>
        <v>(0.5)</v>
      </c>
      <c r="H168" s="302">
        <f>SUM(H166:H167)</f>
        <v>4.1569999999999947</v>
      </c>
      <c r="I168" s="299" t="str">
        <f>CONCATENATE("(",ROUND((H168/$H168)*100,1),")")</f>
        <v>(100)</v>
      </c>
      <c r="K168" s="302">
        <f t="shared" si="137"/>
        <v>0.43160337474757426</v>
      </c>
      <c r="L168" s="302">
        <f t="shared" si="138"/>
        <v>3.8629420628593036E-2</v>
      </c>
      <c r="M168" s="302">
        <f t="shared" si="139"/>
        <v>1.7672046238259125E-3</v>
      </c>
      <c r="N168" s="302">
        <f t="shared" si="140"/>
        <v>0.4719999999999932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27.657227514839317</v>
      </c>
      <c r="C177" s="299" t="str">
        <f>CONCATENATE("(",ROUND((B177/$H179)*100,1),")")</f>
        <v>(49.9)</v>
      </c>
      <c r="D177" s="302">
        <f>'Ind T6'!M72</f>
        <v>1.8444147335927019</v>
      </c>
      <c r="E177" s="299" t="str">
        <f>CONCATENATE("(",ROUND((D177/$H179)*100,1),")")</f>
        <v>(3.3)</v>
      </c>
      <c r="F177" s="302">
        <f>'Ind T6'!N72</f>
        <v>17.522689426188585</v>
      </c>
      <c r="G177" s="299" t="str">
        <f>CONCATENATE("(",ROUND((F177/$H179)*100,1),")")</f>
        <v>(31.6)</v>
      </c>
      <c r="H177" s="302">
        <f>SUM(B177,D177,F177)</f>
        <v>47.024331674620605</v>
      </c>
      <c r="I177" s="299" t="str">
        <f>CONCATENATE("(",ROUND((H177/$H179)*100,1),")")</f>
        <v>(84.8)</v>
      </c>
      <c r="K177" s="302">
        <f>B182-B177</f>
        <v>0.52745015053624655</v>
      </c>
      <c r="L177" s="302">
        <f>D182-D177</f>
        <v>9.4355751210141614E-2</v>
      </c>
      <c r="M177" s="302">
        <f>F182-F177</f>
        <v>0.74382150338258057</v>
      </c>
      <c r="N177" s="302">
        <f>SUM(K177:M177)</f>
        <v>1.3656274051289687</v>
      </c>
    </row>
    <row r="178" spans="1:14" x14ac:dyDescent="0.2">
      <c r="A178" s="282" t="s">
        <v>365</v>
      </c>
      <c r="B178" s="302">
        <f>'Ind T6'!L71</f>
        <v>4.1362555524229929</v>
      </c>
      <c r="C178" s="299" t="str">
        <f>CONCATENATE("(",ROUND((B178/$H179)*100,1),")")</f>
        <v>(7.5)</v>
      </c>
      <c r="D178" s="302">
        <f>'Ind T6'!M71</f>
        <v>3.4193995213842712</v>
      </c>
      <c r="E178" s="299" t="str">
        <f>CONCATENATE("(",ROUND((D178/$H179)*100,1),")")</f>
        <v>(6.2)</v>
      </c>
      <c r="F178" s="302">
        <f>'Ind T6'!N71</f>
        <v>0.84501325157222806</v>
      </c>
      <c r="G178" s="299" t="str">
        <f>CONCATENATE("(",ROUND((F178/$H179)*100,1),")")</f>
        <v>(1.5)</v>
      </c>
      <c r="H178" s="302">
        <f t="shared" ref="H178" si="141">SUM(B178,D178,F178)</f>
        <v>8.4006683253794918</v>
      </c>
      <c r="I178" s="299" t="str">
        <f>CONCATENATE("(",ROUND((H178/$H179)*100,1),")")</f>
        <v>(15.2)</v>
      </c>
      <c r="K178" s="302">
        <f t="shared" ref="K178:K179" si="142">B183-B178</f>
        <v>0.15139541856409977</v>
      </c>
      <c r="L178" s="302">
        <f t="shared" ref="L178:L179" si="143">D183-D178</f>
        <v>0.14848196292388005</v>
      </c>
      <c r="M178" s="302">
        <f t="shared" ref="M178:M179" si="144">F183-F178</f>
        <v>3.449521338297723E-2</v>
      </c>
      <c r="N178" s="302">
        <f t="shared" ref="N178:N179" si="145">SUM(K178:M178)</f>
        <v>0.33437259487095705</v>
      </c>
    </row>
    <row r="179" spans="1:14" x14ac:dyDescent="0.2">
      <c r="A179" s="282" t="s">
        <v>363</v>
      </c>
      <c r="B179" s="302">
        <f>SUM(B177:B178)</f>
        <v>31.793483067262308</v>
      </c>
      <c r="C179" s="299" t="str">
        <f>CONCATENATE("(",ROUND((B179/$H179)*100,1),")")</f>
        <v>(57.4)</v>
      </c>
      <c r="D179" s="302">
        <f>SUM(D177:D178)</f>
        <v>5.2638142549769729</v>
      </c>
      <c r="E179" s="299" t="str">
        <f>CONCATENATE("(",ROUND((D179/$H179)*100,1),")")</f>
        <v>(9.5)</v>
      </c>
      <c r="F179" s="302">
        <f>SUM(F177:F178)</f>
        <v>18.367702677760814</v>
      </c>
      <c r="G179" s="299" t="str">
        <f>CONCATENATE("(",ROUND((F179/$H179)*100,1),")")</f>
        <v>(33.1)</v>
      </c>
      <c r="H179" s="302">
        <f>SUM(H177:H178)</f>
        <v>55.425000000000097</v>
      </c>
      <c r="I179" s="299" t="str">
        <f>CONCATENATE("(",ROUND((H179/$H179)*100,1),")")</f>
        <v>(100)</v>
      </c>
      <c r="K179" s="302">
        <f t="shared" si="142"/>
        <v>0.67884556910034632</v>
      </c>
      <c r="L179" s="302">
        <f t="shared" si="143"/>
        <v>0.24283771413402189</v>
      </c>
      <c r="M179" s="302">
        <f t="shared" si="144"/>
        <v>0.77831671676555558</v>
      </c>
      <c r="N179" s="302">
        <f t="shared" si="145"/>
        <v>1.6999999999999238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28.184677665375563</v>
      </c>
      <c r="C182" s="299" t="str">
        <f>CONCATENATE("(",ROUND((B182/$H184)*100,1),")")</f>
        <v>(49.3)</v>
      </c>
      <c r="D182" s="302">
        <f>'Ind T6'!R72</f>
        <v>1.9387704848028435</v>
      </c>
      <c r="E182" s="299" t="str">
        <f>CONCATENATE("(",ROUND((D182/$H184)*100,1),")")</f>
        <v>(3.4)</v>
      </c>
      <c r="F182" s="302">
        <f>'Ind T6'!S72</f>
        <v>18.266510929571165</v>
      </c>
      <c r="G182" s="299" t="str">
        <f>CONCATENATE("(",ROUND((F182/$H184)*100,1),")")</f>
        <v>(32)</v>
      </c>
      <c r="H182" s="302">
        <f>SUM(B182,D182,F182)</f>
        <v>48.389959079749573</v>
      </c>
      <c r="I182" s="299" t="str">
        <f>CONCATENATE("(",ROUND((H182/$H184)*100,1),")")</f>
        <v>(84.7)</v>
      </c>
      <c r="K182" s="302">
        <f>B187-B182</f>
        <v>0.44650326413778529</v>
      </c>
      <c r="L182" s="302">
        <f>D187-D182</f>
        <v>0.16890528745887456</v>
      </c>
      <c r="M182" s="302">
        <f>F187-F182</f>
        <v>1.3184576554616321</v>
      </c>
      <c r="N182" s="302">
        <f>SUM(K182:M182)</f>
        <v>1.9338662070582919</v>
      </c>
    </row>
    <row r="183" spans="1:14" x14ac:dyDescent="0.2">
      <c r="A183" s="282" t="s">
        <v>365</v>
      </c>
      <c r="B183" s="302">
        <f>'Ind T6'!Q71</f>
        <v>4.2876509709870927</v>
      </c>
      <c r="C183" s="299" t="str">
        <f>CONCATENATE("(",ROUND((B183/$H184)*100,1),")")</f>
        <v>(7.5)</v>
      </c>
      <c r="D183" s="302">
        <f>'Ind T6'!R71</f>
        <v>3.5678814843081512</v>
      </c>
      <c r="E183" s="299" t="str">
        <f>CONCATENATE("(",ROUND((D183/$H184)*100,1),")")</f>
        <v>(6.2)</v>
      </c>
      <c r="F183" s="302">
        <f>'Ind T6'!S71</f>
        <v>0.87950846495520529</v>
      </c>
      <c r="G183" s="299" t="str">
        <f>CONCATENATE("(",ROUND((F183/$H184)*100,1),")")</f>
        <v>(1.5)</v>
      </c>
      <c r="H183" s="302">
        <f t="shared" ref="H183" si="146">SUM(B183,D183,F183)</f>
        <v>8.735040920250448</v>
      </c>
      <c r="I183" s="299" t="str">
        <f>CONCATENATE("(",ROUND((H183/$H184)*100,1),")")</f>
        <v>(15.3)</v>
      </c>
      <c r="K183" s="302">
        <f t="shared" ref="K183:K184" si="147">B188-B183</f>
        <v>0.27187251704924353</v>
      </c>
      <c r="L183" s="302">
        <f t="shared" ref="L183:L184" si="148">D188-D183</f>
        <v>0.26820163560795507</v>
      </c>
      <c r="M183" s="302">
        <f t="shared" ref="M183:M184" si="149">F188-F183</f>
        <v>8.205964028448165E-2</v>
      </c>
      <c r="N183" s="302">
        <f t="shared" ref="N183:N184" si="150">SUM(K183:M183)</f>
        <v>0.62213379294168025</v>
      </c>
    </row>
    <row r="184" spans="1:14" x14ac:dyDescent="0.2">
      <c r="A184" s="282" t="s">
        <v>363</v>
      </c>
      <c r="B184" s="302">
        <f>SUM(B182:B183)</f>
        <v>32.472328636362654</v>
      </c>
      <c r="C184" s="299" t="str">
        <f>CONCATENATE("(",ROUND((B184/$H184)*100,1),")")</f>
        <v>(56.8)</v>
      </c>
      <c r="D184" s="302">
        <f>SUM(D182:D183)</f>
        <v>5.5066519691109947</v>
      </c>
      <c r="E184" s="299" t="str">
        <f>CONCATENATE("(",ROUND((D184/$H184)*100,1),")")</f>
        <v>(9.6)</v>
      </c>
      <c r="F184" s="302">
        <f>SUM(F182:F183)</f>
        <v>19.14601939452637</v>
      </c>
      <c r="G184" s="299" t="str">
        <f>CONCATENATE("(",ROUND((F184/$H184)*100,1),")")</f>
        <v>(33.5)</v>
      </c>
      <c r="H184" s="302">
        <f>SUM(H182:H183)</f>
        <v>57.125000000000021</v>
      </c>
      <c r="I184" s="299" t="str">
        <f>CONCATENATE("(",ROUND((H184/$H184)*100,1),")")</f>
        <v>(100)</v>
      </c>
      <c r="K184" s="302">
        <f t="shared" si="147"/>
        <v>0.71837578118702794</v>
      </c>
      <c r="L184" s="302">
        <f t="shared" si="148"/>
        <v>0.43710692306682919</v>
      </c>
      <c r="M184" s="302">
        <f t="shared" si="149"/>
        <v>1.4005172957461127</v>
      </c>
      <c r="N184" s="302">
        <f t="shared" si="150"/>
        <v>2.5559999999999699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28.631180929513349</v>
      </c>
      <c r="C187" s="299" t="str">
        <f>CONCATENATE("(",ROUND((B187/$H189)*100,1),")")</f>
        <v>(48)</v>
      </c>
      <c r="D187" s="302">
        <f>'Ind T6'!W72</f>
        <v>2.1076757722617181</v>
      </c>
      <c r="E187" s="299" t="str">
        <f>CONCATENATE("(",ROUND((D187/$H189)*100,1),")")</f>
        <v>(3.5)</v>
      </c>
      <c r="F187" s="302">
        <f>'Ind T6'!X72</f>
        <v>19.584968585032797</v>
      </c>
      <c r="G187" s="299" t="str">
        <f>CONCATENATE("(",ROUND((F187/$H189)*100,1),")")</f>
        <v>(32.8)</v>
      </c>
      <c r="H187" s="302">
        <f>SUM(B187,D187,F187)</f>
        <v>50.32382528680786</v>
      </c>
      <c r="I187" s="299" t="str">
        <f>CONCATENATE("(",ROUND((H187/$H189)*100,1),")")</f>
        <v>(84.3)</v>
      </c>
      <c r="K187" s="302">
        <f>B187-B177</f>
        <v>0.97395341467403185</v>
      </c>
      <c r="L187" s="302">
        <f>D187-D177</f>
        <v>0.26326103866901618</v>
      </c>
      <c r="M187" s="302">
        <f>F187-F177</f>
        <v>2.0622791588442126</v>
      </c>
      <c r="N187" s="302">
        <f>SUM(K187:M187)</f>
        <v>3.2994936121872609</v>
      </c>
    </row>
    <row r="188" spans="1:14" x14ac:dyDescent="0.2">
      <c r="A188" s="282" t="s">
        <v>365</v>
      </c>
      <c r="B188" s="302">
        <f>'Ind T6'!V71</f>
        <v>4.5595234880363362</v>
      </c>
      <c r="C188" s="299" t="str">
        <f>CONCATENATE("(",ROUND((B188/$H189)*100,1),")")</f>
        <v>(7.6)</v>
      </c>
      <c r="D188" s="302">
        <f>'Ind T6'!W71</f>
        <v>3.8360831199161063</v>
      </c>
      <c r="E188" s="299" t="str">
        <f>CONCATENATE("(",ROUND((D188/$H189)*100,1),")")</f>
        <v>(6.4)</v>
      </c>
      <c r="F188" s="302">
        <f>'Ind T6'!X71</f>
        <v>0.96156810523968694</v>
      </c>
      <c r="G188" s="299" t="str">
        <f>CONCATENATE("(",ROUND((F188/$H189)*100,1),")")</f>
        <v>(1.6)</v>
      </c>
      <c r="H188" s="302">
        <f t="shared" ref="H188" si="151">SUM(B188,D188,F188)</f>
        <v>9.3571747131921299</v>
      </c>
      <c r="I188" s="299" t="str">
        <f>CONCATENATE("(",ROUND((H188/$H189)*100,1),")")</f>
        <v>(15.7)</v>
      </c>
      <c r="K188" s="302">
        <f t="shared" ref="K188:K189" si="152">B188-B178</f>
        <v>0.4232679356133433</v>
      </c>
      <c r="L188" s="302">
        <f t="shared" ref="L188:L189" si="153">D188-D178</f>
        <v>0.41668359853183512</v>
      </c>
      <c r="M188" s="302">
        <f t="shared" ref="M188:M189" si="154">F188-F178</f>
        <v>0.11655485366745888</v>
      </c>
      <c r="N188" s="302">
        <f t="shared" ref="N188:N189" si="155">SUM(K188:M188)</f>
        <v>0.9565063878126373</v>
      </c>
    </row>
    <row r="189" spans="1:14" x14ac:dyDescent="0.2">
      <c r="A189" s="282" t="s">
        <v>363</v>
      </c>
      <c r="B189" s="302">
        <f>SUM(B187:B188)</f>
        <v>33.190704417549682</v>
      </c>
      <c r="C189" s="299" t="str">
        <f>CONCATENATE("(",ROUND((B189/$H189)*100,1),")")</f>
        <v>(55.6)</v>
      </c>
      <c r="D189" s="302">
        <f>SUM(D187:D188)</f>
        <v>5.9437588921778239</v>
      </c>
      <c r="E189" s="299" t="str">
        <f>CONCATENATE("(",ROUND((D189/$H189)*100,1),")")</f>
        <v>(10)</v>
      </c>
      <c r="F189" s="302">
        <f>SUM(F187:F188)</f>
        <v>20.546536690272482</v>
      </c>
      <c r="G189" s="299" t="str">
        <f>CONCATENATE("(",ROUND((F189/$H189)*100,1),")")</f>
        <v>(34.4)</v>
      </c>
      <c r="H189" s="302">
        <f>SUM(H187:H188)</f>
        <v>59.68099999999999</v>
      </c>
      <c r="I189" s="299" t="str">
        <f>CONCATENATE("(",ROUND((H189/$H189)*100,1),")")</f>
        <v>(100)</v>
      </c>
      <c r="K189" s="302">
        <f t="shared" si="152"/>
        <v>1.3972213502873743</v>
      </c>
      <c r="L189" s="302">
        <f t="shared" si="153"/>
        <v>0.67994463720085108</v>
      </c>
      <c r="M189" s="302">
        <f t="shared" si="154"/>
        <v>2.1788340125116683</v>
      </c>
      <c r="N189" s="302">
        <f t="shared" si="155"/>
        <v>4.2559999999998936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53.978401957173602</v>
      </c>
      <c r="C198" s="299" t="str">
        <f>CONCATENATE("(",ROUND((B198/$H200)*100,1),")")</f>
        <v>(36.5)</v>
      </c>
      <c r="D198" s="302">
        <f>'Ind T6'!M81</f>
        <v>16.046550291660218</v>
      </c>
      <c r="E198" s="299" t="str">
        <f>CONCATENATE("(",ROUND((D198/$H200)*100,1),")")</f>
        <v>(10.8)</v>
      </c>
      <c r="F198" s="302">
        <f>'Ind T6'!N81</f>
        <v>8.9740094772522543</v>
      </c>
      <c r="G198" s="299" t="str">
        <f>CONCATENATE("(",ROUND((F198/$H200)*100,1),")")</f>
        <v>(6.1)</v>
      </c>
      <c r="H198" s="302">
        <f>SUM(B198,D198,F198)</f>
        <v>78.998961726086065</v>
      </c>
      <c r="I198" s="299" t="str">
        <f>CONCATENATE("(",ROUND((H198/$H200)*100,1),")")</f>
        <v>(53.4)</v>
      </c>
      <c r="K198" s="302">
        <f>B203-B198</f>
        <v>1.3452872945995651</v>
      </c>
      <c r="L198" s="302">
        <f>D203-D198</f>
        <v>0.22333924717672105</v>
      </c>
      <c r="M198" s="302">
        <f>F203-F198</f>
        <v>0.23642997842191171</v>
      </c>
      <c r="N198" s="302">
        <f>SUM(K198:M198)</f>
        <v>1.8050565201981978</v>
      </c>
    </row>
    <row r="199" spans="1:14" x14ac:dyDescent="0.2">
      <c r="A199" s="282" t="s">
        <v>365</v>
      </c>
      <c r="B199" s="302">
        <f>'Ind T6'!L80</f>
        <v>28.906451143247288</v>
      </c>
      <c r="C199" s="299" t="str">
        <f>CONCATENATE("(",ROUND((B199/$H200)*100,1),")")</f>
        <v>(19.5)</v>
      </c>
      <c r="D199" s="302">
        <f>'Ind T6'!M80</f>
        <v>36.560074955997898</v>
      </c>
      <c r="E199" s="299" t="str">
        <f>CONCATENATE("(",ROUND((D199/$H200)*100,1),")")</f>
        <v>(24.7)</v>
      </c>
      <c r="F199" s="302">
        <f>'Ind T6'!N80</f>
        <v>3.5225121746689032</v>
      </c>
      <c r="G199" s="299" t="str">
        <f>CONCATENATE("(",ROUND((F199/$H200)*100,1),")")</f>
        <v>(2.4)</v>
      </c>
      <c r="H199" s="302">
        <f t="shared" ref="H199" si="156">SUM(B199,D199,F199)</f>
        <v>68.98903827391409</v>
      </c>
      <c r="I199" s="299" t="str">
        <f>CONCATENATE("(",ROUND((H199/$H200)*100,1),")")</f>
        <v>(46.6)</v>
      </c>
      <c r="K199" s="302">
        <f t="shared" ref="K199:K200" si="157">B204-B199</f>
        <v>1.6133386670307743</v>
      </c>
      <c r="L199" s="302">
        <f t="shared" ref="L199:L200" si="158">D204-D199</f>
        <v>-0.86780261774624279</v>
      </c>
      <c r="M199" s="302">
        <f t="shared" ref="M199:M200" si="159">F204-F199</f>
        <v>0.1564074305170422</v>
      </c>
      <c r="N199" s="302">
        <f t="shared" ref="N199:N200" si="160">SUM(K199:M199)</f>
        <v>0.90194347980157374</v>
      </c>
    </row>
    <row r="200" spans="1:14" x14ac:dyDescent="0.2">
      <c r="A200" s="282" t="s">
        <v>363</v>
      </c>
      <c r="B200" s="302">
        <f>SUM(B198:B199)</f>
        <v>82.884853100420884</v>
      </c>
      <c r="C200" s="299" t="str">
        <f>CONCATENATE("(",ROUND((B200/$H200)*100,1),")")</f>
        <v>(56)</v>
      </c>
      <c r="D200" s="302">
        <f>SUM(D198:D199)</f>
        <v>52.606625247658116</v>
      </c>
      <c r="E200" s="299" t="str">
        <f>CONCATENATE("(",ROUND((D200/$H200)*100,1),")")</f>
        <v>(35.5)</v>
      </c>
      <c r="F200" s="302">
        <f>SUM(F198:F199)</f>
        <v>12.496521651921157</v>
      </c>
      <c r="G200" s="299" t="str">
        <f>CONCATENATE("(",ROUND((F200/$H200)*100,1),")")</f>
        <v>(8.4)</v>
      </c>
      <c r="H200" s="302">
        <f>SUM(H198:H199)</f>
        <v>147.98800000000017</v>
      </c>
      <c r="I200" s="299" t="str">
        <f>CONCATENATE("(",ROUND((H200/$H200)*100,1),")")</f>
        <v>(100)</v>
      </c>
      <c r="K200" s="302">
        <f t="shared" si="157"/>
        <v>2.9586259616303465</v>
      </c>
      <c r="L200" s="302">
        <f t="shared" si="158"/>
        <v>-0.6444633705695253</v>
      </c>
      <c r="M200" s="302">
        <f t="shared" si="159"/>
        <v>0.39283740893895569</v>
      </c>
      <c r="N200" s="302">
        <f t="shared" si="160"/>
        <v>2.7069999999997769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55.323689251773168</v>
      </c>
      <c r="C203" s="299" t="str">
        <f>CONCATENATE("(",ROUND((B203/$H205)*100,1),")")</f>
        <v>(36.7)</v>
      </c>
      <c r="D203" s="302">
        <f>'Ind T6'!R81</f>
        <v>16.269889538836939</v>
      </c>
      <c r="E203" s="299" t="str">
        <f>CONCATENATE("(",ROUND((D203/$H205)*100,1),")")</f>
        <v>(10.8)</v>
      </c>
      <c r="F203" s="302">
        <f>'Ind T6'!S81</f>
        <v>9.210439455674166</v>
      </c>
      <c r="G203" s="299" t="str">
        <f>CONCATENATE("(",ROUND((F203/$H205)*100,1),")")</f>
        <v>(6.1)</v>
      </c>
      <c r="H203" s="302">
        <f>SUM(B203,D203,F203)</f>
        <v>80.804018246284272</v>
      </c>
      <c r="I203" s="299" t="str">
        <f>CONCATENATE("(",ROUND((H203/$H205)*100,1),")")</f>
        <v>(53.6)</v>
      </c>
      <c r="K203" s="302">
        <f>B208-B203</f>
        <v>1.4673506620955052</v>
      </c>
      <c r="L203" s="302">
        <f>D208-D203</f>
        <v>0.3148402167514881</v>
      </c>
      <c r="M203" s="302">
        <f>F208-F203</f>
        <v>0.31686406628642594</v>
      </c>
      <c r="N203" s="302">
        <f>SUM(K203:M203)</f>
        <v>2.0990549451334193</v>
      </c>
    </row>
    <row r="204" spans="1:14" x14ac:dyDescent="0.2">
      <c r="A204" s="282" t="s">
        <v>365</v>
      </c>
      <c r="B204" s="302">
        <f>'Ind T6'!Q80</f>
        <v>30.519789810278063</v>
      </c>
      <c r="C204" s="299" t="str">
        <f>CONCATENATE("(",ROUND((B204/$H205)*100,1),")")</f>
        <v>(20.3)</v>
      </c>
      <c r="D204" s="302">
        <f>'Ind T6'!R80</f>
        <v>35.692272338251655</v>
      </c>
      <c r="E204" s="299" t="str">
        <f>CONCATENATE("(",ROUND((D204/$H205)*100,1),")")</f>
        <v>(23.7)</v>
      </c>
      <c r="F204" s="302">
        <f>'Ind T6'!S80</f>
        <v>3.6789196051859454</v>
      </c>
      <c r="G204" s="299" t="str">
        <f>CONCATENATE("(",ROUND((F204/$H205)*100,1),")")</f>
        <v>(2.4)</v>
      </c>
      <c r="H204" s="302">
        <f t="shared" ref="H204" si="161">SUM(B204,D204,F204)</f>
        <v>69.890981753715664</v>
      </c>
      <c r="I204" s="299" t="str">
        <f>CONCATENATE("(",ROUND((H204/$H205)*100,1),")")</f>
        <v>(46.4)</v>
      </c>
      <c r="K204" s="302">
        <f t="shared" ref="K204:K205" si="162">B209-B204</f>
        <v>2.7920850355473092</v>
      </c>
      <c r="L204" s="302">
        <f t="shared" ref="L204:L205" si="163">D209-D204</f>
        <v>-2.0640982774545904</v>
      </c>
      <c r="M204" s="302">
        <f t="shared" ref="M204:M205" si="164">F209-F204</f>
        <v>0.29095829677379292</v>
      </c>
      <c r="N204" s="302">
        <f t="shared" ref="N204:N205" si="165">SUM(K204:M204)</f>
        <v>1.0189450548665118</v>
      </c>
    </row>
    <row r="205" spans="1:14" x14ac:dyDescent="0.2">
      <c r="A205" s="282" t="s">
        <v>363</v>
      </c>
      <c r="B205" s="302">
        <f>SUM(B203:B204)</f>
        <v>85.84347906205123</v>
      </c>
      <c r="C205" s="299" t="str">
        <f>CONCATENATE("(",ROUND((B205/$H205)*100,1),")")</f>
        <v>(57)</v>
      </c>
      <c r="D205" s="302">
        <f>SUM(D203:D204)</f>
        <v>51.96216187708859</v>
      </c>
      <c r="E205" s="299" t="str">
        <f>CONCATENATE("(",ROUND((D205/$H205)*100,1),")")</f>
        <v>(34.5)</v>
      </c>
      <c r="F205" s="302">
        <f>SUM(F203:F204)</f>
        <v>12.889359060860112</v>
      </c>
      <c r="G205" s="299" t="str">
        <f>CONCATENATE("(",ROUND((F205/$H205)*100,1),")")</f>
        <v>(8.6)</v>
      </c>
      <c r="H205" s="302">
        <f>SUM(H203:H204)</f>
        <v>150.69499999999994</v>
      </c>
      <c r="I205" s="299" t="str">
        <f>CONCATENATE("(",ROUND((H205/$H205)*100,1),")")</f>
        <v>(100)</v>
      </c>
      <c r="K205" s="302">
        <f t="shared" si="162"/>
        <v>4.2594356976428145</v>
      </c>
      <c r="L205" s="302">
        <f t="shared" si="163"/>
        <v>-1.7492580607030987</v>
      </c>
      <c r="M205" s="302">
        <f t="shared" si="164"/>
        <v>0.60782236306021886</v>
      </c>
      <c r="N205" s="302">
        <f t="shared" si="165"/>
        <v>3.1179999999999346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56.791039913868673</v>
      </c>
      <c r="C208" s="299" t="str">
        <f>CONCATENATE("(",ROUND((B208/$H210)*100,1),")")</f>
        <v>(36.9)</v>
      </c>
      <c r="D208" s="302">
        <f>'Ind T6'!W81</f>
        <v>16.584729755588427</v>
      </c>
      <c r="E208" s="299" t="str">
        <f>CONCATENATE("(",ROUND((D208/$H210)*100,1),")")</f>
        <v>(10.8)</v>
      </c>
      <c r="F208" s="302">
        <f>'Ind T6'!X81</f>
        <v>9.5273035219605919</v>
      </c>
      <c r="G208" s="299" t="str">
        <f>CONCATENATE("(",ROUND((F208/$H210)*100,1),")")</f>
        <v>(6.2)</v>
      </c>
      <c r="H208" s="302">
        <f>SUM(B208,D208,F208)</f>
        <v>82.90307319141769</v>
      </c>
      <c r="I208" s="299" t="str">
        <f>CONCATENATE("(",ROUND((H208/$H210)*100,1),")")</f>
        <v>(53.9)</v>
      </c>
      <c r="K208" s="302">
        <f>B208-B198</f>
        <v>2.8126379566950703</v>
      </c>
      <c r="L208" s="302">
        <f>D208-D198</f>
        <v>0.53817946392820915</v>
      </c>
      <c r="M208" s="302">
        <f>F208-F198</f>
        <v>0.55329404470833765</v>
      </c>
      <c r="N208" s="302">
        <f>SUM(K208:M208)</f>
        <v>3.9041114653316171</v>
      </c>
    </row>
    <row r="209" spans="1:14" x14ac:dyDescent="0.2">
      <c r="A209" s="282" t="s">
        <v>365</v>
      </c>
      <c r="B209" s="302">
        <f>'Ind T6'!V80</f>
        <v>33.311874845825372</v>
      </c>
      <c r="C209" s="299" t="str">
        <f>CONCATENATE("(",ROUND((B209/$H210)*100,1),")")</f>
        <v>(21.7)</v>
      </c>
      <c r="D209" s="302">
        <f>'Ind T6'!W80</f>
        <v>33.628174060797065</v>
      </c>
      <c r="E209" s="299" t="str">
        <f>CONCATENATE("(",ROUND((D209/$H210)*100,1),")")</f>
        <v>(21.9)</v>
      </c>
      <c r="F209" s="302">
        <f>'Ind T6'!X80</f>
        <v>3.9698779019597383</v>
      </c>
      <c r="G209" s="299" t="str">
        <f>CONCATENATE("(",ROUND((F209/$H210)*100,1),")")</f>
        <v>(2.6)</v>
      </c>
      <c r="H209" s="302">
        <f t="shared" ref="H209" si="166">SUM(B209,D209,F209)</f>
        <v>70.909926808582171</v>
      </c>
      <c r="I209" s="299" t="str">
        <f>CONCATENATE("(",ROUND((H209/$H210)*100,1),")")</f>
        <v>(46.1)</v>
      </c>
      <c r="K209" s="302">
        <f t="shared" ref="K209:K210" si="167">B209-B199</f>
        <v>4.4054237025780836</v>
      </c>
      <c r="L209" s="302">
        <f t="shared" ref="L209:L210" si="168">D209-D199</f>
        <v>-2.9319008952008332</v>
      </c>
      <c r="M209" s="302">
        <f t="shared" ref="M209:M210" si="169">F209-F199</f>
        <v>0.44736572729083512</v>
      </c>
      <c r="N209" s="302">
        <f t="shared" ref="N209:N210" si="170">SUM(K209:M209)</f>
        <v>1.9208885346680855</v>
      </c>
    </row>
    <row r="210" spans="1:14" x14ac:dyDescent="0.2">
      <c r="A210" s="282" t="s">
        <v>363</v>
      </c>
      <c r="B210" s="302">
        <f>SUM(B208:B209)</f>
        <v>90.102914759694045</v>
      </c>
      <c r="C210" s="299" t="str">
        <f>CONCATENATE("(",ROUND((B210/$H210)*100,1),")")</f>
        <v>(58.6)</v>
      </c>
      <c r="D210" s="302">
        <f>SUM(D208:D209)</f>
        <v>50.212903816385491</v>
      </c>
      <c r="E210" s="299" t="str">
        <f>CONCATENATE("(",ROUND((D210/$H210)*100,1),")")</f>
        <v>(32.6)</v>
      </c>
      <c r="F210" s="302">
        <f>SUM(F208:F209)</f>
        <v>13.497181423920331</v>
      </c>
      <c r="G210" s="299" t="str">
        <f>CONCATENATE("(",ROUND((F210/$H210)*100,1),")")</f>
        <v>(8.8)</v>
      </c>
      <c r="H210" s="302">
        <f>SUM(H208:H209)</f>
        <v>153.81299999999987</v>
      </c>
      <c r="I210" s="299" t="str">
        <f>CONCATENATE("(",ROUND((H210/$H210)*100,1),")")</f>
        <v>(100)</v>
      </c>
      <c r="K210" s="302">
        <f t="shared" si="167"/>
        <v>7.218061659273161</v>
      </c>
      <c r="L210" s="302">
        <f t="shared" si="168"/>
        <v>-2.393721431272624</v>
      </c>
      <c r="M210" s="302">
        <f t="shared" si="169"/>
        <v>1.0006597719991746</v>
      </c>
      <c r="N210" s="302">
        <f t="shared" si="170"/>
        <v>5.8249999999997115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51.352610957907999</v>
      </c>
      <c r="C219" s="299" t="str">
        <f>CONCATENATE("(",ROUND((B219/$H221)*100,1),")")</f>
        <v>(56.4)</v>
      </c>
      <c r="D219" s="302">
        <f>'Ind T6'!M90</f>
        <v>7.6815773306053945</v>
      </c>
      <c r="E219" s="299" t="str">
        <f>CONCATENATE("(",ROUND((D219/$H221)*100,1),")")</f>
        <v>(8.4)</v>
      </c>
      <c r="F219" s="302">
        <f>'Ind T6'!N90</f>
        <v>11.250812099902401</v>
      </c>
      <c r="G219" s="299" t="str">
        <f>CONCATENATE("(",ROUND((F219/$H221)*100,1),")")</f>
        <v>(12.3)</v>
      </c>
      <c r="H219" s="302">
        <f>SUM(B219,D219,F219)</f>
        <v>70.285000388415796</v>
      </c>
      <c r="I219" s="299" t="str">
        <f>CONCATENATE("(",ROUND((H219/$H221)*100,1),")")</f>
        <v>(77.1)</v>
      </c>
      <c r="K219" s="302">
        <f>B224-B219</f>
        <v>2.9283475113828956</v>
      </c>
      <c r="L219" s="302">
        <f>D224-D219</f>
        <v>0.5254641816363872</v>
      </c>
      <c r="M219" s="302">
        <f>F224-F219</f>
        <v>0.48993755629488511</v>
      </c>
      <c r="N219" s="302">
        <f>SUM(K219:M219)</f>
        <v>3.9437492493141679</v>
      </c>
    </row>
    <row r="220" spans="1:14" x14ac:dyDescent="0.2">
      <c r="A220" s="282" t="s">
        <v>365</v>
      </c>
      <c r="B220" s="302">
        <f>'Ind T6'!L89</f>
        <v>12.17302822710087</v>
      </c>
      <c r="C220" s="299" t="str">
        <f>CONCATENATE("(",ROUND((B220/$H221)*100,1),")")</f>
        <v>(13.4)</v>
      </c>
      <c r="D220" s="302">
        <f>'Ind T6'!M89</f>
        <v>7.0969080318651914</v>
      </c>
      <c r="E220" s="299" t="str">
        <f>CONCATENATE("(",ROUND((D220/$H221)*100,1),")")</f>
        <v>(7.8)</v>
      </c>
      <c r="F220" s="302">
        <f>'Ind T6'!N89</f>
        <v>1.5540633526183196</v>
      </c>
      <c r="G220" s="299" t="str">
        <f>CONCATENATE("(",ROUND((F220/$H221)*100,1),")")</f>
        <v>(1.7)</v>
      </c>
      <c r="H220" s="302">
        <f t="shared" ref="H220" si="171">SUM(B220,D220,F220)</f>
        <v>20.823999611584384</v>
      </c>
      <c r="I220" s="299" t="str">
        <f>CONCATENATE("(",ROUND((H220/$H221)*100,1),")")</f>
        <v>(22.9)</v>
      </c>
      <c r="K220" s="302">
        <f t="shared" ref="K220:K221" si="172">B225-B220</f>
        <v>1.3203664324075604</v>
      </c>
      <c r="L220" s="302">
        <f t="shared" ref="L220:L221" si="173">D225-D220</f>
        <v>0.83117178388564916</v>
      </c>
      <c r="M220" s="302">
        <f t="shared" ref="M220:M221" si="174">F225-F220</f>
        <v>3.2712534392248083E-2</v>
      </c>
      <c r="N220" s="302">
        <f t="shared" ref="N220:N221" si="175">SUM(K220:M220)</f>
        <v>2.1842507506854574</v>
      </c>
    </row>
    <row r="221" spans="1:14" x14ac:dyDescent="0.2">
      <c r="A221" s="282" t="s">
        <v>363</v>
      </c>
      <c r="B221" s="302">
        <f>SUM(B219:B220)</f>
        <v>63.52563918500887</v>
      </c>
      <c r="C221" s="299" t="str">
        <f>CONCATENATE("(",ROUND((B221/$H221)*100,1),")")</f>
        <v>(69.7)</v>
      </c>
      <c r="D221" s="302">
        <f>SUM(D219:D220)</f>
        <v>14.778485362470587</v>
      </c>
      <c r="E221" s="299" t="str">
        <f>CONCATENATE("(",ROUND((D221/$H221)*100,1),")")</f>
        <v>(16.2)</v>
      </c>
      <c r="F221" s="302">
        <f>SUM(F219:F220)</f>
        <v>12.80487545252072</v>
      </c>
      <c r="G221" s="299" t="str">
        <f>CONCATENATE("(",ROUND((F221/$H221)*100,1),")")</f>
        <v>(14.1)</v>
      </c>
      <c r="H221" s="302">
        <f>SUM(H219:H220)</f>
        <v>91.109000000000179</v>
      </c>
      <c r="I221" s="299" t="str">
        <f>CONCATENATE("(",ROUND((H221/$H221)*100,1),")")</f>
        <v>(100)</v>
      </c>
      <c r="K221" s="302">
        <f t="shared" si="172"/>
        <v>4.2487139437904489</v>
      </c>
      <c r="L221" s="302">
        <f t="shared" si="173"/>
        <v>1.3566359655220346</v>
      </c>
      <c r="M221" s="302">
        <f t="shared" si="174"/>
        <v>0.52265009068713297</v>
      </c>
      <c r="N221" s="302">
        <f t="shared" si="175"/>
        <v>6.1279999999996164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54.280958469290894</v>
      </c>
      <c r="C224" s="299" t="str">
        <f>CONCATENATE("(",ROUND((B224/$H226)*100,1),")")</f>
        <v>(55.8)</v>
      </c>
      <c r="D224" s="302">
        <f>'Ind T6'!R90</f>
        <v>8.2070415122417817</v>
      </c>
      <c r="E224" s="299" t="str">
        <f>CONCATENATE("(",ROUND((D224/$H226)*100,1),")")</f>
        <v>(8.4)</v>
      </c>
      <c r="F224" s="302">
        <f>'Ind T6'!S90</f>
        <v>11.740749656197286</v>
      </c>
      <c r="G224" s="299" t="str">
        <f>CONCATENATE("(",ROUND((F224/$H226)*100,1),")")</f>
        <v>(12.1)</v>
      </c>
      <c r="H224" s="302">
        <f>SUM(B224,D224,F224)</f>
        <v>74.228749637729962</v>
      </c>
      <c r="I224" s="299" t="str">
        <f>CONCATENATE("(",ROUND((H224/$H226)*100,1),")")</f>
        <v>(76.3)</v>
      </c>
      <c r="K224" s="302">
        <f>B229-B224</f>
        <v>-0.10504596125539933</v>
      </c>
      <c r="L224" s="302">
        <f>D229-D224</f>
        <v>0.46068138662845826</v>
      </c>
      <c r="M224" s="302">
        <f>F229-F224</f>
        <v>0.46340418601706546</v>
      </c>
      <c r="N224" s="302">
        <f>SUM(K224:M224)</f>
        <v>0.81903961139012438</v>
      </c>
    </row>
    <row r="225" spans="1:14" x14ac:dyDescent="0.2">
      <c r="A225" s="282" t="s">
        <v>365</v>
      </c>
      <c r="B225" s="302">
        <f>'Ind T6'!Q89</f>
        <v>13.49339465950843</v>
      </c>
      <c r="C225" s="299" t="str">
        <f>CONCATENATE("(",ROUND((B225/$H226)*100,1),")")</f>
        <v>(13.9)</v>
      </c>
      <c r="D225" s="302">
        <f>'Ind T6'!R89</f>
        <v>7.9280798157508405</v>
      </c>
      <c r="E225" s="299" t="str">
        <f>CONCATENATE("(",ROUND((D225/$H226)*100,1),")")</f>
        <v>(8.2)</v>
      </c>
      <c r="F225" s="302">
        <f>'Ind T6'!S89</f>
        <v>1.5867758870105677</v>
      </c>
      <c r="G225" s="299" t="str">
        <f>CONCATENATE("(",ROUND((F225/$H226)*100,1),")")</f>
        <v>(1.6)</v>
      </c>
      <c r="H225" s="302">
        <f t="shared" ref="H225" si="176">SUM(B225,D225,F225)</f>
        <v>23.008250362269838</v>
      </c>
      <c r="I225" s="299" t="str">
        <f>CONCATENATE("(",ROUND((H225/$H226)*100,1),")")</f>
        <v>(23.7)</v>
      </c>
      <c r="K225" s="302">
        <f t="shared" ref="K225:K226" si="177">B230-B225</f>
        <v>0.88444779217342884</v>
      </c>
      <c r="L225" s="302">
        <f t="shared" ref="L225:L226" si="178">D230-D225</f>
        <v>0.8054590126986545</v>
      </c>
      <c r="M225" s="302">
        <f t="shared" ref="M225:M226" si="179">F230-F225</f>
        <v>-1.8946416261608423E-2</v>
      </c>
      <c r="N225" s="302">
        <f t="shared" ref="N225:N226" si="180">SUM(K225:M225)</f>
        <v>1.6709603886104749</v>
      </c>
    </row>
    <row r="226" spans="1:14" x14ac:dyDescent="0.2">
      <c r="A226" s="282" t="s">
        <v>363</v>
      </c>
      <c r="B226" s="302">
        <f>SUM(B224:B225)</f>
        <v>67.774353128799319</v>
      </c>
      <c r="C226" s="299" t="str">
        <f>CONCATENATE("(",ROUND((B226/$H226)*100,1),")")</f>
        <v>(69.7)</v>
      </c>
      <c r="D226" s="302">
        <f>SUM(D224:D225)</f>
        <v>16.135121327992621</v>
      </c>
      <c r="E226" s="299" t="str">
        <f>CONCATENATE("(",ROUND((D226/$H226)*100,1),")")</f>
        <v>(16.6)</v>
      </c>
      <c r="F226" s="302">
        <f>SUM(F224:F225)</f>
        <v>13.327525543207853</v>
      </c>
      <c r="G226" s="299" t="str">
        <f>CONCATENATE("(",ROUND((F226/$H226)*100,1),")")</f>
        <v>(13.7)</v>
      </c>
      <c r="H226" s="302">
        <f>SUM(H224:H225)</f>
        <v>97.236999999999796</v>
      </c>
      <c r="I226" s="299" t="str">
        <f>CONCATENATE("(",ROUND((H226/$H226)*100,1),")")</f>
        <v>(100)</v>
      </c>
      <c r="K226" s="302">
        <f t="shared" si="177"/>
        <v>0.77940183091803306</v>
      </c>
      <c r="L226" s="302">
        <f t="shared" si="178"/>
        <v>1.2661403993271136</v>
      </c>
      <c r="M226" s="302">
        <f t="shared" si="179"/>
        <v>0.44445776975545748</v>
      </c>
      <c r="N226" s="302">
        <f t="shared" si="180"/>
        <v>2.4900000000006042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54.175912508035495</v>
      </c>
      <c r="C229" s="299" t="str">
        <f>CONCATENATE("(",ROUND((B229/$H231)*100,1),")")</f>
        <v>(54.3)</v>
      </c>
      <c r="D229" s="302">
        <f>'Ind T6'!W90</f>
        <v>8.6677228988702399</v>
      </c>
      <c r="E229" s="299" t="str">
        <f>CONCATENATE("(",ROUND((D229/$H231)*100,1),")")</f>
        <v>(8.7)</v>
      </c>
      <c r="F229" s="302">
        <f>'Ind T6'!X90</f>
        <v>12.204153842214351</v>
      </c>
      <c r="G229" s="299" t="str">
        <f>CONCATENATE("(",ROUND((F229/$H231)*100,1),")")</f>
        <v>(12.2)</v>
      </c>
      <c r="H229" s="302">
        <f>SUM(B229,D229,F229)</f>
        <v>75.047789249120086</v>
      </c>
      <c r="I229" s="299" t="str">
        <f>CONCATENATE("(",ROUND((H229/$H231)*100,1),")")</f>
        <v>(75.3)</v>
      </c>
      <c r="K229" s="302">
        <f>B229-B219</f>
        <v>2.8233015501274963</v>
      </c>
      <c r="L229" s="302">
        <f>D229-D219</f>
        <v>0.98614556826484545</v>
      </c>
      <c r="M229" s="302">
        <f>F229-F219</f>
        <v>0.95334174231195057</v>
      </c>
      <c r="N229" s="302">
        <f>SUM(K229:M229)</f>
        <v>4.7627888607042923</v>
      </c>
    </row>
    <row r="230" spans="1:14" x14ac:dyDescent="0.2">
      <c r="A230" s="282" t="s">
        <v>365</v>
      </c>
      <c r="B230" s="302">
        <f>'Ind T6'!V89</f>
        <v>14.377842451681859</v>
      </c>
      <c r="C230" s="299" t="str">
        <f>CONCATENATE("(",ROUND((B230/$H231)*100,1),")")</f>
        <v>(14.4)</v>
      </c>
      <c r="D230" s="302">
        <f>'Ind T6'!W89</f>
        <v>8.733538828449495</v>
      </c>
      <c r="E230" s="299" t="str">
        <f>CONCATENATE("(",ROUND((D230/$H231)*100,1),")")</f>
        <v>(8.8)</v>
      </c>
      <c r="F230" s="302">
        <f>'Ind T6'!X89</f>
        <v>1.5678294707489593</v>
      </c>
      <c r="G230" s="299" t="str">
        <f>CONCATENATE("(",ROUND((F230/$H231)*100,1),")")</f>
        <v>(1.6)</v>
      </c>
      <c r="H230" s="302">
        <f t="shared" ref="H230" si="181">SUM(B230,D230,F230)</f>
        <v>24.679210750880312</v>
      </c>
      <c r="I230" s="299" t="str">
        <f>CONCATENATE("(",ROUND((H230/$H231)*100,1),")")</f>
        <v>(24.7)</v>
      </c>
      <c r="K230" s="302">
        <f t="shared" ref="K230:K231" si="182">B230-B220</f>
        <v>2.2048142245809892</v>
      </c>
      <c r="L230" s="302">
        <f t="shared" ref="L230:L231" si="183">D230-D220</f>
        <v>1.6366307965843037</v>
      </c>
      <c r="M230" s="302">
        <f t="shared" ref="M230:M231" si="184">F230-F220</f>
        <v>1.376611813063966E-2</v>
      </c>
      <c r="N230" s="302">
        <f t="shared" ref="N230:N231" si="185">SUM(K230:M230)</f>
        <v>3.8552111392959327</v>
      </c>
    </row>
    <row r="231" spans="1:14" x14ac:dyDescent="0.2">
      <c r="A231" s="282" t="s">
        <v>363</v>
      </c>
      <c r="B231" s="302">
        <f>SUM(B229:B230)</f>
        <v>68.553754959717352</v>
      </c>
      <c r="C231" s="299" t="str">
        <f>CONCATENATE("(",ROUND((B231/$H231)*100,1),")")</f>
        <v>(68.7)</v>
      </c>
      <c r="D231" s="302">
        <f>SUM(D229:D230)</f>
        <v>17.401261727319735</v>
      </c>
      <c r="E231" s="299" t="str">
        <f>CONCATENATE("(",ROUND((D231/$H231)*100,1),")")</f>
        <v>(17.4)</v>
      </c>
      <c r="F231" s="302">
        <f>SUM(F229:F230)</f>
        <v>13.771983312963311</v>
      </c>
      <c r="G231" s="299" t="str">
        <f>CONCATENATE("(",ROUND((F231/$H231)*100,1),")")</f>
        <v>(13.8)</v>
      </c>
      <c r="H231" s="302">
        <f>SUM(H229:H230)</f>
        <v>99.727000000000402</v>
      </c>
      <c r="I231" s="299" t="str">
        <f>CONCATENATE("(",ROUND((H231/$H231)*100,1),")")</f>
        <v>(100)</v>
      </c>
      <c r="K231" s="302">
        <f t="shared" si="182"/>
        <v>5.0281157747084819</v>
      </c>
      <c r="L231" s="302">
        <f t="shared" si="183"/>
        <v>2.6227763648491482</v>
      </c>
      <c r="M231" s="302">
        <f t="shared" si="184"/>
        <v>0.96710786044259045</v>
      </c>
      <c r="N231" s="302">
        <f t="shared" si="185"/>
        <v>8.6180000000002206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9.1518579363613242</v>
      </c>
      <c r="C240" s="299" t="str">
        <f>CONCATENATE("(",ROUND((B240/$H242)*100,1),")")</f>
        <v>(17.9)</v>
      </c>
      <c r="D240" s="302">
        <f>'Ind T6'!M99</f>
        <v>11.489804385826558</v>
      </c>
      <c r="E240" s="299" t="str">
        <f>CONCATENATE("(",ROUND((D240/$H242)*100,1),")")</f>
        <v>(22.5)</v>
      </c>
      <c r="F240" s="302">
        <f>'Ind T6'!N99</f>
        <v>0.50159837092574688</v>
      </c>
      <c r="G240" s="299" t="str">
        <f>CONCATENATE("(",ROUND((F240/$H242)*100,1),")")</f>
        <v>(1)</v>
      </c>
      <c r="H240" s="302">
        <f>SUM(B240,D240,F240)</f>
        <v>21.143260693113632</v>
      </c>
      <c r="I240" s="299" t="str">
        <f>CONCATENATE("(",ROUND((H240/$H242)*100,1),")")</f>
        <v>(41.4)</v>
      </c>
      <c r="K240" s="302">
        <f>B245-B240</f>
        <v>0.24489222648704967</v>
      </c>
      <c r="L240" s="302">
        <f>D245-D240</f>
        <v>6.8510255043507939E-2</v>
      </c>
      <c r="M240" s="302">
        <f>F245-F240</f>
        <v>3.053549887727991E-2</v>
      </c>
      <c r="N240" s="302">
        <f>SUM(K240:M240)</f>
        <v>0.34393798040783752</v>
      </c>
    </row>
    <row r="241" spans="1:14" x14ac:dyDescent="0.2">
      <c r="A241" s="282" t="s">
        <v>365</v>
      </c>
      <c r="B241" s="302">
        <f>'Ind T6'!L98</f>
        <v>9.6000947784933555</v>
      </c>
      <c r="C241" s="299" t="str">
        <f>CONCATENATE("(",ROUND((B241/$H242)*100,1),")")</f>
        <v>(18.8)</v>
      </c>
      <c r="D241" s="302">
        <f>'Ind T6'!M98</f>
        <v>18.932670426512729</v>
      </c>
      <c r="E241" s="299" t="str">
        <f>CONCATENATE("(",ROUND((D241/$H242)*100,1),")")</f>
        <v>(37.1)</v>
      </c>
      <c r="F241" s="302">
        <f>'Ind T6'!N98</f>
        <v>1.4229741018801811</v>
      </c>
      <c r="G241" s="299" t="str">
        <f>CONCATENATE("(",ROUND((F241/$H242)*100,1),")")</f>
        <v>(2.8)</v>
      </c>
      <c r="H241" s="302">
        <f t="shared" ref="H241" si="186">SUM(B241,D241,F241)</f>
        <v>29.955739306886269</v>
      </c>
      <c r="I241" s="299" t="str">
        <f>CONCATENATE("(",ROUND((H241/$H242)*100,1),")")</f>
        <v>(58.6)</v>
      </c>
      <c r="K241" s="302">
        <f t="shared" ref="K241:K242" si="187">B246-B241</f>
        <v>0.2539235235993722</v>
      </c>
      <c r="L241" s="302">
        <f t="shared" ref="L241:L242" si="188">D246-D241</f>
        <v>0.54966801951024635</v>
      </c>
      <c r="M241" s="302">
        <f t="shared" ref="M241:M242" si="189">F246-F241</f>
        <v>0.1084704764826141</v>
      </c>
      <c r="N241" s="302">
        <f t="shared" ref="N241:N242" si="190">SUM(K241:M241)</f>
        <v>0.91206201959223265</v>
      </c>
    </row>
    <row r="242" spans="1:14" x14ac:dyDescent="0.2">
      <c r="A242" s="282" t="s">
        <v>363</v>
      </c>
      <c r="B242" s="302">
        <f>SUM(B240:B241)</f>
        <v>18.751952714854681</v>
      </c>
      <c r="C242" s="299" t="str">
        <f>CONCATENATE("(",ROUND((B242/$H242)*100,1),")")</f>
        <v>(36.7)</v>
      </c>
      <c r="D242" s="302">
        <f>SUM(D240:D241)</f>
        <v>30.422474812339289</v>
      </c>
      <c r="E242" s="299" t="str">
        <f>CONCATENATE("(",ROUND((D242/$H242)*100,1),")")</f>
        <v>(59.5)</v>
      </c>
      <c r="F242" s="302">
        <f>SUM(F240:F241)</f>
        <v>1.9245724728059281</v>
      </c>
      <c r="G242" s="299" t="str">
        <f>CONCATENATE("(",ROUND((F242/$H242)*100,1),")")</f>
        <v>(3.8)</v>
      </c>
      <c r="H242" s="302">
        <f>SUM(H240:H241)</f>
        <v>51.098999999999904</v>
      </c>
      <c r="I242" s="299" t="str">
        <f>CONCATENATE("(",ROUND((H242/$H242)*100,1),")")</f>
        <v>(100)</v>
      </c>
      <c r="K242" s="302">
        <f t="shared" si="187"/>
        <v>0.49881575008642187</v>
      </c>
      <c r="L242" s="302">
        <f t="shared" si="188"/>
        <v>0.61817827455375252</v>
      </c>
      <c r="M242" s="302">
        <f t="shared" si="189"/>
        <v>0.13900597535989379</v>
      </c>
      <c r="N242" s="302">
        <f t="shared" si="190"/>
        <v>1.2560000000000682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9.3967501628483738</v>
      </c>
      <c r="C245" s="299" t="str">
        <f>CONCATENATE("(",ROUND((B245/$H247)*100,1),")")</f>
        <v>(17.9)</v>
      </c>
      <c r="D245" s="302">
        <f>'Ind T6'!R99</f>
        <v>11.558314640870066</v>
      </c>
      <c r="E245" s="299" t="str">
        <f>CONCATENATE("(",ROUND((D245/$H247)*100,1),")")</f>
        <v>(22.1)</v>
      </c>
      <c r="F245" s="302">
        <f>'Ind T6'!S99</f>
        <v>0.53213386980302679</v>
      </c>
      <c r="G245" s="299" t="str">
        <f>CONCATENATE("(",ROUND((F245/$H247)*100,1),")")</f>
        <v>(1)</v>
      </c>
      <c r="H245" s="302">
        <f>SUM(B245,D245,F245)</f>
        <v>21.487198673521466</v>
      </c>
      <c r="I245" s="299" t="str">
        <f>CONCATENATE("(",ROUND((H245/$H247)*100,1),")")</f>
        <v>(41)</v>
      </c>
      <c r="K245" s="302">
        <f>B250-B245</f>
        <v>1.1688519710550143</v>
      </c>
      <c r="L245" s="302">
        <f>D250-D245</f>
        <v>1.1681124626346797</v>
      </c>
      <c r="M245" s="302">
        <f>F250-F245</f>
        <v>6.8180096484840247E-2</v>
      </c>
      <c r="N245" s="302">
        <f>SUM(K245:M245)</f>
        <v>2.4051445301745344</v>
      </c>
    </row>
    <row r="246" spans="1:14" x14ac:dyDescent="0.2">
      <c r="A246" s="282" t="s">
        <v>365</v>
      </c>
      <c r="B246" s="302">
        <f>'Ind T6'!Q98</f>
        <v>9.8540183020927277</v>
      </c>
      <c r="C246" s="299" t="str">
        <f>CONCATENATE("(",ROUND((B246/$H247)*100,1),")")</f>
        <v>(18.8)</v>
      </c>
      <c r="D246" s="302">
        <f>'Ind T6'!R98</f>
        <v>19.482338446022975</v>
      </c>
      <c r="E246" s="299" t="str">
        <f>CONCATENATE("(",ROUND((D246/$H247)*100,1),")")</f>
        <v>(37.2)</v>
      </c>
      <c r="F246" s="302">
        <f>'Ind T6'!S98</f>
        <v>1.5314445783627952</v>
      </c>
      <c r="G246" s="299" t="str">
        <f>CONCATENATE("(",ROUND((F246/$H247)*100,1),")")</f>
        <v>(2.9)</v>
      </c>
      <c r="H246" s="302">
        <f t="shared" ref="H246" si="191">SUM(B246,D246,F246)</f>
        <v>30.867801326478499</v>
      </c>
      <c r="I246" s="299" t="str">
        <f>CONCATENATE("(",ROUND((H246/$H247)*100,1),")")</f>
        <v>(59)</v>
      </c>
      <c r="K246" s="302">
        <f t="shared" ref="K246:K247" si="192">B251-B246</f>
        <v>1.1439778074458431</v>
      </c>
      <c r="L246" s="302">
        <f t="shared" ref="L246:L247" si="193">D251-D246</f>
        <v>2.1640748834991115</v>
      </c>
      <c r="M246" s="302">
        <f t="shared" ref="M246:M247" si="194">F251-F246</f>
        <v>0.20080277888048825</v>
      </c>
      <c r="N246" s="302">
        <f t="shared" ref="N246:N247" si="195">SUM(K246:M246)</f>
        <v>3.5088554698254431</v>
      </c>
    </row>
    <row r="247" spans="1:14" x14ac:dyDescent="0.2">
      <c r="A247" s="282" t="s">
        <v>363</v>
      </c>
      <c r="B247" s="302">
        <f>SUM(B245:B246)</f>
        <v>19.250768464941103</v>
      </c>
      <c r="C247" s="299" t="str">
        <f>CONCATENATE("(",ROUND((B247/$H247)*100,1),")")</f>
        <v>(36.8)</v>
      </c>
      <c r="D247" s="302">
        <f>SUM(D245:D246)</f>
        <v>31.040653086893041</v>
      </c>
      <c r="E247" s="299" t="str">
        <f>CONCATENATE("(",ROUND((D247/$H247)*100,1),")")</f>
        <v>(59.3)</v>
      </c>
      <c r="F247" s="302">
        <f>SUM(F245:F246)</f>
        <v>2.0635784481658219</v>
      </c>
      <c r="G247" s="299" t="str">
        <f>CONCATENATE("(",ROUND((F247/$H247)*100,1),")")</f>
        <v>(3.9)</v>
      </c>
      <c r="H247" s="302">
        <f>SUM(H245:H246)</f>
        <v>52.354999999999961</v>
      </c>
      <c r="I247" s="299" t="str">
        <f>CONCATENATE("(",ROUND((H247/$H247)*100,1),")")</f>
        <v>(100)</v>
      </c>
      <c r="K247" s="302">
        <f t="shared" si="192"/>
        <v>2.3128297785008556</v>
      </c>
      <c r="L247" s="302">
        <f t="shared" si="193"/>
        <v>3.3321873461337894</v>
      </c>
      <c r="M247" s="302">
        <f t="shared" si="194"/>
        <v>0.2689828753653285</v>
      </c>
      <c r="N247" s="302">
        <f t="shared" si="195"/>
        <v>5.9139999999999731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10.565602133903388</v>
      </c>
      <c r="C250" s="299" t="str">
        <f>CONCATENATE("(",ROUND((B250/$H252)*100,1),")")</f>
        <v>(18.1)</v>
      </c>
      <c r="D250" s="302">
        <f>'Ind T6'!W99</f>
        <v>12.726427103504745</v>
      </c>
      <c r="E250" s="299" t="str">
        <f>CONCATENATE("(",ROUND((D250/$H252)*100,1),")")</f>
        <v>(21.8)</v>
      </c>
      <c r="F250" s="302">
        <f>'Ind T6'!X99</f>
        <v>0.60031396628786704</v>
      </c>
      <c r="G250" s="299" t="str">
        <f>CONCATENATE("(",ROUND((F250/$H252)*100,1),")")</f>
        <v>(1)</v>
      </c>
      <c r="H250" s="302">
        <f>SUM(B250,D250,F250)</f>
        <v>23.892343203696001</v>
      </c>
      <c r="I250" s="299" t="str">
        <f>CONCATENATE("(",ROUND((H250/$H252)*100,1),")")</f>
        <v>(41)</v>
      </c>
      <c r="K250" s="302">
        <f>B250-B240</f>
        <v>1.4137441975420639</v>
      </c>
      <c r="L250" s="302">
        <f>D250-D240</f>
        <v>1.2366227176781877</v>
      </c>
      <c r="M250" s="302">
        <f>F250-F240</f>
        <v>9.8715595362120157E-2</v>
      </c>
      <c r="N250" s="302">
        <f>SUM(K250:M250)</f>
        <v>2.7490825105823715</v>
      </c>
    </row>
    <row r="251" spans="1:14" x14ac:dyDescent="0.2">
      <c r="A251" s="282" t="s">
        <v>365</v>
      </c>
      <c r="B251" s="302">
        <f>'Ind T6'!V98</f>
        <v>10.997996109538571</v>
      </c>
      <c r="C251" s="299" t="str">
        <f>CONCATENATE("(",ROUND((B251/$H252)*100,1),")")</f>
        <v>(18.9)</v>
      </c>
      <c r="D251" s="302">
        <f>'Ind T6'!W98</f>
        <v>21.646413329522087</v>
      </c>
      <c r="E251" s="299" t="str">
        <f>CONCATENATE("(",ROUND((D251/$H252)*100,1),")")</f>
        <v>(37.1)</v>
      </c>
      <c r="F251" s="302">
        <f>'Ind T6'!X98</f>
        <v>1.7322473572432835</v>
      </c>
      <c r="G251" s="299" t="str">
        <f>CONCATENATE("(",ROUND((F251/$H252)*100,1),")")</f>
        <v>(3)</v>
      </c>
      <c r="H251" s="302">
        <f t="shared" ref="H251" si="196">SUM(B251,D251,F251)</f>
        <v>34.376656796303941</v>
      </c>
      <c r="I251" s="299" t="str">
        <f>CONCATENATE("(",ROUND((H251/$H252)*100,1),")")</f>
        <v>(59)</v>
      </c>
      <c r="K251" s="302">
        <f t="shared" ref="K251:K252" si="197">B251-B241</f>
        <v>1.3979013310452153</v>
      </c>
      <c r="L251" s="302">
        <f t="shared" ref="L251:L252" si="198">D251-D241</f>
        <v>2.7137429030093578</v>
      </c>
      <c r="M251" s="302">
        <f t="shared" ref="M251:M252" si="199">F251-F241</f>
        <v>0.30927325536310235</v>
      </c>
      <c r="N251" s="302">
        <f t="shared" ref="N251:N252" si="200">SUM(K251:M251)</f>
        <v>4.4209174894176755</v>
      </c>
    </row>
    <row r="252" spans="1:14" x14ac:dyDescent="0.2">
      <c r="A252" s="282" t="s">
        <v>363</v>
      </c>
      <c r="B252" s="302">
        <f>SUM(B250:B251)</f>
        <v>21.563598243441959</v>
      </c>
      <c r="C252" s="299" t="str">
        <f>CONCATENATE("(",ROUND((B252/$H252)*100,1),")")</f>
        <v>(37)</v>
      </c>
      <c r="D252" s="302">
        <f>SUM(D250:D251)</f>
        <v>34.37284043302683</v>
      </c>
      <c r="E252" s="299" t="str">
        <f>CONCATENATE("(",ROUND((D252/$H252)*100,1),")")</f>
        <v>(59)</v>
      </c>
      <c r="F252" s="302">
        <f>SUM(F250:F251)</f>
        <v>2.3325613235311504</v>
      </c>
      <c r="G252" s="299" t="str">
        <f>CONCATENATE("(",ROUND((F252/$H252)*100,1),")")</f>
        <v>(4)</v>
      </c>
      <c r="H252" s="302">
        <f>SUM(H250:H251)</f>
        <v>58.268999999999942</v>
      </c>
      <c r="I252" s="299" t="str">
        <f>CONCATENATE("(",ROUND((H252/$H252)*100,1),")")</f>
        <v>(100)</v>
      </c>
      <c r="K252" s="302">
        <f t="shared" si="197"/>
        <v>2.8116455285872775</v>
      </c>
      <c r="L252" s="302">
        <f t="shared" si="198"/>
        <v>3.9503656206875419</v>
      </c>
      <c r="M252" s="302">
        <f t="shared" si="199"/>
        <v>0.40798885072522229</v>
      </c>
      <c r="N252" s="302">
        <f t="shared" si="200"/>
        <v>7.1700000000000417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1.1092203703638333</v>
      </c>
      <c r="C261" s="299" t="str">
        <f>CONCATENATE("(",ROUND((B261/$H263)*100,1),")")</f>
        <v>(26.4)</v>
      </c>
      <c r="D261" s="302">
        <f>'Ind T6'!M108</f>
        <v>0.52012916667077569</v>
      </c>
      <c r="E261" s="299" t="str">
        <f>CONCATENATE("(",ROUND((D261/$H263)*100,1),")")</f>
        <v>(12.4)</v>
      </c>
      <c r="F261" s="302">
        <f>'Ind T6'!N108</f>
        <v>0.4555379629680702</v>
      </c>
      <c r="G261" s="299" t="str">
        <f>CONCATENATE("(",ROUND((F261/$H263)*100,1),")")</f>
        <v>(10.9)</v>
      </c>
      <c r="H261" s="302">
        <f>SUM(B261,D261,F261)</f>
        <v>2.084887500002679</v>
      </c>
      <c r="I261" s="299" t="str">
        <f>CONCATENATE("(",ROUND((H261/$H263)*100,1),")")</f>
        <v>(49.7)</v>
      </c>
      <c r="K261" s="302">
        <f>B266-B261</f>
        <v>-5.2921924417977717E-2</v>
      </c>
      <c r="L261" s="302">
        <f>D266-D261</f>
        <v>2.0643817125866049E-3</v>
      </c>
      <c r="M261" s="302">
        <f>F266-F261</f>
        <v>-1.6723858882181808E-2</v>
      </c>
      <c r="N261" s="302">
        <f>SUM(K261:M261)</f>
        <v>-6.758140158757292E-2</v>
      </c>
    </row>
    <row r="262" spans="1:14" x14ac:dyDescent="0.2">
      <c r="A262" s="282" t="s">
        <v>365</v>
      </c>
      <c r="B262" s="302">
        <f>'Ind T6'!L107</f>
        <v>0.4866194444422558</v>
      </c>
      <c r="C262" s="299" t="str">
        <f>CONCATENATE("(",ROUND((B262/$H263)*100,1),")")</f>
        <v>(11.6)</v>
      </c>
      <c r="D262" s="302">
        <f>'Ind T6'!M107</f>
        <v>1.0878518518699143</v>
      </c>
      <c r="E262" s="299" t="str">
        <f>CONCATENATE("(",ROUND((D262/$H263)*100,1),")")</f>
        <v>(25.9)</v>
      </c>
      <c r="F262" s="302">
        <f>'Ind T6'!N107</f>
        <v>0.53664120368515333</v>
      </c>
      <c r="G262" s="299" t="str">
        <f>CONCATENATE("(",ROUND((F262/$H263)*100,1),")")</f>
        <v>(12.8)</v>
      </c>
      <c r="H262" s="302">
        <f t="shared" ref="H262" si="201">SUM(B262,D262,F262)</f>
        <v>2.1111124999973234</v>
      </c>
      <c r="I262" s="299" t="str">
        <f>CONCATENATE("(",ROUND((H262/$H263)*100,1),")")</f>
        <v>(50.3)</v>
      </c>
      <c r="K262" s="302">
        <f t="shared" ref="K262:K263" si="202">B267-B262</f>
        <v>-2.2076826116015691E-2</v>
      </c>
      <c r="L262" s="302">
        <f t="shared" ref="L262:L263" si="203">D267-D262</f>
        <v>-3.1553405911183496E-2</v>
      </c>
      <c r="M262" s="302">
        <f t="shared" ref="M262:M263" si="204">F267-F262</f>
        <v>-2.7788366385229857E-2</v>
      </c>
      <c r="N262" s="302">
        <f t="shared" ref="N262:N263" si="205">SUM(K262:M262)</f>
        <v>-8.1418598412429044E-2</v>
      </c>
    </row>
    <row r="263" spans="1:14" x14ac:dyDescent="0.2">
      <c r="A263" s="282" t="s">
        <v>363</v>
      </c>
      <c r="B263" s="302">
        <f>SUM(B261:B262)</f>
        <v>1.5958398148060891</v>
      </c>
      <c r="C263" s="299" t="str">
        <f>CONCATENATE("(",ROUND((B263/$H263)*100,1),")")</f>
        <v>(38)</v>
      </c>
      <c r="D263" s="302">
        <f>SUM(D261:D262)</f>
        <v>1.60798101854069</v>
      </c>
      <c r="E263" s="299" t="str">
        <f>CONCATENATE("(",ROUND((D263/$H263)*100,1),")")</f>
        <v>(38.3)</v>
      </c>
      <c r="F263" s="302">
        <f>SUM(F261:F262)</f>
        <v>0.99217916665322359</v>
      </c>
      <c r="G263" s="299" t="str">
        <f>CONCATENATE("(",ROUND((F263/$H263)*100,1),")")</f>
        <v>(23.6)</v>
      </c>
      <c r="H263" s="302">
        <f>SUM(H261:H262)</f>
        <v>4.1960000000000024</v>
      </c>
      <c r="I263" s="299" t="str">
        <f>CONCATENATE("(",ROUND((H263/$H263)*100,1),")")</f>
        <v>(100)</v>
      </c>
      <c r="K263" s="302">
        <f t="shared" si="202"/>
        <v>-7.4998750533993519E-2</v>
      </c>
      <c r="L263" s="302">
        <f t="shared" si="203"/>
        <v>-2.948902419859678E-2</v>
      </c>
      <c r="M263" s="302">
        <f t="shared" si="204"/>
        <v>-4.451222526741172E-2</v>
      </c>
      <c r="N263" s="302">
        <f t="shared" si="205"/>
        <v>-0.14900000000000202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1.0562984459458555</v>
      </c>
      <c r="C266" s="299" t="str">
        <f>CONCATENATE("(",ROUND((B266/$H268)*100,1),")")</f>
        <v>(26.1)</v>
      </c>
      <c r="D266" s="302">
        <f>'Ind T6'!R108</f>
        <v>0.52219354838336229</v>
      </c>
      <c r="E266" s="299" t="str">
        <f>CONCATENATE("(",ROUND((D266/$H268)*100,1),")")</f>
        <v>(12.9)</v>
      </c>
      <c r="F266" s="302">
        <f>'Ind T6'!S108</f>
        <v>0.43881410408588839</v>
      </c>
      <c r="G266" s="299" t="str">
        <f>CONCATENATE("(",ROUND((F266/$H268)*100,1),")")</f>
        <v>(10.8)</v>
      </c>
      <c r="H266" s="302">
        <f>SUM(B266,D266,F266)</f>
        <v>2.0173060984151059</v>
      </c>
      <c r="I266" s="299" t="str">
        <f>CONCATENATE("(",ROUND((H266/$H268)*100,1),")")</f>
        <v>(49.8)</v>
      </c>
      <c r="K266" s="302">
        <f>B271-B266</f>
        <v>-2.3620925679500804E-2</v>
      </c>
      <c r="L266" s="302">
        <f>D271-D266</f>
        <v>2.7359985799774389E-2</v>
      </c>
      <c r="M266" s="302">
        <f>F271-F266</f>
        <v>-1.2152628232205975E-3</v>
      </c>
      <c r="N266" s="302">
        <f>SUM(K266:M266)</f>
        <v>2.5237972970529876E-3</v>
      </c>
    </row>
    <row r="267" spans="1:14" x14ac:dyDescent="0.2">
      <c r="A267" s="282" t="s">
        <v>365</v>
      </c>
      <c r="B267" s="302">
        <f>'Ind T6'!Q107</f>
        <v>0.46454261832624011</v>
      </c>
      <c r="C267" s="299" t="str">
        <f>CONCATENATE("(",ROUND((B267/$H268)*100,1),")")</f>
        <v>(11.5)</v>
      </c>
      <c r="D267" s="302">
        <f>'Ind T6'!R107</f>
        <v>1.0562984459587308</v>
      </c>
      <c r="E267" s="299" t="str">
        <f>CONCATENATE("(",ROUND((D267/$H268)*100,1),")")</f>
        <v>(26.1)</v>
      </c>
      <c r="F267" s="302">
        <f>'Ind T6'!S107</f>
        <v>0.50885283729992348</v>
      </c>
      <c r="G267" s="299" t="str">
        <f>CONCATENATE("(",ROUND((F267/$H268)*100,1),")")</f>
        <v>(12.6)</v>
      </c>
      <c r="H267" s="302">
        <f t="shared" ref="H267" si="206">SUM(B267,D267,F267)</f>
        <v>2.0296939015848947</v>
      </c>
      <c r="I267" s="299" t="str">
        <f>CONCATENATE("(",ROUND((H267/$H268)*100,1),")")</f>
        <v>(50.2)</v>
      </c>
      <c r="K267" s="302">
        <f t="shared" ref="K267:K268" si="207">B272-B267</f>
        <v>-1.3939508884005525E-3</v>
      </c>
      <c r="L267" s="302">
        <f t="shared" ref="L267:L268" si="208">D272-D267</f>
        <v>-1.1078283740132422E-2</v>
      </c>
      <c r="M267" s="302">
        <f t="shared" ref="M267:M268" si="209">F272-F267</f>
        <v>-2.805156266851816E-2</v>
      </c>
      <c r="N267" s="302">
        <f t="shared" ref="N267:N268" si="210">SUM(K267:M267)</f>
        <v>-4.0523797297051134E-2</v>
      </c>
    </row>
    <row r="268" spans="1:14" x14ac:dyDescent="0.2">
      <c r="A268" s="282" t="s">
        <v>363</v>
      </c>
      <c r="B268" s="302">
        <f>SUM(B266:B267)</f>
        <v>1.5208410642720955</v>
      </c>
      <c r="C268" s="299" t="str">
        <f>CONCATENATE("(",ROUND((B268/$H268)*100,1),")")</f>
        <v>(37.6)</v>
      </c>
      <c r="D268" s="302">
        <f>SUM(D266:D267)</f>
        <v>1.5784919943420932</v>
      </c>
      <c r="E268" s="299" t="str">
        <f>CONCATENATE("(",ROUND((D268/$H268)*100,1),")")</f>
        <v>(39)</v>
      </c>
      <c r="F268" s="302">
        <f>SUM(F266:F267)</f>
        <v>0.94766694138581187</v>
      </c>
      <c r="G268" s="299" t="str">
        <f>CONCATENATE("(",ROUND((F268/$H268)*100,1),")")</f>
        <v>(23.4)</v>
      </c>
      <c r="H268" s="302">
        <f>SUM(H266:H267)</f>
        <v>4.0470000000000006</v>
      </c>
      <c r="I268" s="299" t="str">
        <f>CONCATENATE("(",ROUND((H268/$H268)*100,1),")")</f>
        <v>(100)</v>
      </c>
      <c r="K268" s="302">
        <f t="shared" si="207"/>
        <v>-2.5014876567901245E-2</v>
      </c>
      <c r="L268" s="302">
        <f t="shared" si="208"/>
        <v>1.6281702059641745E-2</v>
      </c>
      <c r="M268" s="302">
        <f t="shared" si="209"/>
        <v>-2.9266825491738757E-2</v>
      </c>
      <c r="N268" s="302">
        <f t="shared" si="210"/>
        <v>-3.7999999999998257E-2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1.0326775202663547</v>
      </c>
      <c r="C271" s="299" t="str">
        <f>CONCATENATE("(",ROUND((B271/$H273)*100,1),")")</f>
        <v>(25.8)</v>
      </c>
      <c r="D271" s="302">
        <f>'Ind T6'!W108</f>
        <v>0.54955353418313668</v>
      </c>
      <c r="E271" s="299" t="str">
        <f>CONCATENATE("(",ROUND((D271/$H273)*100,1),")")</f>
        <v>(13.7)</v>
      </c>
      <c r="F271" s="302">
        <f>'Ind T6'!X108</f>
        <v>0.43759884126266779</v>
      </c>
      <c r="G271" s="299" t="str">
        <f>CONCATENATE("(",ROUND((F271/$H273)*100,1),")")</f>
        <v>(10.9)</v>
      </c>
      <c r="H271" s="302">
        <f>SUM(B271,D271,F271)</f>
        <v>2.0198298957121592</v>
      </c>
      <c r="I271" s="299" t="str">
        <f>CONCATENATE("(",ROUND((H271/$H273)*100,1),")")</f>
        <v>(50.4)</v>
      </c>
      <c r="K271" s="302">
        <f>B271-B261</f>
        <v>-7.6542850097478521E-2</v>
      </c>
      <c r="L271" s="302">
        <f>D271-D261</f>
        <v>2.9424367512360994E-2</v>
      </c>
      <c r="M271" s="302">
        <f>F271-F261</f>
        <v>-1.7939121705402405E-2</v>
      </c>
      <c r="N271" s="302">
        <f>SUM(K271:M271)</f>
        <v>-6.5057604290519933E-2</v>
      </c>
    </row>
    <row r="272" spans="1:14" x14ac:dyDescent="0.2">
      <c r="A272" s="282" t="s">
        <v>365</v>
      </c>
      <c r="B272" s="302">
        <f>'Ind T6'!V107</f>
        <v>0.46314866743783956</v>
      </c>
      <c r="C272" s="299" t="str">
        <f>CONCATENATE("(",ROUND((B272/$H273)*100,1),")")</f>
        <v>(11.6)</v>
      </c>
      <c r="D272" s="302">
        <f>'Ind T6'!W107</f>
        <v>1.0452201622185984</v>
      </c>
      <c r="E272" s="299" t="str">
        <f>CONCATENATE("(",ROUND((D272/$H273)*100,1),")")</f>
        <v>(26.1)</v>
      </c>
      <c r="F272" s="302">
        <f>'Ind T6'!X107</f>
        <v>0.48080127463140532</v>
      </c>
      <c r="G272" s="299" t="str">
        <f>CONCATENATE("(",ROUND((F272/$H273)*100,1),")")</f>
        <v>(12)</v>
      </c>
      <c r="H272" s="302">
        <f t="shared" ref="H272" si="211">SUM(B272,D272,F272)</f>
        <v>1.9891701042878434</v>
      </c>
      <c r="I272" s="299" t="str">
        <f>CONCATENATE("(",ROUND((H272/$H273)*100,1),")")</f>
        <v>(49.6)</v>
      </c>
      <c r="K272" s="302">
        <f t="shared" ref="K272:K273" si="212">B272-B262</f>
        <v>-2.3470777004416243E-2</v>
      </c>
      <c r="L272" s="302">
        <f t="shared" ref="L272:L273" si="213">D272-D262</f>
        <v>-4.2631689651315918E-2</v>
      </c>
      <c r="M272" s="302">
        <f t="shared" ref="M272:M273" si="214">F272-F262</f>
        <v>-5.5839929053748016E-2</v>
      </c>
      <c r="N272" s="302">
        <f t="shared" ref="N272:N273" si="215">SUM(K272:M272)</f>
        <v>-0.12194239570948018</v>
      </c>
    </row>
    <row r="273" spans="1:14" x14ac:dyDescent="0.2">
      <c r="A273" s="282" t="s">
        <v>363</v>
      </c>
      <c r="B273" s="302">
        <f>SUM(B271:B272)</f>
        <v>1.4958261877041943</v>
      </c>
      <c r="C273" s="299" t="str">
        <f>CONCATENATE("(",ROUND((B273/$H273)*100,1),")")</f>
        <v>(37.3)</v>
      </c>
      <c r="D273" s="302">
        <f>SUM(D271:D272)</f>
        <v>1.5947736964017349</v>
      </c>
      <c r="E273" s="299" t="str">
        <f>CONCATENATE("(",ROUND((D273/$H273)*100,1),")")</f>
        <v>(39.8)</v>
      </c>
      <c r="F273" s="302">
        <f>SUM(F271:F272)</f>
        <v>0.91840011589407311</v>
      </c>
      <c r="G273" s="299" t="str">
        <f>CONCATENATE("(",ROUND((F273/$H273)*100,1),")")</f>
        <v>(22.9)</v>
      </c>
      <c r="H273" s="302">
        <f>SUM(H271:H272)</f>
        <v>4.0090000000000021</v>
      </c>
      <c r="I273" s="299" t="str">
        <f>CONCATENATE("(",ROUND((H273/$H273)*100,1),")")</f>
        <v>(100)</v>
      </c>
      <c r="K273" s="302">
        <f t="shared" si="212"/>
        <v>-0.10001362710189476</v>
      </c>
      <c r="L273" s="302">
        <f t="shared" si="213"/>
        <v>-1.3207322138955035E-2</v>
      </c>
      <c r="M273" s="302">
        <f t="shared" si="214"/>
        <v>-7.3779050759150477E-2</v>
      </c>
      <c r="N273" s="302">
        <f t="shared" si="215"/>
        <v>-0.18700000000000028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16.40438803024588</v>
      </c>
      <c r="C282" s="299" t="str">
        <f>CONCATENATE("(",ROUND((B282/$H284)*100,1),")")</f>
        <v>(66.7)</v>
      </c>
      <c r="D282" s="302">
        <f>'Ind T6'!M117</f>
        <v>0.93656631278274149</v>
      </c>
      <c r="E282" s="299" t="str">
        <f>CONCATENATE("(",ROUND((D282/$H284)*100,1),")")</f>
        <v>(3.8)</v>
      </c>
      <c r="F282" s="302">
        <f>'Ind T6'!N117</f>
        <v>0.80969026928837029</v>
      </c>
      <c r="G282" s="299" t="str">
        <f>CONCATENATE("(",ROUND((F282/$H284)*100,1),")")</f>
        <v>(3.3)</v>
      </c>
      <c r="H282" s="302">
        <f>SUM(B282,D282,F282)</f>
        <v>18.150644612316992</v>
      </c>
      <c r="I282" s="299" t="str">
        <f>CONCATENATE("(",ROUND((H282/$H284)*100,1),")")</f>
        <v>(73.8)</v>
      </c>
      <c r="K282" s="302">
        <f>B287-B282</f>
        <v>1.2132702974232181</v>
      </c>
      <c r="L282" s="302">
        <f>D287-D282</f>
        <v>8.4386699337482662E-2</v>
      </c>
      <c r="M282" s="302">
        <f>F287-F282</f>
        <v>8.6356101663300544E-2</v>
      </c>
      <c r="N282" s="302">
        <f>SUM(K282:M282)</f>
        <v>1.3840130984240013</v>
      </c>
    </row>
    <row r="283" spans="1:14" x14ac:dyDescent="0.2">
      <c r="A283" s="282" t="s">
        <v>365</v>
      </c>
      <c r="B283" s="302">
        <f>'Ind T6'!L116</f>
        <v>4.2664043837698227</v>
      </c>
      <c r="C283" s="299" t="str">
        <f>CONCATENATE("(",ROUND((B283/$H284)*100,1),")")</f>
        <v>(17.3)</v>
      </c>
      <c r="D283" s="302">
        <f>'Ind T6'!M116</f>
        <v>1.8273309003153944</v>
      </c>
      <c r="E283" s="299" t="str">
        <f>CONCATENATE("(",ROUND((D283/$H284)*100,1),")")</f>
        <v>(7.4)</v>
      </c>
      <c r="F283" s="302">
        <f>'Ind T6'!N116</f>
        <v>0.35062010359775586</v>
      </c>
      <c r="G283" s="299" t="str">
        <f>CONCATENATE("(",ROUND((F283/$H284)*100,1),")")</f>
        <v>(1.4)</v>
      </c>
      <c r="H283" s="302">
        <f t="shared" ref="H283" si="216">SUM(B283,D283,F283)</f>
        <v>6.4443553876829736</v>
      </c>
      <c r="I283" s="299" t="str">
        <f>CONCATENATE("(",ROUND((H283/$H284)*100,1),")")</f>
        <v>(26.2)</v>
      </c>
      <c r="K283" s="302">
        <f t="shared" ref="K283:K284" si="217">B288-B283</f>
        <v>0.45676030281737212</v>
      </c>
      <c r="L283" s="302">
        <f t="shared" ref="L283:L284" si="218">D288-D283</f>
        <v>0.12301220476932917</v>
      </c>
      <c r="M283" s="302">
        <f t="shared" ref="M283:M284" si="219">F288-F283</f>
        <v>3.5214393989363213E-2</v>
      </c>
      <c r="N283" s="302">
        <f t="shared" ref="N283:N284" si="220">SUM(K283:M283)</f>
        <v>0.6149869015760645</v>
      </c>
    </row>
    <row r="284" spans="1:14" x14ac:dyDescent="0.2">
      <c r="A284" s="282" t="s">
        <v>363</v>
      </c>
      <c r="B284" s="302">
        <f>SUM(B282:B283)</f>
        <v>20.6707924140157</v>
      </c>
      <c r="C284" s="299" t="str">
        <f>CONCATENATE("(",ROUND((B284/$H284)*100,1),")")</f>
        <v>(84)</v>
      </c>
      <c r="D284" s="302">
        <f>SUM(D282:D283)</f>
        <v>2.7638972130981356</v>
      </c>
      <c r="E284" s="299" t="str">
        <f>CONCATENATE("(",ROUND((D284/$H284)*100,1),")")</f>
        <v>(11.2)</v>
      </c>
      <c r="F284" s="302">
        <f>SUM(F282:F283)</f>
        <v>1.1603103728861262</v>
      </c>
      <c r="G284" s="299" t="str">
        <f>CONCATENATE("(",ROUND((F284/$H284)*100,1),")")</f>
        <v>(4.7)</v>
      </c>
      <c r="H284" s="302">
        <f>SUM(H282:H283)</f>
        <v>24.594999999999963</v>
      </c>
      <c r="I284" s="299" t="str">
        <f>CONCATENATE("(",ROUND((H284/$H284)*100,1),")")</f>
        <v>(100)</v>
      </c>
      <c r="K284" s="302">
        <f t="shared" si="217"/>
        <v>1.6700306002405938</v>
      </c>
      <c r="L284" s="302">
        <f t="shared" si="218"/>
        <v>0.20739890410681205</v>
      </c>
      <c r="M284" s="302">
        <f t="shared" si="219"/>
        <v>0.12157049565266376</v>
      </c>
      <c r="N284" s="302">
        <f t="shared" si="220"/>
        <v>1.9990000000000696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17.617658327669098</v>
      </c>
      <c r="C287" s="299" t="str">
        <f>CONCATENATE("(",ROUND((B287/$H289)*100,1),")")</f>
        <v>(66.2)</v>
      </c>
      <c r="D287" s="302">
        <f>'Ind T6'!R117</f>
        <v>1.0209530121202242</v>
      </c>
      <c r="E287" s="299" t="str">
        <f>CONCATENATE("(",ROUND((D287/$H289)*100,1),")")</f>
        <v>(3.8)</v>
      </c>
      <c r="F287" s="302">
        <f>'Ind T6'!S117</f>
        <v>0.89604637095167083</v>
      </c>
      <c r="G287" s="299" t="str">
        <f>CONCATENATE("(",ROUND((F287/$H289)*100,1),")")</f>
        <v>(3.4)</v>
      </c>
      <c r="H287" s="302">
        <f>SUM(B287,D287,F287)</f>
        <v>19.534657710740991</v>
      </c>
      <c r="I287" s="299" t="str">
        <f>CONCATENATE("(",ROUND((H287/$H289)*100,1),")")</f>
        <v>(73.5)</v>
      </c>
      <c r="K287" s="302">
        <f>B292-B287</f>
        <v>1.3468137200255406</v>
      </c>
      <c r="L287" s="302">
        <f>D292-D287</f>
        <v>9.8647299912888231E-2</v>
      </c>
      <c r="M287" s="302">
        <f>F292-F287</f>
        <v>0.10112282783562765</v>
      </c>
      <c r="N287" s="302">
        <f>SUM(K287:M287)</f>
        <v>1.5465838477740563</v>
      </c>
    </row>
    <row r="288" spans="1:14" x14ac:dyDescent="0.2">
      <c r="A288" s="282" t="s">
        <v>365</v>
      </c>
      <c r="B288" s="302">
        <f>'Ind T6'!Q116</f>
        <v>4.7231646865871948</v>
      </c>
      <c r="C288" s="299" t="str">
        <f>CONCATENATE("(",ROUND((B288/$H289)*100,1),")")</f>
        <v>(17.8)</v>
      </c>
      <c r="D288" s="302">
        <f>'Ind T6'!R116</f>
        <v>1.9503431050847235</v>
      </c>
      <c r="E288" s="299" t="str">
        <f>CONCATENATE("(",ROUND((D288/$H289)*100,1),")")</f>
        <v>(7.3)</v>
      </c>
      <c r="F288" s="302">
        <f>'Ind T6'!S116</f>
        <v>0.38583449758711907</v>
      </c>
      <c r="G288" s="299" t="str">
        <f>CONCATENATE("(",ROUND((F288/$H289)*100,1),")")</f>
        <v>(1.5)</v>
      </c>
      <c r="H288" s="302">
        <f t="shared" ref="H288" si="221">SUM(B288,D288,F288)</f>
        <v>7.0593422892590372</v>
      </c>
      <c r="I288" s="299" t="str">
        <f>CONCATENATE("(",ROUND((H288/$H289)*100,1),")")</f>
        <v>(26.5)</v>
      </c>
      <c r="K288" s="302">
        <f t="shared" ref="K288:K289" si="222">B293-B288</f>
        <v>0.63749234702881452</v>
      </c>
      <c r="L288" s="302">
        <f t="shared" ref="L288:L289" si="223">D293-D288</f>
        <v>9.876710631179475E-2</v>
      </c>
      <c r="M288" s="302">
        <f t="shared" ref="M288:M289" si="224">F293-F288</f>
        <v>3.5156698885294935E-2</v>
      </c>
      <c r="N288" s="302">
        <f t="shared" ref="N288:N289" si="225">SUM(K288:M288)</f>
        <v>0.77141615222590421</v>
      </c>
    </row>
    <row r="289" spans="1:14" x14ac:dyDescent="0.2">
      <c r="A289" s="282" t="s">
        <v>363</v>
      </c>
      <c r="B289" s="302">
        <f>SUM(B287:B288)</f>
        <v>22.340823014256294</v>
      </c>
      <c r="C289" s="299" t="str">
        <f>CONCATENATE("(",ROUND((B289/$H289)*100,1),")")</f>
        <v>(84)</v>
      </c>
      <c r="D289" s="302">
        <f>SUM(D287:D288)</f>
        <v>2.9712961172049477</v>
      </c>
      <c r="E289" s="299" t="str">
        <f>CONCATENATE("(",ROUND((D289/$H289)*100,1),")")</f>
        <v>(11.2)</v>
      </c>
      <c r="F289" s="302">
        <f>SUM(F287:F288)</f>
        <v>1.2818808685387899</v>
      </c>
      <c r="G289" s="299" t="str">
        <f>CONCATENATE("(",ROUND((F289/$H289)*100,1),")")</f>
        <v>(4.8)</v>
      </c>
      <c r="H289" s="302">
        <f>SUM(H287:H288)</f>
        <v>26.59400000000003</v>
      </c>
      <c r="I289" s="299" t="str">
        <f>CONCATENATE("(",ROUND((H289/$H289)*100,1),")")</f>
        <v>(100)</v>
      </c>
      <c r="K289" s="302">
        <f t="shared" si="222"/>
        <v>1.9843060670543551</v>
      </c>
      <c r="L289" s="302">
        <f t="shared" si="223"/>
        <v>0.19741440622468298</v>
      </c>
      <c r="M289" s="302">
        <f t="shared" si="224"/>
        <v>0.13627952672092247</v>
      </c>
      <c r="N289" s="302">
        <f t="shared" si="225"/>
        <v>2.3179999999999605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18.964472047694638</v>
      </c>
      <c r="C292" s="299" t="str">
        <f>CONCATENATE("(",ROUND((B292/$H294)*100,1),")")</f>
        <v>(65.6)</v>
      </c>
      <c r="D292" s="302">
        <f>'Ind T6'!W117</f>
        <v>1.1196003120331124</v>
      </c>
      <c r="E292" s="299" t="str">
        <f>CONCATENATE("(",ROUND((D292/$H294)*100,1),")")</f>
        <v>(3.9)</v>
      </c>
      <c r="F292" s="302">
        <f>'Ind T6'!X117</f>
        <v>0.99716919878729848</v>
      </c>
      <c r="G292" s="299" t="str">
        <f>CONCATENATE("(",ROUND((F292/$H294)*100,1),")")</f>
        <v>(3.4)</v>
      </c>
      <c r="H292" s="302">
        <f>SUM(B292,D292,F292)</f>
        <v>21.081241558515046</v>
      </c>
      <c r="I292" s="299" t="str">
        <f>CONCATENATE("(",ROUND((H292/$H294)*100,1),")")</f>
        <v>(72.9)</v>
      </c>
      <c r="K292" s="302">
        <f>B292-B282</f>
        <v>2.5600840174487587</v>
      </c>
      <c r="L292" s="302">
        <f>D292-D282</f>
        <v>0.18303399925037089</v>
      </c>
      <c r="M292" s="302">
        <f>F292-F282</f>
        <v>0.18747892949892819</v>
      </c>
      <c r="N292" s="302">
        <f>SUM(K292:M292)</f>
        <v>2.9305969461980577</v>
      </c>
    </row>
    <row r="293" spans="1:14" x14ac:dyDescent="0.2">
      <c r="A293" s="282" t="s">
        <v>365</v>
      </c>
      <c r="B293" s="302">
        <f>'Ind T6'!V116</f>
        <v>5.3606570336160093</v>
      </c>
      <c r="C293" s="299" t="str">
        <f>CONCATENATE("(",ROUND((B293/$H294)*100,1),")")</f>
        <v>(18.5)</v>
      </c>
      <c r="D293" s="302">
        <f>'Ind T6'!W116</f>
        <v>2.0491102113965183</v>
      </c>
      <c r="E293" s="299" t="str">
        <f>CONCATENATE("(",ROUND((D293/$H294)*100,1),")")</f>
        <v>(7.1)</v>
      </c>
      <c r="F293" s="302">
        <f>'Ind T6'!X116</f>
        <v>0.42099119647241401</v>
      </c>
      <c r="G293" s="299" t="str">
        <f>CONCATENATE("(",ROUND((F293/$H294)*100,1),")")</f>
        <v>(1.5)</v>
      </c>
      <c r="H293" s="302">
        <f t="shared" ref="H293" si="226">SUM(B293,D293,F293)</f>
        <v>7.8307584414849423</v>
      </c>
      <c r="I293" s="299" t="str">
        <f>CONCATENATE("(",ROUND((H293/$H294)*100,1),")")</f>
        <v>(27.1)</v>
      </c>
      <c r="K293" s="302">
        <f t="shared" ref="K293:K294" si="227">B293-B283</f>
        <v>1.0942526498461866</v>
      </c>
      <c r="L293" s="302">
        <f t="shared" ref="L293:L294" si="228">D293-D283</f>
        <v>0.22177931108112392</v>
      </c>
      <c r="M293" s="302">
        <f t="shared" ref="M293:M294" si="229">F293-F283</f>
        <v>7.0371092874658148E-2</v>
      </c>
      <c r="N293" s="302">
        <f t="shared" ref="N293:N294" si="230">SUM(K293:M293)</f>
        <v>1.3864030538019687</v>
      </c>
    </row>
    <row r="294" spans="1:14" x14ac:dyDescent="0.2">
      <c r="A294" s="282" t="s">
        <v>363</v>
      </c>
      <c r="B294" s="302">
        <f>SUM(B292:B293)</f>
        <v>24.325129081310649</v>
      </c>
      <c r="C294" s="299" t="str">
        <f>CONCATENATE("(",ROUND((B294/$H294)*100,1),")")</f>
        <v>(84.1)</v>
      </c>
      <c r="D294" s="302">
        <f>SUM(D292:D293)</f>
        <v>3.1687105234296307</v>
      </c>
      <c r="E294" s="299" t="str">
        <f>CONCATENATE("(",ROUND((D294/$H294)*100,1),")")</f>
        <v>(11)</v>
      </c>
      <c r="F294" s="302">
        <f>SUM(F292:F293)</f>
        <v>1.4181603952597124</v>
      </c>
      <c r="G294" s="299" t="str">
        <f>CONCATENATE("(",ROUND((F294/$H294)*100,1),")")</f>
        <v>(4.9)</v>
      </c>
      <c r="H294" s="302">
        <f>SUM(H292:H293)</f>
        <v>28.911999999999988</v>
      </c>
      <c r="I294" s="299" t="str">
        <f>CONCATENATE("(",ROUND((H294/$H294)*100,1),")")</f>
        <v>(100)</v>
      </c>
      <c r="K294" s="302">
        <f t="shared" si="227"/>
        <v>3.6543366672949489</v>
      </c>
      <c r="L294" s="302">
        <f t="shared" si="228"/>
        <v>0.40481331033149504</v>
      </c>
      <c r="M294" s="302">
        <f t="shared" si="229"/>
        <v>0.25785002237358623</v>
      </c>
      <c r="N294" s="302">
        <f t="shared" si="230"/>
        <v>4.3170000000000295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10.932347927018434</v>
      </c>
      <c r="C303" s="299" t="str">
        <f>CONCATENATE("(",ROUND((B303/$H305)*100,1),")")</f>
        <v>(41.3)</v>
      </c>
      <c r="D303" s="302">
        <f>'Ind T6'!M126</f>
        <v>0.54827345426124907</v>
      </c>
      <c r="E303" s="299" t="str">
        <f>CONCATENATE("(",ROUND((D303/$H305)*100,1),")")</f>
        <v>(2.1)</v>
      </c>
      <c r="F303" s="302">
        <f>'Ind T6'!N126</f>
        <v>1.5904070318375232</v>
      </c>
      <c r="G303" s="299" t="str">
        <f>CONCATENATE("(",ROUND((F303/$H305)*100,1),")")</f>
        <v>(6)</v>
      </c>
      <c r="H303" s="302">
        <f>SUM(B303,D303,F303)</f>
        <v>13.071028413117206</v>
      </c>
      <c r="I303" s="299" t="str">
        <f>CONCATENATE("(",ROUND((H303/$H305)*100,1),")")</f>
        <v>(49.4)</v>
      </c>
      <c r="K303" s="302">
        <f>B308-B303</f>
        <v>-0.26718022214817161</v>
      </c>
      <c r="L303" s="302">
        <f>D308-D303</f>
        <v>9.2865747358303885E-3</v>
      </c>
      <c r="M303" s="302">
        <f>F308-F303</f>
        <v>3.8887732237564254E-2</v>
      </c>
      <c r="N303" s="302">
        <f>SUM(K303:M303)</f>
        <v>-0.21900591517477697</v>
      </c>
    </row>
    <row r="304" spans="1:14" x14ac:dyDescent="0.2">
      <c r="A304" s="282" t="s">
        <v>365</v>
      </c>
      <c r="B304" s="302">
        <f>'Ind T6'!L125</f>
        <v>8.8800190314144167</v>
      </c>
      <c r="C304" s="299" t="str">
        <f>CONCATENATE("(",ROUND((B304/$H305)*100,1),")")</f>
        <v>(33.5)</v>
      </c>
      <c r="D304" s="302">
        <f>'Ind T6'!M125</f>
        <v>3.6332727395307574</v>
      </c>
      <c r="E304" s="299" t="str">
        <f>CONCATENATE("(",ROUND((D304/$H305)*100,1),")")</f>
        <v>(13.7)</v>
      </c>
      <c r="F304" s="302">
        <f>'Ind T6'!N125</f>
        <v>0.89367981593758072</v>
      </c>
      <c r="G304" s="299" t="str">
        <f>CONCATENATE("(",ROUND((F304/$H305)*100,1),")")</f>
        <v>(3.4)</v>
      </c>
      <c r="H304" s="302">
        <f t="shared" ref="H304" si="231">SUM(B304,D304,F304)</f>
        <v>13.406971586882754</v>
      </c>
      <c r="I304" s="299" t="str">
        <f>CONCATENATE("(",ROUND((H304/$H305)*100,1),")")</f>
        <v>(50.6)</v>
      </c>
      <c r="K304" s="302">
        <f t="shared" ref="K304:K305" si="232">B309-B304</f>
        <v>-0.25454779393960081</v>
      </c>
      <c r="L304" s="302">
        <f t="shared" ref="L304:L305" si="233">D309-D304</f>
        <v>-0.14134052845586043</v>
      </c>
      <c r="M304" s="302">
        <f t="shared" ref="M304:M305" si="234">F309-F304</f>
        <v>1.3894237570290069E-2</v>
      </c>
      <c r="N304" s="302">
        <f t="shared" ref="N304:N305" si="235">SUM(K304:M304)</f>
        <v>-0.38199408482517117</v>
      </c>
    </row>
    <row r="305" spans="1:14" x14ac:dyDescent="0.2">
      <c r="A305" s="282" t="s">
        <v>363</v>
      </c>
      <c r="B305" s="302">
        <f>SUM(B303:B304)</f>
        <v>19.81236695843285</v>
      </c>
      <c r="C305" s="299" t="str">
        <f>CONCATENATE("(",ROUND((B305/$H305)*100,1),")")</f>
        <v>(74.8)</v>
      </c>
      <c r="D305" s="302">
        <f>SUM(D303:D304)</f>
        <v>4.1815461937920064</v>
      </c>
      <c r="E305" s="299" t="str">
        <f>CONCATENATE("(",ROUND((D305/$H305)*100,1),")")</f>
        <v>(15.8)</v>
      </c>
      <c r="F305" s="302">
        <f>SUM(F303:F304)</f>
        <v>2.4840868477751039</v>
      </c>
      <c r="G305" s="299" t="str">
        <f>CONCATENATE("(",ROUND((F305/$H305)*100,1),")")</f>
        <v>(9.4)</v>
      </c>
      <c r="H305" s="302">
        <f>SUM(H303:H304)</f>
        <v>26.477999999999959</v>
      </c>
      <c r="I305" s="299" t="str">
        <f>CONCATENATE("(",ROUND((H305/$H305)*100,1),")")</f>
        <v>(100)</v>
      </c>
      <c r="K305" s="302">
        <f t="shared" si="232"/>
        <v>-0.52172801608777419</v>
      </c>
      <c r="L305" s="302">
        <f t="shared" si="233"/>
        <v>-0.13205395372003004</v>
      </c>
      <c r="M305" s="302">
        <f t="shared" si="234"/>
        <v>5.2781969807854434E-2</v>
      </c>
      <c r="N305" s="302">
        <f t="shared" si="235"/>
        <v>-0.6009999999999498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10.665167704870262</v>
      </c>
      <c r="C308" s="299" t="str">
        <f>CONCATENATE("(",ROUND((B308/$H310)*100,1),")")</f>
        <v>(41.2)</v>
      </c>
      <c r="D308" s="302">
        <f>'Ind T6'!R126</f>
        <v>0.55756002899707946</v>
      </c>
      <c r="E308" s="299" t="str">
        <f>CONCATENATE("(",ROUND((D308/$H310)*100,1),")")</f>
        <v>(2.2)</v>
      </c>
      <c r="F308" s="302">
        <f>'Ind T6'!S126</f>
        <v>1.6292947640750874</v>
      </c>
      <c r="G308" s="299" t="str">
        <f>CONCATENATE("(",ROUND((F308/$H310)*100,1),")")</f>
        <v>(6.3)</v>
      </c>
      <c r="H308" s="302">
        <f>SUM(B308,D308,F308)</f>
        <v>12.852022497942428</v>
      </c>
      <c r="I308" s="299" t="str">
        <f>CONCATENATE("(",ROUND((H308/$H310)*100,1),")")</f>
        <v>(49.7)</v>
      </c>
      <c r="K308" s="302">
        <f>B313-B308</f>
        <v>-0.72484276586559382</v>
      </c>
      <c r="L308" s="302">
        <f>D313-D308</f>
        <v>-2.6672415606695532E-3</v>
      </c>
      <c r="M308" s="302">
        <f>F313-F308</f>
        <v>-4.9043950720619511E-2</v>
      </c>
      <c r="N308" s="302">
        <f>SUM(K308:M308)</f>
        <v>-0.77655395814688288</v>
      </c>
    </row>
    <row r="309" spans="1:14" x14ac:dyDescent="0.2">
      <c r="A309" s="282" t="s">
        <v>365</v>
      </c>
      <c r="B309" s="302">
        <f>'Ind T6'!Q125</f>
        <v>8.6254712374748159</v>
      </c>
      <c r="C309" s="299" t="str">
        <f>CONCATENATE("(",ROUND((B309/$H310)*100,1),")")</f>
        <v>(33.3)</v>
      </c>
      <c r="D309" s="302">
        <f>'Ind T6'!R125</f>
        <v>3.4919322110748969</v>
      </c>
      <c r="E309" s="299" t="str">
        <f>CONCATENATE("(",ROUND((D309/$H310)*100,1),")")</f>
        <v>(13.5)</v>
      </c>
      <c r="F309" s="302">
        <f>'Ind T6'!S125</f>
        <v>0.90757405350787079</v>
      </c>
      <c r="G309" s="299" t="str">
        <f>CONCATENATE("(",ROUND((F309/$H310)*100,1),")")</f>
        <v>(3.5)</v>
      </c>
      <c r="H309" s="302">
        <f t="shared" ref="H309" si="236">SUM(B309,D309,F309)</f>
        <v>13.024977502057583</v>
      </c>
      <c r="I309" s="299" t="str">
        <f>CONCATENATE("(",ROUND((H309/$H310)*100,1),")")</f>
        <v>(50.3)</v>
      </c>
      <c r="K309" s="302">
        <f t="shared" ref="K309:K310" si="237">B314-B309</f>
        <v>-0.61125893288816435</v>
      </c>
      <c r="L309" s="302">
        <f t="shared" ref="L309:L310" si="238">D314-D309</f>
        <v>-0.27786276026142565</v>
      </c>
      <c r="M309" s="302">
        <f t="shared" ref="M309:M310" si="239">F314-F309</f>
        <v>-4.93243487035675E-2</v>
      </c>
      <c r="N309" s="302">
        <f t="shared" ref="N309:N310" si="240">SUM(K309:M309)</f>
        <v>-0.9384460418531575</v>
      </c>
    </row>
    <row r="310" spans="1:14" x14ac:dyDescent="0.2">
      <c r="A310" s="282" t="s">
        <v>363</v>
      </c>
      <c r="B310" s="302">
        <f>SUM(B308:B309)</f>
        <v>19.290638942345076</v>
      </c>
      <c r="C310" s="299" t="str">
        <f>CONCATENATE("(",ROUND((B310/$H310)*100,1),")")</f>
        <v>(74.5)</v>
      </c>
      <c r="D310" s="302">
        <f>SUM(D308:D309)</f>
        <v>4.0494922400719764</v>
      </c>
      <c r="E310" s="299" t="str">
        <f>CONCATENATE("(",ROUND((D310/$H310)*100,1),")")</f>
        <v>(15.6)</v>
      </c>
      <c r="F310" s="302">
        <f>SUM(F308:F309)</f>
        <v>2.5368688175829583</v>
      </c>
      <c r="G310" s="299" t="str">
        <f>CONCATENATE("(",ROUND((F310/$H310)*100,1),")")</f>
        <v>(9.8)</v>
      </c>
      <c r="H310" s="302">
        <f>SUM(H308:H309)</f>
        <v>25.87700000000001</v>
      </c>
      <c r="I310" s="299" t="str">
        <f>CONCATENATE("(",ROUND((H310/$H310)*100,1),")")</f>
        <v>(100)</v>
      </c>
      <c r="K310" s="302">
        <f t="shared" si="237"/>
        <v>-1.3361016987537582</v>
      </c>
      <c r="L310" s="302">
        <f t="shared" si="238"/>
        <v>-0.28053000182209509</v>
      </c>
      <c r="M310" s="302">
        <f t="shared" si="239"/>
        <v>-9.8368299424187011E-2</v>
      </c>
      <c r="N310" s="302">
        <f t="shared" si="240"/>
        <v>-1.7150000000000403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9.9403249390046682</v>
      </c>
      <c r="C313" s="299" t="str">
        <f>CONCATENATE("(",ROUND((B313/$H315)*100,1),")")</f>
        <v>(41.1)</v>
      </c>
      <c r="D313" s="302">
        <f>'Ind T6'!W126</f>
        <v>0.55489278743640991</v>
      </c>
      <c r="E313" s="299" t="str">
        <f>CONCATENATE("(",ROUND((D313/$H315)*100,1),")")</f>
        <v>(2.3)</v>
      </c>
      <c r="F313" s="302">
        <f>'Ind T6'!X126</f>
        <v>1.5802508133544679</v>
      </c>
      <c r="G313" s="299" t="str">
        <f>CONCATENATE("(",ROUND((F313/$H315)*100,1),")")</f>
        <v>(6.5)</v>
      </c>
      <c r="H313" s="302">
        <f>SUM(B313,D313,F313)</f>
        <v>12.075468539795546</v>
      </c>
      <c r="I313" s="299" t="str">
        <f>CONCATENATE("(",ROUND((H313/$H315)*100,1),")")</f>
        <v>(50)</v>
      </c>
      <c r="K313" s="302">
        <f>B313-B303</f>
        <v>-0.99202298801376543</v>
      </c>
      <c r="L313" s="302">
        <f>D313-D303</f>
        <v>6.6193331751608353E-3</v>
      </c>
      <c r="M313" s="302">
        <f>F313-F303</f>
        <v>-1.0156218483055257E-2</v>
      </c>
      <c r="N313" s="302">
        <f>SUM(K313:M313)</f>
        <v>-0.99555987332165985</v>
      </c>
    </row>
    <row r="314" spans="1:14" x14ac:dyDescent="0.2">
      <c r="A314" s="282" t="s">
        <v>365</v>
      </c>
      <c r="B314" s="302">
        <f>'Ind T6'!V125</f>
        <v>8.0142123045866516</v>
      </c>
      <c r="C314" s="299" t="str">
        <f>CONCATENATE("(",ROUND((B314/$H315)*100,1),")")</f>
        <v>(33.2)</v>
      </c>
      <c r="D314" s="302">
        <f>'Ind T6'!W125</f>
        <v>3.2140694508134713</v>
      </c>
      <c r="E314" s="299" t="str">
        <f>CONCATENATE("(",ROUND((D314/$H315)*100,1),")")</f>
        <v>(13.3)</v>
      </c>
      <c r="F314" s="302">
        <f>'Ind T6'!X125</f>
        <v>0.85824970480430329</v>
      </c>
      <c r="G314" s="299" t="str">
        <f>CONCATENATE("(",ROUND((F314/$H315)*100,1),")")</f>
        <v>(3.6)</v>
      </c>
      <c r="H314" s="302">
        <f t="shared" ref="H314" si="241">SUM(B314,D314,F314)</f>
        <v>12.086531460204425</v>
      </c>
      <c r="I314" s="299" t="str">
        <f>CONCATENATE("(",ROUND((H314/$H315)*100,1),")")</f>
        <v>(50)</v>
      </c>
      <c r="K314" s="302">
        <f t="shared" ref="K314:K315" si="242">B314-B304</f>
        <v>-0.86580672682776516</v>
      </c>
      <c r="L314" s="302">
        <f t="shared" ref="L314:L315" si="243">D314-D304</f>
        <v>-0.41920328871728607</v>
      </c>
      <c r="M314" s="302">
        <f t="shared" ref="M314:M315" si="244">F314-F304</f>
        <v>-3.5430111133277431E-2</v>
      </c>
      <c r="N314" s="302">
        <f t="shared" ref="N314:N315" si="245">SUM(K314:M314)</f>
        <v>-1.3204401266783288</v>
      </c>
    </row>
    <row r="315" spans="1:14" x14ac:dyDescent="0.2">
      <c r="A315" s="282" t="s">
        <v>363</v>
      </c>
      <c r="B315" s="302">
        <f>SUM(B313:B314)</f>
        <v>17.954537243591318</v>
      </c>
      <c r="C315" s="299" t="str">
        <f>CONCATENATE("(",ROUND((B315/$H315)*100,1),")")</f>
        <v>(74.3)</v>
      </c>
      <c r="D315" s="302">
        <f>SUM(D313:D314)</f>
        <v>3.7689622382498813</v>
      </c>
      <c r="E315" s="299" t="str">
        <f>CONCATENATE("(",ROUND((D315/$H315)*100,1),")")</f>
        <v>(15.6)</v>
      </c>
      <c r="F315" s="302">
        <f>SUM(F313:F314)</f>
        <v>2.4385005181587713</v>
      </c>
      <c r="G315" s="299" t="str">
        <f>CONCATENATE("(",ROUND((F315/$H315)*100,1),")")</f>
        <v>(10.1)</v>
      </c>
      <c r="H315" s="302">
        <f>SUM(H313:H314)</f>
        <v>24.161999999999971</v>
      </c>
      <c r="I315" s="299" t="str">
        <f>CONCATENATE("(",ROUND((H315/$H315)*100,1),")")</f>
        <v>(100)</v>
      </c>
      <c r="K315" s="302">
        <f t="shared" si="242"/>
        <v>-1.8578297148415324</v>
      </c>
      <c r="L315" s="302">
        <f t="shared" si="243"/>
        <v>-0.41258395554212512</v>
      </c>
      <c r="M315" s="302">
        <f t="shared" si="244"/>
        <v>-4.5586329616332577E-2</v>
      </c>
      <c r="N315" s="302">
        <f t="shared" si="245"/>
        <v>-2.3159999999999901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5.8886804713532044</v>
      </c>
      <c r="C324" s="299" t="str">
        <f>CONCATENATE("(",ROUND((B324/$H326)*100,1),")")</f>
        <v>(34.2)</v>
      </c>
      <c r="D324" s="302">
        <f>'Ind T6'!M135</f>
        <v>0.73036519765425234</v>
      </c>
      <c r="E324" s="299" t="str">
        <f>CONCATENATE("(",ROUND((D324/$H326)*100,1),")")</f>
        <v>(4.2)</v>
      </c>
      <c r="F324" s="302">
        <f>'Ind T6'!N135</f>
        <v>2.5673847185572867</v>
      </c>
      <c r="G324" s="299" t="str">
        <f>CONCATENATE("(",ROUND((F324/$H326)*100,1),")")</f>
        <v>(14.9)</v>
      </c>
      <c r="H324" s="302">
        <f>SUM(B324,D324,F324)</f>
        <v>9.1864303875647426</v>
      </c>
      <c r="I324" s="299" t="str">
        <f>CONCATENATE("(",ROUND((H324/$H326)*100,1),")")</f>
        <v>(53.3)</v>
      </c>
      <c r="K324" s="302">
        <f>B329-B324</f>
        <v>-0.12774859530611149</v>
      </c>
      <c r="L324" s="302">
        <f>D329-D324</f>
        <v>-1.3838295239660292E-2</v>
      </c>
      <c r="M324" s="302">
        <f>F329-F324</f>
        <v>7.6400387501053935E-2</v>
      </c>
      <c r="N324" s="302">
        <f>SUM(K324:M324)</f>
        <v>-6.5186503044717847E-2</v>
      </c>
    </row>
    <row r="325" spans="1:14" x14ac:dyDescent="0.2">
      <c r="A325" s="282" t="s">
        <v>365</v>
      </c>
      <c r="B325" s="302">
        <f>'Ind T6'!L134</f>
        <v>5.2995902937036083</v>
      </c>
      <c r="C325" s="299" t="str">
        <f>CONCATENATE("(",ROUND((B325/$H326)*100,1),")")</f>
        <v>(30.8)</v>
      </c>
      <c r="D325" s="302">
        <f>'Ind T6'!M134</f>
        <v>2.4292195260656242</v>
      </c>
      <c r="E325" s="299" t="str">
        <f>CONCATENATE("(",ROUND((D325/$H326)*100,1),")")</f>
        <v>(14.1)</v>
      </c>
      <c r="F325" s="302">
        <f>'Ind T6'!N134</f>
        <v>0.31275979266599668</v>
      </c>
      <c r="G325" s="299" t="str">
        <f>CONCATENATE("(",ROUND((F325/$H326)*100,1),")")</f>
        <v>(1.8)</v>
      </c>
      <c r="H325" s="302">
        <f t="shared" ref="H325" si="246">SUM(B325,D325,F325)</f>
        <v>8.0415696124352287</v>
      </c>
      <c r="I325" s="299" t="str">
        <f>CONCATENATE("(",ROUND((H325/$H326)*100,1),")")</f>
        <v>(46.7)</v>
      </c>
      <c r="K325" s="302">
        <f t="shared" ref="K325:K326" si="247">B330-B325</f>
        <v>7.3203544848131408E-2</v>
      </c>
      <c r="L325" s="302">
        <f t="shared" ref="L325:L326" si="248">D330-D325</f>
        <v>-0.15458241049588928</v>
      </c>
      <c r="M325" s="302">
        <f t="shared" ref="M325:M326" si="249">F330-F325</f>
        <v>-2.4346313074974368E-3</v>
      </c>
      <c r="N325" s="302">
        <f t="shared" ref="N325:N326" si="250">SUM(K325:M325)</f>
        <v>-8.3813496955255307E-2</v>
      </c>
    </row>
    <row r="326" spans="1:14" x14ac:dyDescent="0.2">
      <c r="A326" s="282" t="s">
        <v>363</v>
      </c>
      <c r="B326" s="302">
        <f>SUM(B324:B325)</f>
        <v>11.188270765056814</v>
      </c>
      <c r="C326" s="299" t="str">
        <f>CONCATENATE("(",ROUND((B326/$H326)*100,1),")")</f>
        <v>(64.9)</v>
      </c>
      <c r="D326" s="302">
        <f>SUM(D324:D325)</f>
        <v>3.1595847237198766</v>
      </c>
      <c r="E326" s="299" t="str">
        <f>CONCATENATE("(",ROUND((D326/$H326)*100,1),")")</f>
        <v>(18.3)</v>
      </c>
      <c r="F326" s="302">
        <f>SUM(F324:F325)</f>
        <v>2.8801445112232833</v>
      </c>
      <c r="G326" s="299" t="str">
        <f>CONCATENATE("(",ROUND((F326/$H326)*100,1),")")</f>
        <v>(16.7)</v>
      </c>
      <c r="H326" s="302">
        <f>SUM(H324:H325)</f>
        <v>17.227999999999973</v>
      </c>
      <c r="I326" s="299" t="str">
        <f>CONCATENATE("(",ROUND((H326/$H326)*100,1),")")</f>
        <v>(100)</v>
      </c>
      <c r="K326" s="302">
        <f t="shared" si="247"/>
        <v>-5.4545050457981858E-2</v>
      </c>
      <c r="L326" s="302">
        <f t="shared" si="248"/>
        <v>-0.16842070573554979</v>
      </c>
      <c r="M326" s="302">
        <f t="shared" si="249"/>
        <v>7.3965756193556498E-2</v>
      </c>
      <c r="N326" s="302">
        <f t="shared" si="250"/>
        <v>-0.14899999999997515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5.7609318760470929</v>
      </c>
      <c r="C329" s="299" t="str">
        <f>CONCATENATE("(",ROUND((B329/$H331)*100,1),")")</f>
        <v>(33.7)</v>
      </c>
      <c r="D329" s="302">
        <f>'Ind T6'!R135</f>
        <v>0.71652690241459205</v>
      </c>
      <c r="E329" s="299" t="str">
        <f>CONCATENATE("(",ROUND((D329/$H331)*100,1),")")</f>
        <v>(4.2)</v>
      </c>
      <c r="F329" s="302">
        <f>'Ind T6'!S135</f>
        <v>2.6437851060583406</v>
      </c>
      <c r="G329" s="299" t="str">
        <f>CONCATENATE("(",ROUND((F329/$H331)*100,1),")")</f>
        <v>(15.5)</v>
      </c>
      <c r="H329" s="302">
        <f>SUM(B329,D329,F329)</f>
        <v>9.121243884520025</v>
      </c>
      <c r="I329" s="299" t="str">
        <f>CONCATENATE("(",ROUND((H329/$H331)*100,1),")")</f>
        <v>(53.4)</v>
      </c>
      <c r="K329" s="302">
        <f>B334-B329</f>
        <v>0.57581149926972763</v>
      </c>
      <c r="L329" s="302">
        <f>D334-D329</f>
        <v>8.602210015885281E-2</v>
      </c>
      <c r="M329" s="302">
        <f>F334-F329</f>
        <v>0.51574372487084164</v>
      </c>
      <c r="N329" s="302">
        <f>SUM(K329:M329)</f>
        <v>1.1775773242994221</v>
      </c>
    </row>
    <row r="330" spans="1:14" x14ac:dyDescent="0.2">
      <c r="A330" s="282" t="s">
        <v>365</v>
      </c>
      <c r="B330" s="302">
        <f>'Ind T6'!Q134</f>
        <v>5.3727938385517398</v>
      </c>
      <c r="C330" s="299" t="str">
        <f>CONCATENATE("(",ROUND((B330/$H331)*100,1),")")</f>
        <v>(31.5)</v>
      </c>
      <c r="D330" s="302">
        <f>'Ind T6'!R134</f>
        <v>2.2746371155697349</v>
      </c>
      <c r="E330" s="299" t="str">
        <f>CONCATENATE("(",ROUND((D330/$H331)*100,1),")")</f>
        <v>(13.3)</v>
      </c>
      <c r="F330" s="302">
        <f>'Ind T6'!S134</f>
        <v>0.31032516135849925</v>
      </c>
      <c r="G330" s="299" t="str">
        <f>CONCATENATE("(",ROUND((F330/$H331)*100,1),")")</f>
        <v>(1.8)</v>
      </c>
      <c r="H330" s="302">
        <f t="shared" ref="H330" si="251">SUM(B330,D330,F330)</f>
        <v>7.9577561154799747</v>
      </c>
      <c r="I330" s="299" t="str">
        <f>CONCATENATE("(",ROUND((H330/$H331)*100,1),")")</f>
        <v>(46.6)</v>
      </c>
      <c r="K330" s="302">
        <f t="shared" ref="K330:K331" si="252">B335-B330</f>
        <v>0.95773563744232781</v>
      </c>
      <c r="L330" s="302">
        <f t="shared" ref="L330:L331" si="253">D335-D330</f>
        <v>1.6857773256312658E-2</v>
      </c>
      <c r="M330" s="302">
        <f t="shared" ref="M330:M331" si="254">F335-F330</f>
        <v>3.3829265001956876E-2</v>
      </c>
      <c r="N330" s="302">
        <f t="shared" ref="N330:N331" si="255">SUM(K330:M330)</f>
        <v>1.0084226757005974</v>
      </c>
    </row>
    <row r="331" spans="1:14" x14ac:dyDescent="0.2">
      <c r="A331" s="282" t="s">
        <v>363</v>
      </c>
      <c r="B331" s="302">
        <f>SUM(B329:B330)</f>
        <v>11.133725714598832</v>
      </c>
      <c r="C331" s="299" t="str">
        <f>CONCATENATE("(",ROUND((B331/$H331)*100,1),")")</f>
        <v>(65.2)</v>
      </c>
      <c r="D331" s="302">
        <f>SUM(D329:D330)</f>
        <v>2.9911640179843269</v>
      </c>
      <c r="E331" s="299" t="str">
        <f>CONCATENATE("(",ROUND((D331/$H331)*100,1),")")</f>
        <v>(17.5)</v>
      </c>
      <c r="F331" s="302">
        <f>SUM(F329:F330)</f>
        <v>2.9541102674168398</v>
      </c>
      <c r="G331" s="299" t="str">
        <f>CONCATENATE("(",ROUND((F331/$H331)*100,1),")")</f>
        <v>(17.3)</v>
      </c>
      <c r="H331" s="302">
        <f>SUM(H329:H330)</f>
        <v>17.079000000000001</v>
      </c>
      <c r="I331" s="299" t="str">
        <f>CONCATENATE("(",ROUND((H331/$H331)*100,1),")")</f>
        <v>(100)</v>
      </c>
      <c r="K331" s="302">
        <f t="shared" si="252"/>
        <v>1.5335471367120554</v>
      </c>
      <c r="L331" s="302">
        <f t="shared" si="253"/>
        <v>0.10287987341516569</v>
      </c>
      <c r="M331" s="302">
        <f t="shared" si="254"/>
        <v>0.54957298987279835</v>
      </c>
      <c r="N331" s="302">
        <f t="shared" si="255"/>
        <v>2.1860000000000195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6.3367433753168205</v>
      </c>
      <c r="C334" s="299" t="str">
        <f>CONCATENATE("(",ROUND((B334/$H336)*100,1),")")</f>
        <v>(32.9)</v>
      </c>
      <c r="D334" s="302">
        <f>'Ind T6'!W135</f>
        <v>0.80254900257344486</v>
      </c>
      <c r="E334" s="299" t="str">
        <f>CONCATENATE("(",ROUND((D334/$H336)*100,1),")")</f>
        <v>(4.2)</v>
      </c>
      <c r="F334" s="302">
        <f>'Ind T6'!X135</f>
        <v>3.1595288309291822</v>
      </c>
      <c r="G334" s="299" t="str">
        <f>CONCATENATE("(",ROUND((F334/$H336)*100,1),")")</f>
        <v>(16.4)</v>
      </c>
      <c r="H334" s="302">
        <f>SUM(B334,D334,F334)</f>
        <v>10.298821208819447</v>
      </c>
      <c r="I334" s="299" t="str">
        <f>CONCATENATE("(",ROUND((H334/$H336)*100,1),")")</f>
        <v>(53.5)</v>
      </c>
      <c r="K334" s="302">
        <f>B334-B324</f>
        <v>0.44806290396361614</v>
      </c>
      <c r="L334" s="302">
        <f>D334-D324</f>
        <v>7.2183804919192518E-2</v>
      </c>
      <c r="M334" s="302">
        <f>F334-F324</f>
        <v>0.59214411237189557</v>
      </c>
      <c r="N334" s="302">
        <f>SUM(K334:M334)</f>
        <v>1.1123908212547042</v>
      </c>
    </row>
    <row r="335" spans="1:14" x14ac:dyDescent="0.2">
      <c r="A335" s="282" t="s">
        <v>365</v>
      </c>
      <c r="B335" s="302">
        <f>'Ind T6'!V134</f>
        <v>6.3305294759940676</v>
      </c>
      <c r="C335" s="299" t="str">
        <f>CONCATENATE("(",ROUND((B335/$H336)*100,1),")")</f>
        <v>(32.9)</v>
      </c>
      <c r="D335" s="302">
        <f>'Ind T6'!W134</f>
        <v>2.2914948888260476</v>
      </c>
      <c r="E335" s="299" t="str">
        <f>CONCATENATE("(",ROUND((D335/$H336)*100,1),")")</f>
        <v>(11.9)</v>
      </c>
      <c r="F335" s="302">
        <f>'Ind T6'!X134</f>
        <v>0.34415442636045612</v>
      </c>
      <c r="G335" s="299" t="str">
        <f>CONCATENATE("(",ROUND((F335/$H336)*100,1),")")</f>
        <v>(1.8)</v>
      </c>
      <c r="H335" s="302">
        <f>SUM(B335,D335,F335)</f>
        <v>8.966178791180571</v>
      </c>
      <c r="I335" s="299" t="str">
        <f>CONCATENATE("(",ROUND((H335/$H336)*100,1),")")</f>
        <v>(46.5)</v>
      </c>
      <c r="K335" s="302">
        <f t="shared" ref="K335:K336" si="256">B335-B325</f>
        <v>1.0309391822904592</v>
      </c>
      <c r="L335" s="302">
        <f t="shared" ref="L335:L336" si="257">D335-D325</f>
        <v>-0.13772463723957662</v>
      </c>
      <c r="M335" s="302">
        <f t="shared" ref="M335:M336" si="258">F335-F325</f>
        <v>3.139463369445944E-2</v>
      </c>
      <c r="N335" s="302">
        <f t="shared" ref="N335:N336" si="259">SUM(K335:M335)</f>
        <v>0.9246091787453421</v>
      </c>
    </row>
    <row r="336" spans="1:14" x14ac:dyDescent="0.2">
      <c r="A336" s="282" t="s">
        <v>363</v>
      </c>
      <c r="B336" s="302">
        <f>SUM(B334:B335)</f>
        <v>12.667272851310887</v>
      </c>
      <c r="C336" s="299" t="str">
        <f>CONCATENATE("(",ROUND((B336/$H336)*100,1),")")</f>
        <v>(65.8)</v>
      </c>
      <c r="D336" s="302">
        <f>SUM(D334:D335)</f>
        <v>3.0940438913994925</v>
      </c>
      <c r="E336" s="299" t="str">
        <f>CONCATENATE("(",ROUND((D336/$H336)*100,1),")")</f>
        <v>(16.1)</v>
      </c>
      <c r="F336" s="302">
        <f>SUM(F334:F335)</f>
        <v>3.5036832572896381</v>
      </c>
      <c r="G336" s="299" t="str">
        <f>CONCATENATE("(",ROUND((F336/$H336)*100,1),")")</f>
        <v>(18.2)</v>
      </c>
      <c r="H336" s="302">
        <f>SUM(H334:H335)</f>
        <v>19.265000000000018</v>
      </c>
      <c r="I336" s="299" t="str">
        <f>CONCATENATE("(",ROUND((H336/$H336)*100,1),")")</f>
        <v>(100)</v>
      </c>
      <c r="K336" s="302">
        <f t="shared" si="256"/>
        <v>1.4790020862540736</v>
      </c>
      <c r="L336" s="302">
        <f t="shared" si="257"/>
        <v>-6.5540832320384101E-2</v>
      </c>
      <c r="M336" s="302">
        <f t="shared" si="258"/>
        <v>0.62353874606635484</v>
      </c>
      <c r="N336" s="302">
        <f t="shared" si="259"/>
        <v>2.0370000000000443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26.585456849827317</v>
      </c>
      <c r="C345" s="299" t="str">
        <f>CONCATENATE("(",ROUND((B345/$H347)*100,1),")")</f>
        <v>(34.6)</v>
      </c>
      <c r="D345" s="302">
        <f>'Ind T6'!M144</f>
        <v>3.1727623207885447</v>
      </c>
      <c r="E345" s="299" t="str">
        <f>CONCATENATE("(",ROUND((D345/$H347)*100,1),")")</f>
        <v>(4.1)</v>
      </c>
      <c r="F345" s="302">
        <f>'Ind T6'!N144</f>
        <v>5.6083085677740723</v>
      </c>
      <c r="G345" s="299" t="str">
        <f>CONCATENATE("(",ROUND((F345/$H347)*100,1),")")</f>
        <v>(7.3)</v>
      </c>
      <c r="H345" s="302">
        <f>SUM(B345,D345,F345)</f>
        <v>35.366527738389934</v>
      </c>
      <c r="I345" s="299" t="str">
        <f>CONCATENATE("(",ROUND((H345/$H347)*100,1),")")</f>
        <v>(46)</v>
      </c>
      <c r="K345" s="302">
        <f>B350-B345</f>
        <v>0.49162317721065918</v>
      </c>
      <c r="L345" s="302">
        <f>D350-D345</f>
        <v>0.1780532183596617</v>
      </c>
      <c r="M345" s="302">
        <f>F350-F345</f>
        <v>0.28316474473823749</v>
      </c>
      <c r="N345" s="302">
        <f>SUM(K345:M345)</f>
        <v>0.95284114030855838</v>
      </c>
    </row>
    <row r="346" spans="1:14" x14ac:dyDescent="0.2">
      <c r="A346" s="282" t="s">
        <v>365</v>
      </c>
      <c r="B346" s="302">
        <f>'Ind T6'!L143</f>
        <v>19.918312803915263</v>
      </c>
      <c r="C346" s="299" t="str">
        <f>CONCATENATE("(",ROUND((B346/$H347)*100,1),")")</f>
        <v>(25.9)</v>
      </c>
      <c r="D346" s="302">
        <f>'Ind T6'!M143</f>
        <v>13.199499983105673</v>
      </c>
      <c r="E346" s="299" t="str">
        <f>CONCATENATE("(",ROUND((D346/$H347)*100,1),")")</f>
        <v>(17.2)</v>
      </c>
      <c r="F346" s="302">
        <f>'Ind T6'!N143</f>
        <v>8.4066594745891106</v>
      </c>
      <c r="G346" s="299" t="str">
        <f>CONCATENATE("(",ROUND((F346/$H347)*100,1),")")</f>
        <v>(10.9)</v>
      </c>
      <c r="H346" s="302">
        <f t="shared" ref="H346" si="260">SUM(B346,D346,F346)</f>
        <v>41.52447226161005</v>
      </c>
      <c r="I346" s="299" t="str">
        <f>CONCATENATE("(",ROUND((H346/$H347)*100,1),")")</f>
        <v>(54)</v>
      </c>
      <c r="K346" s="302">
        <f t="shared" ref="K346:K347" si="261">B351-B346</f>
        <v>0.93862720763806706</v>
      </c>
      <c r="L346" s="302">
        <f t="shared" ref="L346:L347" si="262">D351-D346</f>
        <v>0.67695166532367601</v>
      </c>
      <c r="M346" s="302">
        <f t="shared" ref="M346:M347" si="263">F351-F346</f>
        <v>0.64657998672963046</v>
      </c>
      <c r="N346" s="302">
        <f t="shared" ref="N346:N347" si="264">SUM(K346:M346)</f>
        <v>2.2621588596913735</v>
      </c>
    </row>
    <row r="347" spans="1:14" x14ac:dyDescent="0.2">
      <c r="A347" s="282" t="s">
        <v>363</v>
      </c>
      <c r="B347" s="302">
        <f>SUM(B345:B346)</f>
        <v>46.50376965374258</v>
      </c>
      <c r="C347" s="299" t="str">
        <f>CONCATENATE("(",ROUND((B347/$H347)*100,1),")")</f>
        <v>(60.5)</v>
      </c>
      <c r="D347" s="302">
        <f>SUM(D345:D346)</f>
        <v>16.372262303894217</v>
      </c>
      <c r="E347" s="299" t="str">
        <f>CONCATENATE("(",ROUND((D347/$H347)*100,1),")")</f>
        <v>(21.3)</v>
      </c>
      <c r="F347" s="302">
        <f>SUM(F345:F346)</f>
        <v>14.014968042363183</v>
      </c>
      <c r="G347" s="299" t="str">
        <f>CONCATENATE("(",ROUND((F347/$H347)*100,1),")")</f>
        <v>(18.2)</v>
      </c>
      <c r="H347" s="302">
        <f>SUM(H345:H346)</f>
        <v>76.890999999999991</v>
      </c>
      <c r="I347" s="299" t="str">
        <f>CONCATENATE("(",ROUND((H347/$H347)*100,1),")")</f>
        <v>(100)</v>
      </c>
      <c r="K347" s="302">
        <f t="shared" si="261"/>
        <v>1.4302503848487262</v>
      </c>
      <c r="L347" s="302">
        <f t="shared" si="262"/>
        <v>0.85500488368333905</v>
      </c>
      <c r="M347" s="302">
        <f t="shared" si="263"/>
        <v>0.92974473146786707</v>
      </c>
      <c r="N347" s="302">
        <f t="shared" si="264"/>
        <v>3.2149999999999324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27.077080027037976</v>
      </c>
      <c r="C350" s="299" t="str">
        <f>CONCATENATE("(",ROUND((B350/$H352)*100,1),")")</f>
        <v>(33.8)</v>
      </c>
      <c r="D350" s="302">
        <f>'Ind T6'!R144</f>
        <v>3.3508155391482064</v>
      </c>
      <c r="E350" s="299" t="str">
        <f>CONCATENATE("(",ROUND((D350/$H352)*100,1),")")</f>
        <v>(4.2)</v>
      </c>
      <c r="F350" s="302">
        <f>'Ind T6'!S144</f>
        <v>5.8914733125123098</v>
      </c>
      <c r="G350" s="299" t="str">
        <f>CONCATENATE("(",ROUND((F350/$H352)*100,1),")")</f>
        <v>(7.4)</v>
      </c>
      <c r="H350" s="302">
        <f>SUM(B350,D350,F350)</f>
        <v>36.319368878698491</v>
      </c>
      <c r="I350" s="299" t="str">
        <f>CONCATENATE("(",ROUND((H350/$H352)*100,1),")")</f>
        <v>(45.3)</v>
      </c>
      <c r="K350" s="302">
        <f>B355-B350</f>
        <v>0.8615716583630757</v>
      </c>
      <c r="L350" s="302">
        <f>D355-D350</f>
        <v>0.33340645363287846</v>
      </c>
      <c r="M350" s="302">
        <f>F355-F350</f>
        <v>0.447964840959993</v>
      </c>
      <c r="N350" s="302">
        <f>SUM(K350:M350)</f>
        <v>1.6429429529559472</v>
      </c>
    </row>
    <row r="351" spans="1:14" x14ac:dyDescent="0.2">
      <c r="A351" s="282" t="s">
        <v>365</v>
      </c>
      <c r="B351" s="302">
        <f>'Ind T6'!Q143</f>
        <v>20.856940011553331</v>
      </c>
      <c r="C351" s="299" t="str">
        <f>CONCATENATE("(",ROUND((B351/$H352)*100,1),")")</f>
        <v>(26)</v>
      </c>
      <c r="D351" s="302">
        <f>'Ind T6'!R143</f>
        <v>13.876451648429349</v>
      </c>
      <c r="E351" s="299" t="str">
        <f>CONCATENATE("(",ROUND((D351/$H352)*100,1),")")</f>
        <v>(17.3)</v>
      </c>
      <c r="F351" s="302">
        <f>'Ind T6'!S143</f>
        <v>9.053239461318741</v>
      </c>
      <c r="G351" s="299" t="str">
        <f>CONCATENATE("(",ROUND((F351/$H352)*100,1),")")</f>
        <v>(11.3)</v>
      </c>
      <c r="H351" s="302">
        <f t="shared" ref="H351" si="265">SUM(B351,D351,F351)</f>
        <v>43.786631121301419</v>
      </c>
      <c r="I351" s="299" t="str">
        <f>CONCATENATE("(",ROUND((H351/$H352)*100,1),")")</f>
        <v>(54.7)</v>
      </c>
      <c r="K351" s="302">
        <f t="shared" ref="K351:K352" si="266">B356-B351</f>
        <v>1.4298018626401863</v>
      </c>
      <c r="L351" s="302">
        <f t="shared" ref="L351:L352" si="267">D356-D351</f>
        <v>1.000304893427991</v>
      </c>
      <c r="M351" s="302">
        <f t="shared" ref="M351:M352" si="268">F356-F351</f>
        <v>1.0969502909758884</v>
      </c>
      <c r="N351" s="302">
        <f t="shared" ref="N351:N352" si="269">SUM(K351:M351)</f>
        <v>3.5270570470440656</v>
      </c>
    </row>
    <row r="352" spans="1:14" x14ac:dyDescent="0.2">
      <c r="A352" s="282" t="s">
        <v>363</v>
      </c>
      <c r="B352" s="302">
        <f>SUM(B350:B351)</f>
        <v>47.934020038591306</v>
      </c>
      <c r="C352" s="299" t="str">
        <f>CONCATENATE("(",ROUND((B352/$H352)*100,1),")")</f>
        <v>(59.8)</v>
      </c>
      <c r="D352" s="302">
        <f>SUM(D350:D351)</f>
        <v>17.227267187577556</v>
      </c>
      <c r="E352" s="299" t="str">
        <f>CONCATENATE("(",ROUND((D352/$H352)*100,1),")")</f>
        <v>(21.5)</v>
      </c>
      <c r="F352" s="302">
        <f>SUM(F350:F351)</f>
        <v>14.94471277383105</v>
      </c>
      <c r="G352" s="299" t="str">
        <f>CONCATENATE("(",ROUND((F352/$H352)*100,1),")")</f>
        <v>(18.7)</v>
      </c>
      <c r="H352" s="302">
        <f>SUM(H350:H351)</f>
        <v>80.105999999999909</v>
      </c>
      <c r="I352" s="299" t="str">
        <f>CONCATENATE("(",ROUND((H352/$H352)*100,1),")")</f>
        <v>(100)</v>
      </c>
      <c r="K352" s="302">
        <f t="shared" si="266"/>
        <v>2.2913735210032584</v>
      </c>
      <c r="L352" s="302">
        <f t="shared" si="267"/>
        <v>1.3337113470608664</v>
      </c>
      <c r="M352" s="302">
        <f t="shared" si="268"/>
        <v>1.5449151319358805</v>
      </c>
      <c r="N352" s="302">
        <f t="shared" si="269"/>
        <v>5.1700000000000053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27.938651685401052</v>
      </c>
      <c r="C355" s="299" t="str">
        <f>CONCATENATE("(",ROUND((B355/$H357)*100,1),")")</f>
        <v>(32.8)</v>
      </c>
      <c r="D355" s="302">
        <f>'Ind T6'!W144</f>
        <v>3.6842219927810849</v>
      </c>
      <c r="E355" s="299" t="str">
        <f>CONCATENATE("(",ROUND((D355/$H357)*100,1),")")</f>
        <v>(4.3)</v>
      </c>
      <c r="F355" s="302">
        <f>'Ind T6'!X144</f>
        <v>6.3394381534723028</v>
      </c>
      <c r="G355" s="299" t="str">
        <f>CONCATENATE("(",ROUND((F355/$H357)*100,1),")")</f>
        <v>(7.4)</v>
      </c>
      <c r="H355" s="302">
        <f>SUM(B355,D355,F355)</f>
        <v>37.962311831654439</v>
      </c>
      <c r="I355" s="299" t="str">
        <f>CONCATENATE("(",ROUND((H355/$H357)*100,1),")")</f>
        <v>(44.5)</v>
      </c>
      <c r="K355" s="302">
        <f>B355-B345</f>
        <v>1.3531948355737349</v>
      </c>
      <c r="L355" s="302">
        <f>D355-D345</f>
        <v>0.51145967199254017</v>
      </c>
      <c r="M355" s="302">
        <f>F355-F345</f>
        <v>0.7311295856982305</v>
      </c>
      <c r="N355" s="302">
        <f>SUM(K355:M355)</f>
        <v>2.5957840932645055</v>
      </c>
    </row>
    <row r="356" spans="1:14" x14ac:dyDescent="0.2">
      <c r="A356" s="282" t="s">
        <v>365</v>
      </c>
      <c r="B356" s="302">
        <f>'Ind T6'!V143</f>
        <v>22.286741874193517</v>
      </c>
      <c r="C356" s="299" t="str">
        <f>CONCATENATE("(",ROUND((B356/$H357)*100,1),")")</f>
        <v>(26.1)</v>
      </c>
      <c r="D356" s="302">
        <f>'Ind T6'!W143</f>
        <v>14.87675654185734</v>
      </c>
      <c r="E356" s="299" t="str">
        <f>CONCATENATE("(",ROUND((D356/$H357)*100,1),")")</f>
        <v>(17.4)</v>
      </c>
      <c r="F356" s="302">
        <f>'Ind T6'!X143</f>
        <v>10.150189752294629</v>
      </c>
      <c r="G356" s="299" t="str">
        <f>CONCATENATE("(",ROUND((F356/$H357)*100,1),")")</f>
        <v>(11.9)</v>
      </c>
      <c r="H356" s="302">
        <f t="shared" ref="H356" si="270">SUM(B356,D356,F356)</f>
        <v>47.313688168345486</v>
      </c>
      <c r="I356" s="299" t="str">
        <f>CONCATENATE("(",ROUND((H356/$H357)*100,1),")")</f>
        <v>(55.5)</v>
      </c>
      <c r="K356" s="302">
        <f t="shared" ref="K356:K357" si="271">B356-B346</f>
        <v>2.3684290702782533</v>
      </c>
      <c r="L356" s="302">
        <f t="shared" ref="L356:L357" si="272">D356-D346</f>
        <v>1.677256558751667</v>
      </c>
      <c r="M356" s="302">
        <f t="shared" ref="M356:M357" si="273">F356-F346</f>
        <v>1.7435302777055188</v>
      </c>
      <c r="N356" s="302">
        <f t="shared" ref="N356:N357" si="274">SUM(K356:M356)</f>
        <v>5.7892159067354392</v>
      </c>
    </row>
    <row r="357" spans="1:14" x14ac:dyDescent="0.2">
      <c r="A357" s="282" t="s">
        <v>363</v>
      </c>
      <c r="B357" s="302">
        <f>SUM(B355:B356)</f>
        <v>50.225393559594565</v>
      </c>
      <c r="C357" s="299" t="str">
        <f>CONCATENATE("(",ROUND((B357/$H357)*100,1),")")</f>
        <v>(58.9)</v>
      </c>
      <c r="D357" s="302">
        <f>SUM(D355:D356)</f>
        <v>18.560978534638423</v>
      </c>
      <c r="E357" s="299" t="str">
        <f>CONCATENATE("(",ROUND((D357/$H357)*100,1),")")</f>
        <v>(21.8)</v>
      </c>
      <c r="F357" s="302">
        <f>SUM(F355:F356)</f>
        <v>16.48962790576693</v>
      </c>
      <c r="G357" s="299" t="str">
        <f>CONCATENATE("(",ROUND((F357/$H357)*100,1),")")</f>
        <v>(19.3)</v>
      </c>
      <c r="H357" s="302">
        <f>SUM(H355:H356)</f>
        <v>85.275999999999925</v>
      </c>
      <c r="I357" s="299" t="str">
        <f>CONCATENATE("(",ROUND((H357/$H357)*100,1),")")</f>
        <v>(100)</v>
      </c>
      <c r="K357" s="302">
        <f t="shared" si="271"/>
        <v>3.7216239058519847</v>
      </c>
      <c r="L357" s="302">
        <f t="shared" si="272"/>
        <v>2.1887162307442054</v>
      </c>
      <c r="M357" s="302">
        <f t="shared" si="273"/>
        <v>2.4746598634037476</v>
      </c>
      <c r="N357" s="302">
        <f t="shared" si="274"/>
        <v>8.3849999999999376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33.641672709661407</v>
      </c>
      <c r="C366" s="299" t="str">
        <f>CONCATENATE("(",ROUND((B366/$H368)*100,1),")")</f>
        <v>(39.9)</v>
      </c>
      <c r="D366" s="302">
        <f>'Ind T6'!M153</f>
        <v>11.787882807809671</v>
      </c>
      <c r="E366" s="299" t="str">
        <f>CONCATENATE("(",ROUND((D366/$H368)*100,1),")")</f>
        <v>(14)</v>
      </c>
      <c r="F366" s="302">
        <f>'Ind T6'!N153</f>
        <v>4.6564464667715555</v>
      </c>
      <c r="G366" s="299" t="str">
        <f>CONCATENATE("(",ROUND((F366/$H368)*100,1),")")</f>
        <v>(5.5)</v>
      </c>
      <c r="H366" s="302">
        <f>SUM(B366,D366,F366)</f>
        <v>50.086001984242635</v>
      </c>
      <c r="I366" s="299" t="str">
        <f>CONCATENATE("(",ROUND((H366/$H368)*100,1),")")</f>
        <v>(59.4)</v>
      </c>
      <c r="K366" s="302">
        <f>B371-B366</f>
        <v>2.1665586226666065</v>
      </c>
      <c r="L366" s="302">
        <f>D371-D366</f>
        <v>0.73312857407097098</v>
      </c>
      <c r="M366" s="302">
        <f>F371-F366</f>
        <v>0.22236204234747348</v>
      </c>
      <c r="N366" s="302">
        <f>SUM(K366:M366)</f>
        <v>3.1220492390850509</v>
      </c>
    </row>
    <row r="367" spans="1:14" x14ac:dyDescent="0.2">
      <c r="A367" s="282" t="s">
        <v>365</v>
      </c>
      <c r="B367" s="302">
        <f>'Ind T6'!L152</f>
        <v>15.971055348684903</v>
      </c>
      <c r="C367" s="299" t="str">
        <f>CONCATENATE("(",ROUND((B367/$H368)*100,1),")")</f>
        <v>(18.9)</v>
      </c>
      <c r="D367" s="302">
        <f>'Ind T6'!M152</f>
        <v>13.804684901580838</v>
      </c>
      <c r="E367" s="299" t="str">
        <f>CONCATENATE("(",ROUND((D367/$H368)*100,1),")")</f>
        <v>(16.4)</v>
      </c>
      <c r="F367" s="302">
        <f>'Ind T6'!N152</f>
        <v>4.4232577654915213</v>
      </c>
      <c r="G367" s="299" t="str">
        <f>CONCATENATE("(",ROUND((F367/$H368)*100,1),")")</f>
        <v>(5.2)</v>
      </c>
      <c r="H367" s="302">
        <f t="shared" ref="H367" si="275">SUM(B367,D367,F367)</f>
        <v>34.198998015757262</v>
      </c>
      <c r="I367" s="299" t="str">
        <f>CONCATENATE("(",ROUND((H367/$H368)*100,1),")")</f>
        <v>(40.6)</v>
      </c>
      <c r="K367" s="302">
        <f t="shared" ref="K367:K368" si="276">B372-B367</f>
        <v>1.3335493638761875</v>
      </c>
      <c r="L367" s="302">
        <f t="shared" ref="L367:L368" si="277">D372-D367</f>
        <v>0.61287496635016048</v>
      </c>
      <c r="M367" s="302">
        <f t="shared" ref="M367:M368" si="278">F372-F367</f>
        <v>0.20652643068868226</v>
      </c>
      <c r="N367" s="302">
        <f t="shared" ref="N367:N368" si="279">SUM(K367:M367)</f>
        <v>2.1529507609150302</v>
      </c>
    </row>
    <row r="368" spans="1:14" x14ac:dyDescent="0.2">
      <c r="A368" s="282" t="s">
        <v>363</v>
      </c>
      <c r="B368" s="302">
        <f>SUM(B366:B367)</f>
        <v>49.612728058346306</v>
      </c>
      <c r="C368" s="299" t="str">
        <f>CONCATENATE("(",ROUND((B368/$H368)*100,1),")")</f>
        <v>(58.9)</v>
      </c>
      <c r="D368" s="302">
        <f>SUM(D366:D367)</f>
        <v>25.592567709390508</v>
      </c>
      <c r="E368" s="299" t="str">
        <f>CONCATENATE("(",ROUND((D368/$H368)*100,1),")")</f>
        <v>(30.4)</v>
      </c>
      <c r="F368" s="302">
        <f>SUM(F366:F367)</f>
        <v>9.0797042322630759</v>
      </c>
      <c r="G368" s="299" t="str">
        <f>CONCATENATE("(",ROUND((F368/$H368)*100,1),")")</f>
        <v>(10.8)</v>
      </c>
      <c r="H368" s="302">
        <f>SUM(H366:H367)</f>
        <v>84.284999999999897</v>
      </c>
      <c r="I368" s="299" t="str">
        <f>CONCATENATE("(",ROUND((H368/$H368)*100,1),")")</f>
        <v>(100)</v>
      </c>
      <c r="K368" s="302">
        <f t="shared" si="276"/>
        <v>3.5001079865428011</v>
      </c>
      <c r="L368" s="302">
        <f t="shared" si="277"/>
        <v>1.3460035404211332</v>
      </c>
      <c r="M368" s="302">
        <f t="shared" si="278"/>
        <v>0.42888847303615663</v>
      </c>
      <c r="N368" s="302">
        <f t="shared" si="279"/>
        <v>5.2750000000000909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35.808231332328013</v>
      </c>
      <c r="C371" s="299" t="str">
        <f>CONCATENATE("(",ROUND((B371/$H373)*100,1),")")</f>
        <v>(40)</v>
      </c>
      <c r="D371" s="302">
        <f>'Ind T6'!R153</f>
        <v>12.521011381880642</v>
      </c>
      <c r="E371" s="299" t="str">
        <f>CONCATENATE("(",ROUND((D371/$H373)*100,1),")")</f>
        <v>(14)</v>
      </c>
      <c r="F371" s="302">
        <f>'Ind T6'!S153</f>
        <v>4.878808509119029</v>
      </c>
      <c r="G371" s="299" t="str">
        <f>CONCATENATE("(",ROUND((F371/$H373)*100,1),")")</f>
        <v>(5.4)</v>
      </c>
      <c r="H371" s="302">
        <f>SUM(B371,D371,F371)</f>
        <v>53.208051223327686</v>
      </c>
      <c r="I371" s="299" t="str">
        <f>CONCATENATE("(",ROUND((H371/$H373)*100,1),")")</f>
        <v>(59.4)</v>
      </c>
      <c r="K371" s="302">
        <f>B376-B371</f>
        <v>2.9300587528989936</v>
      </c>
      <c r="L371" s="302">
        <f>D376-D371</f>
        <v>0.90141064749330724</v>
      </c>
      <c r="M371" s="302">
        <f>F376-F371</f>
        <v>0.41548429181015134</v>
      </c>
      <c r="N371" s="302">
        <f>SUM(K371:M371)</f>
        <v>4.2469536922024522</v>
      </c>
    </row>
    <row r="372" spans="1:14" x14ac:dyDescent="0.2">
      <c r="A372" s="282" t="s">
        <v>365</v>
      </c>
      <c r="B372" s="302">
        <f>'Ind T6'!Q152</f>
        <v>17.30460471256109</v>
      </c>
      <c r="C372" s="299" t="str">
        <f>CONCATENATE("(",ROUND((B372/$H373)*100,1),")")</f>
        <v>(19.3)</v>
      </c>
      <c r="D372" s="302">
        <f>'Ind T6'!R152</f>
        <v>14.417559867930999</v>
      </c>
      <c r="E372" s="299" t="str">
        <f>CONCATENATE("(",ROUND((D372/$H373)*100,1),")")</f>
        <v>(16.1)</v>
      </c>
      <c r="F372" s="302">
        <f>'Ind T6'!S152</f>
        <v>4.6297841961802035</v>
      </c>
      <c r="G372" s="299" t="str">
        <f>CONCATENATE("(",ROUND((F372/$H373)*100,1),")")</f>
        <v>(5.2)</v>
      </c>
      <c r="H372" s="302">
        <f t="shared" ref="H372" si="280">SUM(B372,D372,F372)</f>
        <v>36.351948776672295</v>
      </c>
      <c r="I372" s="299" t="str">
        <f>CONCATENATE("(",ROUND((H372/$H373)*100,1),")")</f>
        <v>(40.6)</v>
      </c>
      <c r="K372" s="302">
        <f t="shared" ref="K372:K373" si="281">B377-B372</f>
        <v>1.8340777288079515</v>
      </c>
      <c r="L372" s="302">
        <f t="shared" ref="L372:L373" si="282">D377-D372</f>
        <v>0.64677140448405268</v>
      </c>
      <c r="M372" s="302">
        <f t="shared" ref="M372:M373" si="283">F377-F372</f>
        <v>0.42419717450547978</v>
      </c>
      <c r="N372" s="302">
        <f t="shared" ref="N372:N373" si="284">SUM(K372:M372)</f>
        <v>2.905046307797484</v>
      </c>
    </row>
    <row r="373" spans="1:14" x14ac:dyDescent="0.2">
      <c r="A373" s="282" t="s">
        <v>363</v>
      </c>
      <c r="B373" s="302">
        <f>SUM(B371:B372)</f>
        <v>53.112836044889107</v>
      </c>
      <c r="C373" s="299" t="str">
        <f>CONCATENATE("(",ROUND((B373/$H373)*100,1),")")</f>
        <v>(59.3)</v>
      </c>
      <c r="D373" s="302">
        <f>SUM(D371:D372)</f>
        <v>26.938571249811641</v>
      </c>
      <c r="E373" s="299" t="str">
        <f>CONCATENATE("(",ROUND((D373/$H373)*100,1),")")</f>
        <v>(30.1)</v>
      </c>
      <c r="F373" s="302">
        <f>SUM(F371:F372)</f>
        <v>9.5085927052992325</v>
      </c>
      <c r="G373" s="299" t="str">
        <f>CONCATENATE("(",ROUND((F373/$H373)*100,1),")")</f>
        <v>(10.6)</v>
      </c>
      <c r="H373" s="302">
        <f>SUM(H371:H372)</f>
        <v>89.559999999999974</v>
      </c>
      <c r="I373" s="299" t="str">
        <f>CONCATENATE("(",ROUND((H373/$H373)*100,1),")")</f>
        <v>(100)</v>
      </c>
      <c r="K373" s="302">
        <f t="shared" si="281"/>
        <v>4.7641364817069416</v>
      </c>
      <c r="L373" s="302">
        <f t="shared" si="282"/>
        <v>1.5481820519773599</v>
      </c>
      <c r="M373" s="302">
        <f t="shared" si="283"/>
        <v>0.83968146631563201</v>
      </c>
      <c r="N373" s="302">
        <f t="shared" si="284"/>
        <v>7.1519999999999335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38.738290085227007</v>
      </c>
      <c r="C376" s="299" t="str">
        <f>CONCATENATE("(",ROUND((B376/$H378)*100,1),")")</f>
        <v>(40.1)</v>
      </c>
      <c r="D376" s="302">
        <f>'Ind T6'!W153</f>
        <v>13.42242202937395</v>
      </c>
      <c r="E376" s="299" t="str">
        <f>CONCATENATE("(",ROUND((D376/$H378)*100,1),")")</f>
        <v>(13.9)</v>
      </c>
      <c r="F376" s="302">
        <f>'Ind T6'!X153</f>
        <v>5.2942928009291803</v>
      </c>
      <c r="G376" s="299" t="str">
        <f>CONCATENATE("(",ROUND((F376/$H378)*100,1),")")</f>
        <v>(5.5)</v>
      </c>
      <c r="H376" s="302">
        <f>SUM(B376,D376,F376)</f>
        <v>57.455004915530132</v>
      </c>
      <c r="I376" s="299" t="str">
        <f>CONCATENATE("(",ROUND((H376/$H378)*100,1),")")</f>
        <v>(59.4)</v>
      </c>
      <c r="K376" s="302">
        <f>B376-B366</f>
        <v>5.0966173755656001</v>
      </c>
      <c r="L376" s="302">
        <f>D376-D366</f>
        <v>1.6345392215642782</v>
      </c>
      <c r="M376" s="302">
        <f>F376-F366</f>
        <v>0.63784633415762482</v>
      </c>
      <c r="N376" s="302">
        <f>SUM(K376:M376)</f>
        <v>7.3690029312875032</v>
      </c>
    </row>
    <row r="377" spans="1:14" x14ac:dyDescent="0.2">
      <c r="A377" s="282" t="s">
        <v>365</v>
      </c>
      <c r="B377" s="302">
        <f>'Ind T6'!V152</f>
        <v>19.138682441369042</v>
      </c>
      <c r="C377" s="299" t="str">
        <f>CONCATENATE("(",ROUND((B377/$H378)*100,1),")")</f>
        <v>(19.8)</v>
      </c>
      <c r="D377" s="302">
        <f>'Ind T6'!W152</f>
        <v>15.064331272415052</v>
      </c>
      <c r="E377" s="299" t="str">
        <f>CONCATENATE("(",ROUND((D377/$H378)*100,1),")")</f>
        <v>(15.6)</v>
      </c>
      <c r="F377" s="302">
        <f>'Ind T6'!X152</f>
        <v>5.0539813706856833</v>
      </c>
      <c r="G377" s="299" t="str">
        <f>CONCATENATE("(",ROUND((F377/$H378)*100,1),")")</f>
        <v>(5.2)</v>
      </c>
      <c r="H377" s="302">
        <f t="shared" ref="H377" si="285">SUM(B377,D377,F377)</f>
        <v>39.256995084469779</v>
      </c>
      <c r="I377" s="299" t="str">
        <f>CONCATENATE("(",ROUND((H377/$H378)*100,1),")")</f>
        <v>(40.6)</v>
      </c>
      <c r="K377" s="302">
        <f t="shared" ref="K377:K378" si="286">B377-B367</f>
        <v>3.167627092684139</v>
      </c>
      <c r="L377" s="302">
        <f t="shared" ref="L377:L378" si="287">D377-D367</f>
        <v>1.2596463708342132</v>
      </c>
      <c r="M377" s="302">
        <f t="shared" ref="M377:M378" si="288">F377-F367</f>
        <v>0.63072360519416204</v>
      </c>
      <c r="N377" s="302">
        <f t="shared" ref="N377:N378" si="289">SUM(K377:M377)</f>
        <v>5.0579970687125142</v>
      </c>
    </row>
    <row r="378" spans="1:14" x14ac:dyDescent="0.2">
      <c r="A378" s="282" t="s">
        <v>363</v>
      </c>
      <c r="B378" s="302">
        <f>SUM(B376:B377)</f>
        <v>57.876972526596049</v>
      </c>
      <c r="C378" s="299" t="str">
        <f>CONCATENATE("(",ROUND((B378/$H378)*100,1),")")</f>
        <v>(59.8)</v>
      </c>
      <c r="D378" s="302">
        <f>SUM(D376:D377)</f>
        <v>28.486753301789001</v>
      </c>
      <c r="E378" s="299" t="str">
        <f>CONCATENATE("(",ROUND((D378/$H378)*100,1),")")</f>
        <v>(29.5)</v>
      </c>
      <c r="F378" s="302">
        <f>SUM(F376:F377)</f>
        <v>10.348274171614865</v>
      </c>
      <c r="G378" s="299" t="str">
        <f>CONCATENATE("(",ROUND((F378/$H378)*100,1),")")</f>
        <v>(10.7)</v>
      </c>
      <c r="H378" s="302">
        <f>SUM(H376:H377)</f>
        <v>96.711999999999904</v>
      </c>
      <c r="I378" s="299" t="str">
        <f>CONCATENATE("(",ROUND((H378/$H378)*100,1),")")</f>
        <v>(100)</v>
      </c>
      <c r="K378" s="302">
        <f t="shared" si="286"/>
        <v>8.2642444682497427</v>
      </c>
      <c r="L378" s="302">
        <f t="shared" si="287"/>
        <v>2.8941855923984932</v>
      </c>
      <c r="M378" s="302">
        <f t="shared" si="288"/>
        <v>1.2685699393517886</v>
      </c>
      <c r="N378" s="302">
        <f t="shared" si="289"/>
        <v>12.427000000000024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10.23537463851812</v>
      </c>
      <c r="C387" s="299" t="str">
        <f>CONCATENATE("(",ROUND((B387/$H389)*100,1),")")</f>
        <v>(34.4)</v>
      </c>
      <c r="D387" s="302">
        <f>'Ind T6'!M162</f>
        <v>1.665265955332031</v>
      </c>
      <c r="E387" s="299" t="str">
        <f>CONCATENATE("(",ROUND((D387/$H389)*100,1),")")</f>
        <v>(5.6)</v>
      </c>
      <c r="F387" s="302">
        <f>'Ind T6'!N162</f>
        <v>0.2493446350258979</v>
      </c>
      <c r="G387" s="299" t="str">
        <f>CONCATENATE("(",ROUND((F387/$H389)*100,1),")")</f>
        <v>(0.8)</v>
      </c>
      <c r="H387" s="302">
        <f>SUM(B387,D387,F387)</f>
        <v>12.14998522887605</v>
      </c>
      <c r="I387" s="299" t="str">
        <f>CONCATENATE("(",ROUND((H387/$H389)*100,1),")")</f>
        <v>(40.8)</v>
      </c>
      <c r="K387" s="302">
        <f>B392-B387</f>
        <v>0.40679766820972851</v>
      </c>
      <c r="L387" s="302">
        <f>D392-D387</f>
        <v>0.19696845509280947</v>
      </c>
      <c r="M387" s="302">
        <f>F392-F387</f>
        <v>1.5543726637457372E-2</v>
      </c>
      <c r="N387" s="302">
        <f>SUM(K387:M387)</f>
        <v>0.61930984993999538</v>
      </c>
    </row>
    <row r="388" spans="1:14" x14ac:dyDescent="0.2">
      <c r="A388" s="282" t="s">
        <v>365</v>
      </c>
      <c r="B388" s="302">
        <f>'Ind T6'!L161</f>
        <v>8.845055669095828</v>
      </c>
      <c r="C388" s="299" t="str">
        <f>CONCATENATE("(",ROUND((B388/$H389)*100,1),")")</f>
        <v>(29.7)</v>
      </c>
      <c r="D388" s="302">
        <f>'Ind T6'!M161</f>
        <v>8.0658536847027076</v>
      </c>
      <c r="E388" s="299" t="str">
        <f>CONCATENATE("(",ROUND((D388/$H389)*100,1),")")</f>
        <v>(27.1)</v>
      </c>
      <c r="F388" s="302">
        <f>'Ind T6'!N161</f>
        <v>0.7061054173253799</v>
      </c>
      <c r="G388" s="299" t="str">
        <f>CONCATENATE("(",ROUND((F388/$H389)*100,1),")")</f>
        <v>(2.4)</v>
      </c>
      <c r="H388" s="302">
        <f t="shared" ref="H388" si="290">SUM(B388,D388,F388)</f>
        <v>17.617014771123916</v>
      </c>
      <c r="I388" s="299" t="str">
        <f>CONCATENATE("(",ROUND((H388/$H389)*100,1),")")</f>
        <v>(59.2)</v>
      </c>
      <c r="K388" s="302">
        <f t="shared" ref="K388:K389" si="291">B393-B388</f>
        <v>0.54080980024199476</v>
      </c>
      <c r="L388" s="302">
        <f t="shared" ref="L388:L389" si="292">D393-D388</f>
        <v>0.51077237423688615</v>
      </c>
      <c r="M388" s="302">
        <f t="shared" ref="M388:M389" si="293">F393-F388</f>
        <v>4.410797558123225E-2</v>
      </c>
      <c r="N388" s="302">
        <f t="shared" ref="N388:N389" si="294">SUM(K388:M388)</f>
        <v>1.0956901500601131</v>
      </c>
    </row>
    <row r="389" spans="1:14" x14ac:dyDescent="0.2">
      <c r="A389" s="282" t="s">
        <v>363</v>
      </c>
      <c r="B389" s="302">
        <f>SUM(B387:B388)</f>
        <v>19.080430307613948</v>
      </c>
      <c r="C389" s="299" t="str">
        <f>CONCATENATE("(",ROUND((B389/$H389)*100,1),")")</f>
        <v>(64.1)</v>
      </c>
      <c r="D389" s="302">
        <f>SUM(D387:D388)</f>
        <v>9.7311196400347377</v>
      </c>
      <c r="E389" s="299" t="str">
        <f>CONCATENATE("(",ROUND((D389/$H389)*100,1),")")</f>
        <v>(32.7)</v>
      </c>
      <c r="F389" s="302">
        <f>SUM(F387:F388)</f>
        <v>0.95545005235127778</v>
      </c>
      <c r="G389" s="299" t="str">
        <f>CONCATENATE("(",ROUND((F389/$H389)*100,1),")")</f>
        <v>(3.2)</v>
      </c>
      <c r="H389" s="302">
        <f>SUM(H387:H388)</f>
        <v>29.766999999999967</v>
      </c>
      <c r="I389" s="299" t="str">
        <f>CONCATENATE("(",ROUND((H389/$H389)*100,1),")")</f>
        <v>(100)</v>
      </c>
      <c r="K389" s="302">
        <f t="shared" si="291"/>
        <v>0.94760746845172505</v>
      </c>
      <c r="L389" s="302">
        <f t="shared" si="292"/>
        <v>0.70774082932969584</v>
      </c>
      <c r="M389" s="302">
        <f t="shared" si="293"/>
        <v>5.9651702218689651E-2</v>
      </c>
      <c r="N389" s="302">
        <f t="shared" si="294"/>
        <v>1.7150000000001104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10.642172306727849</v>
      </c>
      <c r="C392" s="299" t="str">
        <f>CONCATENATE("(",ROUND((B392/$H394)*100,1),")")</f>
        <v>(33.8)</v>
      </c>
      <c r="D392" s="302">
        <f>'Ind T6'!R162</f>
        <v>1.8622344104248405</v>
      </c>
      <c r="E392" s="299" t="str">
        <f>CONCATENATE("(",ROUND((D392/$H394)*100,1),")")</f>
        <v>(5.9)</v>
      </c>
      <c r="F392" s="302">
        <f>'Ind T6'!S162</f>
        <v>0.26488836166335528</v>
      </c>
      <c r="G392" s="299" t="str">
        <f>CONCATENATE("(",ROUND((F392/$H394)*100,1),")")</f>
        <v>(0.8)</v>
      </c>
      <c r="H392" s="302">
        <f>SUM(B392,D392,F392)</f>
        <v>12.769295078816043</v>
      </c>
      <c r="I392" s="299" t="str">
        <f>CONCATENATE("(",ROUND((H392/$H394)*100,1),")")</f>
        <v>(40.6)</v>
      </c>
      <c r="K392" s="302">
        <f>B397-B392</f>
        <v>7.3962793909275959E-2</v>
      </c>
      <c r="L392" s="302">
        <f>D397-D392</f>
        <v>0.29429183668397241</v>
      </c>
      <c r="M392" s="302">
        <f>F397-F392</f>
        <v>1.6305400273252113E-2</v>
      </c>
      <c r="N392" s="302">
        <f>SUM(K392:M392)</f>
        <v>0.38456003086650048</v>
      </c>
    </row>
    <row r="393" spans="1:14" x14ac:dyDescent="0.2">
      <c r="A393" s="282" t="s">
        <v>365</v>
      </c>
      <c r="B393" s="302">
        <f>'Ind T6'!Q161</f>
        <v>9.3858654693378227</v>
      </c>
      <c r="C393" s="299" t="str">
        <f>CONCATENATE("(",ROUND((B393/$H394)*100,1),")")</f>
        <v>(29.8)</v>
      </c>
      <c r="D393" s="302">
        <f>'Ind T6'!R161</f>
        <v>8.5766260589395937</v>
      </c>
      <c r="E393" s="299" t="str">
        <f>CONCATENATE("(",ROUND((D393/$H394)*100,1),")")</f>
        <v>(27.2)</v>
      </c>
      <c r="F393" s="302">
        <f>'Ind T6'!S161</f>
        <v>0.75021339290661215</v>
      </c>
      <c r="G393" s="299" t="str">
        <f>CONCATENATE("(",ROUND((F393/$H394)*100,1),")")</f>
        <v>(2.4)</v>
      </c>
      <c r="H393" s="302">
        <f t="shared" ref="H393" si="295">SUM(B393,D393,F393)</f>
        <v>18.712704921184031</v>
      </c>
      <c r="I393" s="299" t="str">
        <f>CONCATENATE("(",ROUND((H393/$H394)*100,1),")")</f>
        <v>(59.4)</v>
      </c>
      <c r="K393" s="302">
        <f t="shared" ref="K393:K394" si="296">B398-B393</f>
        <v>0.46652728353388362</v>
      </c>
      <c r="L393" s="302">
        <f t="shared" ref="L393:L394" si="297">D398-D393</f>
        <v>0.43006319104909529</v>
      </c>
      <c r="M393" s="302">
        <f t="shared" ref="M393:M394" si="298">F398-F393</f>
        <v>4.3849494550443291E-2</v>
      </c>
      <c r="N393" s="302">
        <f t="shared" ref="N393:N394" si="299">SUM(K393:M393)</f>
        <v>0.9404399691334222</v>
      </c>
    </row>
    <row r="394" spans="1:14" x14ac:dyDescent="0.2">
      <c r="A394" s="282" t="s">
        <v>363</v>
      </c>
      <c r="B394" s="302">
        <f>SUM(B392:B393)</f>
        <v>20.028037776065673</v>
      </c>
      <c r="C394" s="299" t="str">
        <f>CONCATENATE("(",ROUND((B394/$H394)*100,1),")")</f>
        <v>(63.6)</v>
      </c>
      <c r="D394" s="302">
        <f>SUM(D392:D393)</f>
        <v>10.438860469364434</v>
      </c>
      <c r="E394" s="299" t="str">
        <f>CONCATENATE("(",ROUND((D394/$H394)*100,1),")")</f>
        <v>(33.2)</v>
      </c>
      <c r="F394" s="302">
        <f>SUM(F392:F393)</f>
        <v>1.0151017545699674</v>
      </c>
      <c r="G394" s="299" t="str">
        <f>CONCATENATE("(",ROUND((F394/$H394)*100,1),")")</f>
        <v>(3.2)</v>
      </c>
      <c r="H394" s="302">
        <f>SUM(H392:H393)</f>
        <v>31.482000000000074</v>
      </c>
      <c r="I394" s="299" t="str">
        <f>CONCATENATE("(",ROUND((H394/$H394)*100,1),")")</f>
        <v>(100)</v>
      </c>
      <c r="K394" s="302">
        <f t="shared" si="296"/>
        <v>0.54049007744315958</v>
      </c>
      <c r="L394" s="302">
        <f t="shared" si="297"/>
        <v>0.72435502773306837</v>
      </c>
      <c r="M394" s="302">
        <f t="shared" si="298"/>
        <v>6.0154894823695404E-2</v>
      </c>
      <c r="N394" s="302">
        <f t="shared" si="299"/>
        <v>1.3249999999999234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10.716135100637125</v>
      </c>
      <c r="C397" s="299" t="str">
        <f>CONCATENATE("(",ROUND((B397/$H399)*100,1),")")</f>
        <v>(32.7)</v>
      </c>
      <c r="D397" s="302">
        <f>'Ind T6'!W162</f>
        <v>2.1565262471088129</v>
      </c>
      <c r="E397" s="299" t="str">
        <f>CONCATENATE("(",ROUND((D397/$H399)*100,1),")")</f>
        <v>(6.6)</v>
      </c>
      <c r="F397" s="302">
        <f>'Ind T6'!X162</f>
        <v>0.28119376193660739</v>
      </c>
      <c r="G397" s="299" t="str">
        <f>CONCATENATE("(",ROUND((F397/$H399)*100,1),")")</f>
        <v>(0.9)</v>
      </c>
      <c r="H397" s="302">
        <f>SUM(B397,D397,F397)</f>
        <v>13.153855109682546</v>
      </c>
      <c r="I397" s="299" t="str">
        <f>CONCATENATE("(",ROUND((H397/$H399)*100,1),")")</f>
        <v>(40.1)</v>
      </c>
      <c r="K397" s="302">
        <f>B397-B387</f>
        <v>0.48076046211900447</v>
      </c>
      <c r="L397" s="302">
        <f>D397-D387</f>
        <v>0.49126029177678188</v>
      </c>
      <c r="M397" s="302">
        <f>F397-F387</f>
        <v>3.1849126910709485E-2</v>
      </c>
      <c r="N397" s="302">
        <f>SUM(K397:M397)</f>
        <v>1.0038698808064959</v>
      </c>
    </row>
    <row r="398" spans="1:14" x14ac:dyDescent="0.2">
      <c r="A398" s="282" t="s">
        <v>365</v>
      </c>
      <c r="B398" s="302">
        <f>'Ind T6'!V161</f>
        <v>9.8523927528717063</v>
      </c>
      <c r="C398" s="299" t="str">
        <f>CONCATENATE("(",ROUND((B398/$H399)*100,1),")")</f>
        <v>(30)</v>
      </c>
      <c r="D398" s="302">
        <f>'Ind T6'!W161</f>
        <v>9.006689249988689</v>
      </c>
      <c r="E398" s="299" t="str">
        <f>CONCATENATE("(",ROUND((D398/$H399)*100,1),")")</f>
        <v>(27.5)</v>
      </c>
      <c r="F398" s="302">
        <f>'Ind T6'!X161</f>
        <v>0.79406288745705544</v>
      </c>
      <c r="G398" s="299" t="str">
        <f>CONCATENATE("(",ROUND((F398/$H399)*100,1),")")</f>
        <v>(2.4)</v>
      </c>
      <c r="H398" s="302">
        <f t="shared" ref="H398" si="300">SUM(B398,D398,F398)</f>
        <v>19.653144890317453</v>
      </c>
      <c r="I398" s="299" t="str">
        <f>CONCATENATE("(",ROUND((H398/$H399)*100,1),")")</f>
        <v>(59.9)</v>
      </c>
      <c r="K398" s="302">
        <f t="shared" ref="K398:K399" si="301">B398-B388</f>
        <v>1.0073370837758784</v>
      </c>
      <c r="L398" s="302">
        <f t="shared" ref="L398:L399" si="302">D398-D388</f>
        <v>0.94083556528598145</v>
      </c>
      <c r="M398" s="302">
        <f t="shared" ref="M398:M399" si="303">F398-F388</f>
        <v>8.7957470131675541E-2</v>
      </c>
      <c r="N398" s="302">
        <f t="shared" ref="N398:N399" si="304">SUM(K398:M398)</f>
        <v>2.0361301191935355</v>
      </c>
    </row>
    <row r="399" spans="1:14" x14ac:dyDescent="0.2">
      <c r="A399" s="282" t="s">
        <v>363</v>
      </c>
      <c r="B399" s="302">
        <f>SUM(B397:B398)</f>
        <v>20.568527853508833</v>
      </c>
      <c r="C399" s="299" t="str">
        <f>CONCATENATE("(",ROUND((B399/$H399)*100,1),")")</f>
        <v>(62.7)</v>
      </c>
      <c r="D399" s="302">
        <f>SUM(D397:D398)</f>
        <v>11.163215497097502</v>
      </c>
      <c r="E399" s="299" t="str">
        <f>CONCATENATE("(",ROUND((D399/$H399)*100,1),")")</f>
        <v>(34)</v>
      </c>
      <c r="F399" s="302">
        <f>SUM(F397:F398)</f>
        <v>1.0752566493936628</v>
      </c>
      <c r="G399" s="299" t="str">
        <f>CONCATENATE("(",ROUND((F399/$H399)*100,1),")")</f>
        <v>(3.3)</v>
      </c>
      <c r="H399" s="302">
        <f>SUM(H397:H398)</f>
        <v>32.807000000000002</v>
      </c>
      <c r="I399" s="299" t="str">
        <f>CONCATENATE("(",ROUND((H399/$H399)*100,1),")")</f>
        <v>(100)</v>
      </c>
      <c r="K399" s="302">
        <f t="shared" si="301"/>
        <v>1.4880975458948846</v>
      </c>
      <c r="L399" s="302">
        <f t="shared" si="302"/>
        <v>1.4320958570627642</v>
      </c>
      <c r="M399" s="302">
        <f t="shared" si="303"/>
        <v>0.11980659704238505</v>
      </c>
      <c r="N399" s="302">
        <f t="shared" si="304"/>
        <v>3.0400000000000338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13.679681902500837</v>
      </c>
      <c r="C408" s="299" t="str">
        <f>CONCATENATE("(",ROUND((B408/$H410)*100,1),")")</f>
        <v>(17.3)</v>
      </c>
      <c r="D408" s="302">
        <f>'Ind T6'!M171</f>
        <v>5.7845640963217528</v>
      </c>
      <c r="E408" s="299" t="str">
        <f>CONCATENATE("(",ROUND((D408/$H410)*100,1),")")</f>
        <v>(7.3)</v>
      </c>
      <c r="F408" s="302">
        <f>'Ind T6'!N171</f>
        <v>2.8042953088309623</v>
      </c>
      <c r="G408" s="299" t="str">
        <f>CONCATENATE("(",ROUND((F408/$H410)*100,1),")")</f>
        <v>(3.6)</v>
      </c>
      <c r="H408" s="302">
        <f>SUM(B408,D408,F408)</f>
        <v>22.268541307653553</v>
      </c>
      <c r="I408" s="299" t="str">
        <f>CONCATENATE("(",ROUND((H408/$H410)*100,1),")")</f>
        <v>(28.2)</v>
      </c>
      <c r="K408" s="302">
        <f>B413-B408</f>
        <v>-0.4149633359819358</v>
      </c>
      <c r="L408" s="302">
        <f>D413-D408</f>
        <v>-2.5012870728773784E-2</v>
      </c>
      <c r="M408" s="302">
        <f>F413-F408</f>
        <v>4.0996365994896422E-3</v>
      </c>
      <c r="N408" s="302">
        <f>SUM(K408:M408)</f>
        <v>-0.43587657011121994</v>
      </c>
    </row>
    <row r="409" spans="1:14" x14ac:dyDescent="0.2">
      <c r="A409" s="282" t="s">
        <v>365</v>
      </c>
      <c r="B409" s="302">
        <f>'Ind T6'!L170</f>
        <v>22.040302201757783</v>
      </c>
      <c r="C409" s="299" t="str">
        <f>CONCATENATE("(",ROUND((B409/$H410)*100,1),")")</f>
        <v>(27.9)</v>
      </c>
      <c r="D409" s="302">
        <f>'Ind T6'!M170</f>
        <v>29.402987429575166</v>
      </c>
      <c r="E409" s="299" t="str">
        <f>CONCATENATE("(",ROUND((D409/$H410)*100,1),")")</f>
        <v>(37.3)</v>
      </c>
      <c r="F409" s="302">
        <f>'Ind T6'!N170</f>
        <v>5.1731690610134731</v>
      </c>
      <c r="G409" s="299" t="str">
        <f>CONCATENATE("(",ROUND((F409/$H410)*100,1),")")</f>
        <v>(6.6)</v>
      </c>
      <c r="H409" s="302">
        <f t="shared" ref="H409" si="305">SUM(B409,D409,F409)</f>
        <v>56.61645869234642</v>
      </c>
      <c r="I409" s="299" t="str">
        <f>CONCATENATE("(",ROUND((H409/$H410)*100,1),")")</f>
        <v>(71.8)</v>
      </c>
      <c r="K409" s="302">
        <f t="shared" ref="K409:K410" si="306">B414-B409</f>
        <v>9.5258277923186085E-2</v>
      </c>
      <c r="L409" s="302">
        <f t="shared" ref="L409:L410" si="307">D414-D409</f>
        <v>-1.1366207176461245</v>
      </c>
      <c r="M409" s="302">
        <f t="shared" ref="M409:M410" si="308">F414-F409</f>
        <v>-3.3760990165743188E-2</v>
      </c>
      <c r="N409" s="302">
        <f t="shared" ref="N409:N410" si="309">SUM(K409:M409)</f>
        <v>-1.0751234298886816</v>
      </c>
    </row>
    <row r="410" spans="1:14" x14ac:dyDescent="0.2">
      <c r="A410" s="282" t="s">
        <v>363</v>
      </c>
      <c r="B410" s="302">
        <f>SUM(B408:B409)</f>
        <v>35.719984104258621</v>
      </c>
      <c r="C410" s="299" t="str">
        <f>CONCATENATE("(",ROUND((B410/$H410)*100,1),")")</f>
        <v>(45.3)</v>
      </c>
      <c r="D410" s="302">
        <f>SUM(D408:D409)</f>
        <v>35.187551525896922</v>
      </c>
      <c r="E410" s="299" t="str">
        <f>CONCATENATE("(",ROUND((D410/$H410)*100,1),")")</f>
        <v>(44.6)</v>
      </c>
      <c r="F410" s="302">
        <f>SUM(F408:F409)</f>
        <v>7.9774643698444354</v>
      </c>
      <c r="G410" s="299" t="str">
        <f>CONCATENATE("(",ROUND((F410/$H410)*100,1),")")</f>
        <v>(10.1)</v>
      </c>
      <c r="H410" s="302">
        <f>SUM(H408:H409)</f>
        <v>78.884999999999977</v>
      </c>
      <c r="I410" s="299" t="str">
        <f>CONCATENATE("(",ROUND((H410/$H410)*100,1),")")</f>
        <v>(100)</v>
      </c>
      <c r="K410" s="302">
        <f t="shared" si="306"/>
        <v>-0.31970505805875149</v>
      </c>
      <c r="L410" s="302">
        <f t="shared" si="307"/>
        <v>-1.1616335883748974</v>
      </c>
      <c r="M410" s="302">
        <f t="shared" si="308"/>
        <v>-2.9661353566253545E-2</v>
      </c>
      <c r="N410" s="302">
        <f t="shared" si="309"/>
        <v>-1.5109999999999024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13.264718566518901</v>
      </c>
      <c r="C413" s="299" t="str">
        <f>CONCATENATE("(",ROUND((B413/$H415)*100,1),")")</f>
        <v>(17.1)</v>
      </c>
      <c r="D413" s="302">
        <f>'Ind T6'!R171</f>
        <v>5.7595512255929791</v>
      </c>
      <c r="E413" s="299" t="str">
        <f>CONCATENATE("(",ROUND((D413/$H415)*100,1),")")</f>
        <v>(7.4)</v>
      </c>
      <c r="F413" s="302">
        <f>'Ind T6'!S171</f>
        <v>2.808394945430452</v>
      </c>
      <c r="G413" s="299" t="str">
        <f>CONCATENATE("(",ROUND((F413/$H415)*100,1),")")</f>
        <v>(3.6)</v>
      </c>
      <c r="H413" s="302">
        <f>SUM(B413,D413,F413)</f>
        <v>21.832664737542331</v>
      </c>
      <c r="I413" s="299" t="str">
        <f>CONCATENATE("(",ROUND((H413/$H415)*100,1),")")</f>
        <v>(28.2)</v>
      </c>
      <c r="K413" s="302">
        <f>B418-B413</f>
        <v>-6.7376267203826501E-2</v>
      </c>
      <c r="L413" s="302">
        <f>D418-D413</f>
        <v>0.24655273644650855</v>
      </c>
      <c r="M413" s="302">
        <f>F418-F413</f>
        <v>0.14624530677364111</v>
      </c>
      <c r="N413" s="302">
        <f>SUM(K413:M413)</f>
        <v>0.32542177601632316</v>
      </c>
    </row>
    <row r="414" spans="1:14" x14ac:dyDescent="0.2">
      <c r="A414" s="282" t="s">
        <v>365</v>
      </c>
      <c r="B414" s="302">
        <f>'Ind T6'!Q170</f>
        <v>22.135560479680969</v>
      </c>
      <c r="C414" s="299" t="str">
        <f>CONCATENATE("(",ROUND((B414/$H415)*100,1),")")</f>
        <v>(28.6)</v>
      </c>
      <c r="D414" s="302">
        <f>'Ind T6'!R170</f>
        <v>28.266366711929042</v>
      </c>
      <c r="E414" s="299" t="str">
        <f>CONCATENATE("(",ROUND((D414/$H415)*100,1),")")</f>
        <v>(36.5)</v>
      </c>
      <c r="F414" s="302">
        <f>'Ind T6'!S170</f>
        <v>5.1394080708477299</v>
      </c>
      <c r="G414" s="299" t="str">
        <f>CONCATENATE("(",ROUND((F414/$H415)*100,1),")")</f>
        <v>(6.6)</v>
      </c>
      <c r="H414" s="302">
        <f t="shared" ref="H414" si="310">SUM(B414,D414,F414)</f>
        <v>55.541335262457743</v>
      </c>
      <c r="I414" s="299" t="str">
        <f>CONCATENATE("(",ROUND((H414/$H415)*100,1),")")</f>
        <v>(71.8)</v>
      </c>
      <c r="K414" s="302">
        <f t="shared" ref="K414:K415" si="311">B419-B414</f>
        <v>1.5061358734535588</v>
      </c>
      <c r="L414" s="302">
        <f t="shared" ref="L414:L415" si="312">D419-D414</f>
        <v>-0.66901277991685859</v>
      </c>
      <c r="M414" s="302">
        <f t="shared" ref="M414:M415" si="313">F419-F414</f>
        <v>0.11345513044691113</v>
      </c>
      <c r="N414" s="302">
        <f t="shared" ref="N414:N415" si="314">SUM(K414:M414)</f>
        <v>0.95057822398361136</v>
      </c>
    </row>
    <row r="415" spans="1:14" x14ac:dyDescent="0.2">
      <c r="A415" s="282" t="s">
        <v>363</v>
      </c>
      <c r="B415" s="302">
        <f>SUM(B413:B414)</f>
        <v>35.40027904619987</v>
      </c>
      <c r="C415" s="299" t="str">
        <f>CONCATENATE("(",ROUND((B415/$H415)*100,1),")")</f>
        <v>(45.8)</v>
      </c>
      <c r="D415" s="302">
        <f>SUM(D413:D414)</f>
        <v>34.025917937522024</v>
      </c>
      <c r="E415" s="299" t="str">
        <f>CONCATENATE("(",ROUND((D415/$H415)*100,1),")")</f>
        <v>(44)</v>
      </c>
      <c r="F415" s="302">
        <f>SUM(F413:F414)</f>
        <v>7.9478030162781819</v>
      </c>
      <c r="G415" s="299" t="str">
        <f>CONCATENATE("(",ROUND((F415/$H415)*100,1),")")</f>
        <v>(10.3)</v>
      </c>
      <c r="H415" s="302">
        <f>SUM(H413:H414)</f>
        <v>77.37400000000008</v>
      </c>
      <c r="I415" s="299" t="str">
        <f>CONCATENATE("(",ROUND((H415/$H415)*100,1),")")</f>
        <v>(100)</v>
      </c>
      <c r="K415" s="302">
        <f t="shared" si="311"/>
        <v>1.4387596062497323</v>
      </c>
      <c r="L415" s="302">
        <f t="shared" si="312"/>
        <v>-0.42246004347035182</v>
      </c>
      <c r="M415" s="302">
        <f t="shared" si="313"/>
        <v>0.25970043722055269</v>
      </c>
      <c r="N415" s="302">
        <f t="shared" si="314"/>
        <v>1.2759999999999332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13.197342299315075</v>
      </c>
      <c r="C418" s="299" t="str">
        <f>CONCATENATE("(",ROUND((B418/$H420)*100,1),")")</f>
        <v>(16.8)</v>
      </c>
      <c r="D418" s="302">
        <f>'Ind T6'!W171</f>
        <v>6.0061039620394876</v>
      </c>
      <c r="E418" s="299" t="str">
        <f>CONCATENATE("(",ROUND((D418/$H420)*100,1),")")</f>
        <v>(7.6)</v>
      </c>
      <c r="F418" s="302">
        <f>'Ind T6'!X171</f>
        <v>2.9546402522040931</v>
      </c>
      <c r="G418" s="299" t="str">
        <f>CONCATENATE("(",ROUND((F418/$H420)*100,1),")")</f>
        <v>(3.8)</v>
      </c>
      <c r="H418" s="302">
        <f>SUM(B418,D418,F418)</f>
        <v>22.158086513558658</v>
      </c>
      <c r="I418" s="299" t="str">
        <f>CONCATENATE("(",ROUND((H418/$H420)*100,1),")")</f>
        <v>(28.2)</v>
      </c>
      <c r="K418" s="302">
        <f>B418-B408</f>
        <v>-0.4823396031857623</v>
      </c>
      <c r="L418" s="302">
        <f>D418-D408</f>
        <v>0.22153986571773476</v>
      </c>
      <c r="M418" s="302">
        <f>F418-F408</f>
        <v>0.15034494337313076</v>
      </c>
      <c r="N418" s="302">
        <f>SUM(K418:M418)</f>
        <v>-0.11045479409489678</v>
      </c>
    </row>
    <row r="419" spans="1:14" x14ac:dyDescent="0.2">
      <c r="A419" s="282" t="s">
        <v>365</v>
      </c>
      <c r="B419" s="302">
        <f>'Ind T6'!V170</f>
        <v>23.641696353134527</v>
      </c>
      <c r="C419" s="299" t="str">
        <f>CONCATENATE("(",ROUND((B419/$H420)*100,1),")")</f>
        <v>(30.1)</v>
      </c>
      <c r="D419" s="302">
        <f>'Ind T6'!W170</f>
        <v>27.597353932012183</v>
      </c>
      <c r="E419" s="299" t="str">
        <f>CONCATENATE("(",ROUND((D419/$H420)*100,1),")")</f>
        <v>(35.1)</v>
      </c>
      <c r="F419" s="302">
        <f>'Ind T6'!X170</f>
        <v>5.252863201294641</v>
      </c>
      <c r="G419" s="299" t="str">
        <f>CONCATENATE("(",ROUND((F419/$H420)*100,1),")")</f>
        <v>(6.7)</v>
      </c>
      <c r="H419" s="302">
        <f t="shared" ref="H419" si="315">SUM(B419,D419,F419)</f>
        <v>56.491913486441348</v>
      </c>
      <c r="I419" s="299" t="str">
        <f>CONCATENATE("(",ROUND((H419/$H420)*100,1),")")</f>
        <v>(71.8)</v>
      </c>
      <c r="K419" s="302">
        <f t="shared" ref="K419:K420" si="316">B419-B409</f>
        <v>1.6013941513767449</v>
      </c>
      <c r="L419" s="302">
        <f t="shared" ref="L419:L420" si="317">D419-D409</f>
        <v>-1.8056334975629831</v>
      </c>
      <c r="M419" s="302">
        <f t="shared" ref="M419:M420" si="318">F419-F409</f>
        <v>7.9694140281167947E-2</v>
      </c>
      <c r="N419" s="302">
        <f t="shared" ref="N419:N420" si="319">SUM(K419:M419)</f>
        <v>-0.12454520590507023</v>
      </c>
    </row>
    <row r="420" spans="1:14" x14ac:dyDescent="0.2">
      <c r="A420" s="282" t="s">
        <v>363</v>
      </c>
      <c r="B420" s="302">
        <f>SUM(B418:B419)</f>
        <v>36.839038652449602</v>
      </c>
      <c r="C420" s="299" t="str">
        <f>CONCATENATE("(",ROUND((B420/$H420)*100,1),")")</f>
        <v>(46.8)</v>
      </c>
      <c r="D420" s="302">
        <f>SUM(D418:D419)</f>
        <v>33.603457894051672</v>
      </c>
      <c r="E420" s="299" t="str">
        <f>CONCATENATE("(",ROUND((D420/$H420)*100,1),")")</f>
        <v>(42.7)</v>
      </c>
      <c r="F420" s="302">
        <f>SUM(F418:F419)</f>
        <v>8.2075034534987346</v>
      </c>
      <c r="G420" s="299" t="str">
        <f>CONCATENATE("(",ROUND((F420/$H420)*100,1),")")</f>
        <v>(10.4)</v>
      </c>
      <c r="H420" s="302">
        <f>SUM(H418:H419)</f>
        <v>78.650000000000006</v>
      </c>
      <c r="I420" s="299" t="str">
        <f>CONCATENATE("(",ROUND((H420/$H420)*100,1),")")</f>
        <v>(100)</v>
      </c>
      <c r="K420" s="302">
        <f t="shared" si="316"/>
        <v>1.1190545481909808</v>
      </c>
      <c r="L420" s="302">
        <f t="shared" si="317"/>
        <v>-1.5840936318452492</v>
      </c>
      <c r="M420" s="302">
        <f t="shared" si="318"/>
        <v>0.23003908365429915</v>
      </c>
      <c r="N420" s="302">
        <f t="shared" si="319"/>
        <v>-0.23499999999996923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13.432545947120131</v>
      </c>
      <c r="C429" s="299" t="str">
        <f>CONCATENATE("(",ROUND((B429/$H431)*100,1),")")</f>
        <v>(14.3)</v>
      </c>
      <c r="D429" s="302">
        <f>'Ind T6'!M180</f>
        <v>4.6383699349758372</v>
      </c>
      <c r="E429" s="299" t="str">
        <f>CONCATENATE("(",ROUND((D429/$H431)*100,1),")")</f>
        <v>(4.9)</v>
      </c>
      <c r="F429" s="302">
        <f>'Ind T6'!N180</f>
        <v>1.417891138056929</v>
      </c>
      <c r="G429" s="299" t="str">
        <f>CONCATENATE("(",ROUND((F429/$H431)*100,1),")")</f>
        <v>(1.5)</v>
      </c>
      <c r="H429" s="302">
        <f>SUM(B429,D429,F429)</f>
        <v>19.488807020152898</v>
      </c>
      <c r="I429" s="299" t="str">
        <f>CONCATENATE("(",ROUND((H429/$H431)*100,1),")")</f>
        <v>(20.7)</v>
      </c>
      <c r="K429" s="302">
        <f>B434-B429</f>
        <v>1.057794801284226</v>
      </c>
      <c r="L429" s="302">
        <f>D434-D429</f>
        <v>0.48855413897948097</v>
      </c>
      <c r="M429" s="302">
        <f>F434-F429</f>
        <v>3.3474447910760929E-2</v>
      </c>
      <c r="N429" s="302">
        <f>SUM(K429:M429)</f>
        <v>1.5798233881744679</v>
      </c>
    </row>
    <row r="430" spans="1:14" x14ac:dyDescent="0.2">
      <c r="A430" s="282" t="s">
        <v>365</v>
      </c>
      <c r="B430" s="302">
        <f>'Ind T6'!L179</f>
        <v>37.315223881215168</v>
      </c>
      <c r="C430" s="299" t="str">
        <f>CONCATENATE("(",ROUND((B430/$H431)*100,1),")")</f>
        <v>(39.7)</v>
      </c>
      <c r="D430" s="302">
        <f>'Ind T6'!M179</f>
        <v>32.488230739855943</v>
      </c>
      <c r="E430" s="299" t="str">
        <f>CONCATENATE("(",ROUND((D430/$H431)*100,1),")")</f>
        <v>(34.5)</v>
      </c>
      <c r="F430" s="302">
        <f>'Ind T6'!N179</f>
        <v>4.8107383587758168</v>
      </c>
      <c r="G430" s="299" t="str">
        <f>CONCATENATE("(",ROUND((F430/$H431)*100,1),")")</f>
        <v>(5.1)</v>
      </c>
      <c r="H430" s="302">
        <f t="shared" ref="H430" si="320">SUM(B430,D430,F430)</f>
        <v>74.614192979846933</v>
      </c>
      <c r="I430" s="299" t="str">
        <f>CONCATENATE("(",ROUND((H430/$H431)*100,1),")")</f>
        <v>(79.3)</v>
      </c>
      <c r="K430" s="302">
        <f t="shared" ref="K430:K431" si="321">B435-B430</f>
        <v>4.0090939154461225</v>
      </c>
      <c r="L430" s="302">
        <f t="shared" ref="L430:L431" si="322">D435-D430</f>
        <v>1.4739982630622848</v>
      </c>
      <c r="M430" s="302">
        <f t="shared" ref="M430:M431" si="323">F435-F430</f>
        <v>0.6840844333174152</v>
      </c>
      <c r="N430" s="302">
        <f t="shared" ref="N430:N431" si="324">SUM(K430:M430)</f>
        <v>6.1671766118258224</v>
      </c>
    </row>
    <row r="431" spans="1:14" x14ac:dyDescent="0.2">
      <c r="A431" s="282" t="s">
        <v>363</v>
      </c>
      <c r="B431" s="302">
        <f>SUM(B429:B430)</f>
        <v>50.747769828335301</v>
      </c>
      <c r="C431" s="299" t="str">
        <f>CONCATENATE("(",ROUND((B431/$H431)*100,1),")")</f>
        <v>(53.9)</v>
      </c>
      <c r="D431" s="302">
        <f>SUM(D429:D430)</f>
        <v>37.126600674831778</v>
      </c>
      <c r="E431" s="299" t="str">
        <f>CONCATENATE("(",ROUND((D431/$H431)*100,1),")")</f>
        <v>(39.5)</v>
      </c>
      <c r="F431" s="302">
        <f>SUM(F429:F430)</f>
        <v>6.2286294968327454</v>
      </c>
      <c r="G431" s="299" t="str">
        <f>CONCATENATE("(",ROUND((F431/$H431)*100,1),")")</f>
        <v>(6.6)</v>
      </c>
      <c r="H431" s="302">
        <f>SUM(H429:H430)</f>
        <v>94.102999999999838</v>
      </c>
      <c r="I431" s="299" t="str">
        <f>CONCATENATE("(",ROUND((H431/$H431)*100,1),")")</f>
        <v>(100)</v>
      </c>
      <c r="K431" s="302">
        <f t="shared" si="321"/>
        <v>5.0668887167303467</v>
      </c>
      <c r="L431" s="302">
        <f t="shared" si="322"/>
        <v>1.9625524020417657</v>
      </c>
      <c r="M431" s="302">
        <f t="shared" si="323"/>
        <v>0.71755888122817701</v>
      </c>
      <c r="N431" s="302">
        <f t="shared" si="324"/>
        <v>7.7470000000002894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14.490340748404357</v>
      </c>
      <c r="C434" s="299" t="str">
        <f>CONCATENATE("(",ROUND((B434/$H436)*100,1),")")</f>
        <v>(14.2)</v>
      </c>
      <c r="D434" s="302">
        <f>'Ind T6'!R180</f>
        <v>5.1269240739553181</v>
      </c>
      <c r="E434" s="299" t="str">
        <f>CONCATENATE("(",ROUND((D434/$H436)*100,1),")")</f>
        <v>(5)</v>
      </c>
      <c r="F434" s="302">
        <f>'Ind T6'!S180</f>
        <v>1.4513655859676899</v>
      </c>
      <c r="G434" s="299" t="str">
        <f>CONCATENATE("(",ROUND((F434/$H436)*100,1),")")</f>
        <v>(1.4)</v>
      </c>
      <c r="H434" s="302">
        <f>SUM(B434,D434,F434)</f>
        <v>21.068630408327365</v>
      </c>
      <c r="I434" s="299" t="str">
        <f>CONCATENATE("(",ROUND((H434/$H436)*100,1),")")</f>
        <v>(20.7)</v>
      </c>
      <c r="K434" s="302">
        <f>B439-B434</f>
        <v>1.1960260352675984</v>
      </c>
      <c r="L434" s="302">
        <f>D439-D434</f>
        <v>0.60517886024811229</v>
      </c>
      <c r="M434" s="302">
        <f>F439-F434</f>
        <v>-3.7087101814836876E-2</v>
      </c>
      <c r="N434" s="302">
        <f>SUM(K434:M434)</f>
        <v>1.7641177937008738</v>
      </c>
    </row>
    <row r="435" spans="1:14" x14ac:dyDescent="0.2">
      <c r="A435" s="282" t="s">
        <v>365</v>
      </c>
      <c r="B435" s="302">
        <f>'Ind T6'!Q179</f>
        <v>41.32431779666129</v>
      </c>
      <c r="C435" s="299" t="str">
        <f>CONCATENATE("(",ROUND((B435/$H436)*100,1),")")</f>
        <v>(40.6)</v>
      </c>
      <c r="D435" s="302">
        <f>'Ind T6'!R179</f>
        <v>33.962229002918228</v>
      </c>
      <c r="E435" s="299" t="str">
        <f>CONCATENATE("(",ROUND((D435/$H436)*100,1),")")</f>
        <v>(33.3)</v>
      </c>
      <c r="F435" s="302">
        <f>'Ind T6'!S179</f>
        <v>5.494822792093232</v>
      </c>
      <c r="G435" s="299" t="str">
        <f>CONCATENATE("(",ROUND((F435/$H436)*100,1),")")</f>
        <v>(5.4)</v>
      </c>
      <c r="H435" s="302">
        <f t="shared" ref="H435" si="325">SUM(B435,D435,F435)</f>
        <v>80.781369591672757</v>
      </c>
      <c r="I435" s="299" t="str">
        <f>CONCATENATE("(",ROUND((H435/$H436)*100,1),")")</f>
        <v>(79.3)</v>
      </c>
      <c r="K435" s="302">
        <f t="shared" ref="K435:K436" si="326">B440-B435</f>
        <v>5.5644804381380837</v>
      </c>
      <c r="L435" s="302">
        <f t="shared" ref="L435:L436" si="327">D440-D435</f>
        <v>7.7169397139250862E-2</v>
      </c>
      <c r="M435" s="302">
        <f t="shared" ref="M435:M436" si="328">F440-F435</f>
        <v>0.91323237102175714</v>
      </c>
      <c r="N435" s="302">
        <f t="shared" ref="N435:N436" si="329">SUM(K435:M435)</f>
        <v>6.5548822062990917</v>
      </c>
    </row>
    <row r="436" spans="1:14" x14ac:dyDescent="0.2">
      <c r="A436" s="282" t="s">
        <v>363</v>
      </c>
      <c r="B436" s="302">
        <f>SUM(B434:B435)</f>
        <v>55.814658545065647</v>
      </c>
      <c r="C436" s="299" t="str">
        <f>CONCATENATE("(",ROUND((B436/$H436)*100,1),")")</f>
        <v>(54.8)</v>
      </c>
      <c r="D436" s="302">
        <f>SUM(D434:D435)</f>
        <v>39.089153076873544</v>
      </c>
      <c r="E436" s="299" t="str">
        <f>CONCATENATE("(",ROUND((D436/$H436)*100,1),")")</f>
        <v>(38.4)</v>
      </c>
      <c r="F436" s="302">
        <f>SUM(F434:F435)</f>
        <v>6.9461883780609224</v>
      </c>
      <c r="G436" s="299" t="str">
        <f>CONCATENATE("(",ROUND((F436/$H436)*100,1),")")</f>
        <v>(6.8)</v>
      </c>
      <c r="H436" s="302">
        <f>SUM(H434:H435)</f>
        <v>101.85000000000012</v>
      </c>
      <c r="I436" s="299" t="str">
        <f>CONCATENATE("(",ROUND((H436/$H436)*100,1),")")</f>
        <v>(100)</v>
      </c>
      <c r="K436" s="302">
        <f t="shared" si="326"/>
        <v>6.7605064734056839</v>
      </c>
      <c r="L436" s="302">
        <f t="shared" si="327"/>
        <v>0.6823482573873676</v>
      </c>
      <c r="M436" s="302">
        <f t="shared" si="328"/>
        <v>0.87614526920692004</v>
      </c>
      <c r="N436" s="302">
        <f t="shared" si="329"/>
        <v>8.3189999999999706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15.686366783671955</v>
      </c>
      <c r="C439" s="299" t="str">
        <f>CONCATENATE("(",ROUND((B439/$H441)*100,1),")")</f>
        <v>(14.2)</v>
      </c>
      <c r="D439" s="302">
        <f>'Ind T6'!W180</f>
        <v>5.7321029342034304</v>
      </c>
      <c r="E439" s="299" t="str">
        <f>CONCATENATE("(",ROUND((D439/$H441)*100,1),")")</f>
        <v>(5.2)</v>
      </c>
      <c r="F439" s="302">
        <f>'Ind T6'!X180</f>
        <v>1.4142784841528531</v>
      </c>
      <c r="G439" s="299" t="str">
        <f>CONCATENATE("(",ROUND((F439/$H441)*100,1),")")</f>
        <v>(1.3)</v>
      </c>
      <c r="H439" s="302">
        <f>SUM(B439,D439,F439)</f>
        <v>22.832748202028238</v>
      </c>
      <c r="I439" s="299" t="str">
        <f>CONCATENATE("(",ROUND((H439/$H441)*100,1),")")</f>
        <v>(20.7)</v>
      </c>
      <c r="K439" s="302">
        <f>B439-B429</f>
        <v>2.2538208365518244</v>
      </c>
      <c r="L439" s="302">
        <f>D439-D429</f>
        <v>1.0937329992275933</v>
      </c>
      <c r="M439" s="302">
        <f>F439-F429</f>
        <v>-3.6126539040759464E-3</v>
      </c>
      <c r="N439" s="302">
        <f>SUM(K439:M439)</f>
        <v>3.3439411818753415</v>
      </c>
    </row>
    <row r="440" spans="1:14" x14ac:dyDescent="0.2">
      <c r="A440" s="282" t="s">
        <v>365</v>
      </c>
      <c r="B440" s="302">
        <f>'Ind T6'!V179</f>
        <v>46.888798234799374</v>
      </c>
      <c r="C440" s="299" t="str">
        <f>CONCATENATE("(",ROUND((B440/$H441)*100,1),")")</f>
        <v>(42.6)</v>
      </c>
      <c r="D440" s="302">
        <f>'Ind T6'!W179</f>
        <v>34.039398400057479</v>
      </c>
      <c r="E440" s="299" t="str">
        <f>CONCATENATE("(",ROUND((D440/$H441)*100,1),")")</f>
        <v>(30.9)</v>
      </c>
      <c r="F440" s="302">
        <f>'Ind T6'!X179</f>
        <v>6.4080551631149891</v>
      </c>
      <c r="G440" s="299" t="str">
        <f>CONCATENATE("(",ROUND((F440/$H441)*100,1),")")</f>
        <v>(5.8)</v>
      </c>
      <c r="H440" s="302">
        <f t="shared" ref="H440" si="330">SUM(B440,D440,F440)</f>
        <v>87.33625179797184</v>
      </c>
      <c r="I440" s="299" t="str">
        <f>CONCATENATE("(",ROUND((H440/$H441)*100,1),")")</f>
        <v>(79.3)</v>
      </c>
      <c r="K440" s="302">
        <f t="shared" ref="K440:K441" si="331">B440-B430</f>
        <v>9.5735743535842062</v>
      </c>
      <c r="L440" s="302">
        <f t="shared" ref="L440:L441" si="332">D440-D430</f>
        <v>1.5511676602015356</v>
      </c>
      <c r="M440" s="302">
        <f t="shared" ref="M440:M441" si="333">F440-F430</f>
        <v>1.5973168043391723</v>
      </c>
      <c r="N440" s="302">
        <f t="shared" ref="N440:N441" si="334">SUM(K440:M440)</f>
        <v>12.722058818124914</v>
      </c>
    </row>
    <row r="441" spans="1:14" x14ac:dyDescent="0.2">
      <c r="A441" s="282" t="s">
        <v>363</v>
      </c>
      <c r="B441" s="302">
        <f>SUM(B439:B440)</f>
        <v>62.575165018471331</v>
      </c>
      <c r="C441" s="299" t="str">
        <f>CONCATENATE("(",ROUND((B441/$H441)*100,1),")")</f>
        <v>(56.8)</v>
      </c>
      <c r="D441" s="302">
        <f>SUM(D439:D440)</f>
        <v>39.771501334260911</v>
      </c>
      <c r="E441" s="299" t="str">
        <f>CONCATENATE("(",ROUND((D441/$H441)*100,1),")")</f>
        <v>(36.1)</v>
      </c>
      <c r="F441" s="302">
        <f>SUM(F439:F440)</f>
        <v>7.8223336472678424</v>
      </c>
      <c r="G441" s="299" t="str">
        <f>CONCATENATE("(",ROUND((F441/$H441)*100,1),")")</f>
        <v>(7.1)</v>
      </c>
      <c r="H441" s="302">
        <f>SUM(H439:H440)</f>
        <v>110.16900000000008</v>
      </c>
      <c r="I441" s="299" t="str">
        <f>CONCATENATE("(",ROUND((H441/$H441)*100,1),")")</f>
        <v>(100)</v>
      </c>
      <c r="K441" s="302">
        <f t="shared" si="331"/>
        <v>11.827395190136031</v>
      </c>
      <c r="L441" s="302">
        <f t="shared" si="332"/>
        <v>2.6449006594291333</v>
      </c>
      <c r="M441" s="302">
        <f t="shared" si="333"/>
        <v>1.5937041504350971</v>
      </c>
      <c r="N441" s="302">
        <f t="shared" si="334"/>
        <v>16.066000000000262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5.1023754862731412</v>
      </c>
      <c r="C450" s="299" t="str">
        <f>CONCATENATE("(",ROUND((B450/$H452)*100,1),")")</f>
        <v>(20.1)</v>
      </c>
      <c r="D450" s="302">
        <f>'Ind T6'!M189</f>
        <v>3.7769092749675424</v>
      </c>
      <c r="E450" s="299" t="str">
        <f>CONCATENATE("(",ROUND((D450/$H452)*100,1),")")</f>
        <v>(14.9)</v>
      </c>
      <c r="F450" s="302">
        <f>'Ind T6'!N189</f>
        <v>3.2128051365784285</v>
      </c>
      <c r="G450" s="299" t="str">
        <f>CONCATENATE("(",ROUND((F450/$H452)*100,1),")")</f>
        <v>(12.7)</v>
      </c>
      <c r="H450" s="302">
        <f>SUM(B450,D450,F450)</f>
        <v>12.092089897819111</v>
      </c>
      <c r="I450" s="299" t="str">
        <f>CONCATENATE("(",ROUND((H450/$H452)*100,1),")")</f>
        <v>(47.7)</v>
      </c>
      <c r="K450" s="302">
        <f>B455-B450</f>
        <v>5.1938771261592187E-2</v>
      </c>
      <c r="L450" s="302">
        <f>D455-D450</f>
        <v>0.11616871731275014</v>
      </c>
      <c r="M450" s="302">
        <f>F455-F450</f>
        <v>-0.19235371142788793</v>
      </c>
      <c r="N450" s="302">
        <f>SUM(K450:M450)</f>
        <v>-2.4246222853545607E-2</v>
      </c>
    </row>
    <row r="451" spans="1:14" x14ac:dyDescent="0.2">
      <c r="A451" s="282" t="s">
        <v>365</v>
      </c>
      <c r="B451" s="302">
        <f>'Ind T6'!L188</f>
        <v>3.9813077680798314</v>
      </c>
      <c r="C451" s="299" t="str">
        <f>CONCATENATE("(",ROUND((B451/$H452)*100,1),")")</f>
        <v>(15.7)</v>
      </c>
      <c r="D451" s="302">
        <f>'Ind T6'!M188</f>
        <v>6.5889505536808759</v>
      </c>
      <c r="E451" s="299" t="str">
        <f>CONCATENATE("(",ROUND((D451/$H452)*100,1),")")</f>
        <v>(26)</v>
      </c>
      <c r="F451" s="302">
        <f>'Ind T6'!N188</f>
        <v>2.6906517804201786</v>
      </c>
      <c r="G451" s="299" t="str">
        <f>CONCATENATE("(",ROUND((F451/$H452)*100,1),")")</f>
        <v>(10.6)</v>
      </c>
      <c r="H451" s="302">
        <f t="shared" ref="H451" si="335">SUM(B451,D451,F451)</f>
        <v>13.260910102180887</v>
      </c>
      <c r="I451" s="299" t="str">
        <f>CONCATENATE("(",ROUND((H451/$H452)*100,1),")")</f>
        <v>(52.3)</v>
      </c>
      <c r="K451" s="302">
        <f t="shared" ref="K451:K452" si="336">B456-B451</f>
        <v>-0.20923399305551049</v>
      </c>
      <c r="L451" s="302">
        <f t="shared" ref="L451:L452" si="337">D456-D451</f>
        <v>-0.11941353385992226</v>
      </c>
      <c r="M451" s="302">
        <f t="shared" ref="M451:M452" si="338">F456-F451</f>
        <v>-0.39110625023100321</v>
      </c>
      <c r="N451" s="302">
        <f t="shared" ref="N451:N452" si="339">SUM(K451:M451)</f>
        <v>-0.71975377714643596</v>
      </c>
    </row>
    <row r="452" spans="1:14" x14ac:dyDescent="0.2">
      <c r="A452" s="282" t="s">
        <v>363</v>
      </c>
      <c r="B452" s="302">
        <f>SUM(B450:B451)</f>
        <v>9.0836832543529731</v>
      </c>
      <c r="C452" s="299" t="str">
        <f>CONCATENATE("(",ROUND((B452/$H452)*100,1),")")</f>
        <v>(35.8)</v>
      </c>
      <c r="D452" s="302">
        <f>SUM(D450:D451)</f>
        <v>10.365859828648418</v>
      </c>
      <c r="E452" s="299" t="str">
        <f>CONCATENATE("(",ROUND((D452/$H452)*100,1),")")</f>
        <v>(40.9)</v>
      </c>
      <c r="F452" s="302">
        <f>SUM(F450:F451)</f>
        <v>5.9034569169986071</v>
      </c>
      <c r="G452" s="299" t="str">
        <f>CONCATENATE("(",ROUND((F452/$H452)*100,1),")")</f>
        <v>(23.3)</v>
      </c>
      <c r="H452" s="302">
        <f>SUM(H450:H451)</f>
        <v>25.352999999999998</v>
      </c>
      <c r="I452" s="299" t="str">
        <f>CONCATENATE("(",ROUND((H452/$H452)*100,1),")")</f>
        <v>(100)</v>
      </c>
      <c r="K452" s="302">
        <f t="shared" si="336"/>
        <v>-0.15729522179391964</v>
      </c>
      <c r="L452" s="302">
        <f t="shared" si="337"/>
        <v>-3.2448165471716806E-3</v>
      </c>
      <c r="M452" s="302">
        <f t="shared" si="338"/>
        <v>-0.58345996165889069</v>
      </c>
      <c r="N452" s="302">
        <f t="shared" si="339"/>
        <v>-0.74399999999998201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5.1543142575347334</v>
      </c>
      <c r="C455" s="299" t="str">
        <f>CONCATENATE("(",ROUND((B455/$H457)*100,1),")")</f>
        <v>(20.9)</v>
      </c>
      <c r="D455" s="302">
        <f>'Ind T6'!R189</f>
        <v>3.8930779922802925</v>
      </c>
      <c r="E455" s="299" t="str">
        <f>CONCATENATE("(",ROUND((D455/$H457)*100,1),")")</f>
        <v>(15.8)</v>
      </c>
      <c r="F455" s="302">
        <f>'Ind T6'!S189</f>
        <v>3.0204514251505405</v>
      </c>
      <c r="G455" s="299" t="str">
        <f>CONCATENATE("(",ROUND((F455/$H457)*100,1),")")</f>
        <v>(12.3)</v>
      </c>
      <c r="H455" s="302">
        <f>SUM(B455,D455,F455)</f>
        <v>12.067843674965566</v>
      </c>
      <c r="I455" s="299" t="str">
        <f>CONCATENATE("(",ROUND((H455/$H457)*100,1),")")</f>
        <v>(49)</v>
      </c>
      <c r="K455" s="302">
        <f>B460-B455</f>
        <v>0.22185876380513836</v>
      </c>
      <c r="L455" s="302">
        <f>D460-D455</f>
        <v>0.32937474301620817</v>
      </c>
      <c r="M455" s="302">
        <f>F460-F455</f>
        <v>0.26950292146453236</v>
      </c>
      <c r="N455" s="302">
        <f>SUM(K455:M455)</f>
        <v>0.82073642828587889</v>
      </c>
    </row>
    <row r="456" spans="1:14" x14ac:dyDescent="0.2">
      <c r="A456" s="282" t="s">
        <v>365</v>
      </c>
      <c r="B456" s="302">
        <f>'Ind T6'!Q188</f>
        <v>3.772073775024321</v>
      </c>
      <c r="C456" s="299" t="str">
        <f>CONCATENATE("(",ROUND((B456/$H457)*100,1),")")</f>
        <v>(15.3)</v>
      </c>
      <c r="D456" s="302">
        <f>'Ind T6'!R188</f>
        <v>6.4695370198209536</v>
      </c>
      <c r="E456" s="299" t="str">
        <f>CONCATENATE("(",ROUND((D456/$H457)*100,1),")")</f>
        <v>(26.3)</v>
      </c>
      <c r="F456" s="302">
        <f>'Ind T6'!S188</f>
        <v>2.2995455301891754</v>
      </c>
      <c r="G456" s="299" t="str">
        <f>CONCATENATE("(",ROUND((F456/$H457)*100,1),")")</f>
        <v>(9.3)</v>
      </c>
      <c r="H456" s="302">
        <f t="shared" ref="H456" si="340">SUM(B456,D456,F456)</f>
        <v>12.54115632503445</v>
      </c>
      <c r="I456" s="299" t="str">
        <f>CONCATENATE("(",ROUND((H456/$H457)*100,1),")")</f>
        <v>(51)</v>
      </c>
      <c r="K456" s="302">
        <f t="shared" ref="K456:K457" si="341">B461-B456</f>
        <v>-7.7187173061408654E-2</v>
      </c>
      <c r="L456" s="302">
        <f t="shared" ref="L456:L457" si="342">D461-D456</f>
        <v>0.23733380544634031</v>
      </c>
      <c r="M456" s="302">
        <f t="shared" ref="M456:M457" si="343">F461-F456</f>
        <v>0.22911693932915567</v>
      </c>
      <c r="N456" s="302">
        <f t="shared" ref="N456:N457" si="344">SUM(K456:M456)</f>
        <v>0.38926357171408732</v>
      </c>
    </row>
    <row r="457" spans="1:14" x14ac:dyDescent="0.2">
      <c r="A457" s="282" t="s">
        <v>363</v>
      </c>
      <c r="B457" s="302">
        <f>SUM(B455:B456)</f>
        <v>8.9263880325590534</v>
      </c>
      <c r="C457" s="299" t="str">
        <f>CONCATENATE("(",ROUND((B457/$H457)*100,1),")")</f>
        <v>(36.3)</v>
      </c>
      <c r="D457" s="302">
        <f>SUM(D455:D456)</f>
        <v>10.362615012101246</v>
      </c>
      <c r="E457" s="299" t="str">
        <f>CONCATENATE("(",ROUND((D457/$H457)*100,1),")")</f>
        <v>(42.1)</v>
      </c>
      <c r="F457" s="302">
        <f>SUM(F455:F456)</f>
        <v>5.3199969553397164</v>
      </c>
      <c r="G457" s="299" t="str">
        <f>CONCATENATE("(",ROUND((F457/$H457)*100,1),")")</f>
        <v>(21.6)</v>
      </c>
      <c r="H457" s="302">
        <f>SUM(H455:H456)</f>
        <v>24.609000000000016</v>
      </c>
      <c r="I457" s="299" t="str">
        <f>CONCATENATE("(",ROUND((H457/$H457)*100,1),")")</f>
        <v>(100)</v>
      </c>
      <c r="K457" s="302">
        <f t="shared" si="341"/>
        <v>0.14467159074373015</v>
      </c>
      <c r="L457" s="302">
        <f t="shared" si="342"/>
        <v>0.56670854846254848</v>
      </c>
      <c r="M457" s="302">
        <f t="shared" si="343"/>
        <v>0.49861986079368759</v>
      </c>
      <c r="N457" s="302">
        <f t="shared" si="344"/>
        <v>1.2099999999999662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5.3761730213398717</v>
      </c>
      <c r="C460" s="299" t="str">
        <f>CONCATENATE("(",ROUND((B460/$H462)*100,1),")")</f>
        <v>(20.8)</v>
      </c>
      <c r="D460" s="302">
        <f>'Ind T6'!W189</f>
        <v>4.2224527352965007</v>
      </c>
      <c r="E460" s="299" t="str">
        <f>CONCATENATE("(",ROUND((D460/$H462)*100,1),")")</f>
        <v>(16.4)</v>
      </c>
      <c r="F460" s="302">
        <f>'Ind T6'!X189</f>
        <v>3.2899543466150729</v>
      </c>
      <c r="G460" s="299" t="str">
        <f>CONCATENATE("(",ROUND((F460/$H462)*100,1),")")</f>
        <v>(12.7)</v>
      </c>
      <c r="H460" s="302">
        <f>SUM(B460,D460,F460)</f>
        <v>12.888580103251446</v>
      </c>
      <c r="I460" s="299" t="str">
        <f>CONCATENATE("(",ROUND((H460/$H462)*100,1),")")</f>
        <v>(49.9)</v>
      </c>
      <c r="K460" s="302">
        <f>B460-B450</f>
        <v>0.27379753506673055</v>
      </c>
      <c r="L460" s="302">
        <f>D460-D450</f>
        <v>0.44554346032895831</v>
      </c>
      <c r="M460" s="302">
        <f>F460-F450</f>
        <v>7.7149210036644433E-2</v>
      </c>
      <c r="N460" s="302">
        <f>SUM(K460:M460)</f>
        <v>0.79649020543233329</v>
      </c>
    </row>
    <row r="461" spans="1:14" x14ac:dyDescent="0.2">
      <c r="A461" s="282" t="s">
        <v>365</v>
      </c>
      <c r="B461" s="302">
        <f>'Ind T6'!V188</f>
        <v>3.6948866019629123</v>
      </c>
      <c r="C461" s="299" t="str">
        <f>CONCATENATE("(",ROUND((B461/$H462)*100,1),")")</f>
        <v>(14.3)</v>
      </c>
      <c r="D461" s="302">
        <f>'Ind T6'!W188</f>
        <v>6.7068708252672939</v>
      </c>
      <c r="E461" s="299" t="str">
        <f>CONCATENATE("(",ROUND((D461/$H462)*100,1),")")</f>
        <v>(26)</v>
      </c>
      <c r="F461" s="302">
        <f>'Ind T6'!X188</f>
        <v>2.5286624695183311</v>
      </c>
      <c r="G461" s="299" t="str">
        <f>CONCATENATE("(",ROUND((F461/$H462)*100,1),")")</f>
        <v>(9.8)</v>
      </c>
      <c r="H461" s="302">
        <f t="shared" ref="H461" si="345">SUM(B461,D461,F461)</f>
        <v>12.930419896748537</v>
      </c>
      <c r="I461" s="299" t="str">
        <f>CONCATENATE("(",ROUND((H461/$H462)*100,1),")")</f>
        <v>(50.1)</v>
      </c>
      <c r="K461" s="302">
        <f t="shared" ref="K461:K462" si="346">B461-B451</f>
        <v>-0.28642116611691915</v>
      </c>
      <c r="L461" s="302">
        <f t="shared" ref="L461:L462" si="347">D461-D451</f>
        <v>0.11792027158641805</v>
      </c>
      <c r="M461" s="302">
        <f t="shared" ref="M461:M462" si="348">F461-F451</f>
        <v>-0.16198931090184754</v>
      </c>
      <c r="N461" s="302">
        <f t="shared" ref="N461:N462" si="349">SUM(K461:M461)</f>
        <v>-0.33049020543234864</v>
      </c>
    </row>
    <row r="462" spans="1:14" x14ac:dyDescent="0.2">
      <c r="A462" s="282" t="s">
        <v>363</v>
      </c>
      <c r="B462" s="302">
        <f>SUM(B460:B461)</f>
        <v>9.0710596233027836</v>
      </c>
      <c r="C462" s="299" t="str">
        <f>CONCATENATE("(",ROUND((B462/$H462)*100,1),")")</f>
        <v>(35.1)</v>
      </c>
      <c r="D462" s="302">
        <f>SUM(D460:D461)</f>
        <v>10.929323560563795</v>
      </c>
      <c r="E462" s="299" t="str">
        <f>CONCATENATE("(",ROUND((D462/$H462)*100,1),")")</f>
        <v>(42.3)</v>
      </c>
      <c r="F462" s="302">
        <f>SUM(F460:F461)</f>
        <v>5.818616816133404</v>
      </c>
      <c r="G462" s="299" t="str">
        <f>CONCATENATE("(",ROUND((F462/$H462)*100,1),")")</f>
        <v>(22.5)</v>
      </c>
      <c r="H462" s="302">
        <f>SUM(H460:H461)</f>
        <v>25.818999999999981</v>
      </c>
      <c r="I462" s="299" t="str">
        <f>CONCATENATE("(",ROUND((H462/$H462)*100,1),")")</f>
        <v>(100)</v>
      </c>
      <c r="K462" s="302">
        <f t="shared" si="346"/>
        <v>-1.2623631050189488E-2</v>
      </c>
      <c r="L462" s="302">
        <f t="shared" si="347"/>
        <v>0.5634637319153768</v>
      </c>
      <c r="M462" s="302">
        <f t="shared" si="348"/>
        <v>-8.4840100865203105E-2</v>
      </c>
      <c r="N462" s="302">
        <f t="shared" si="349"/>
        <v>0.4659999999999842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4.8906874564372931</v>
      </c>
      <c r="C471" s="299" t="str">
        <f>CONCATENATE("(",ROUND((B471/$H473)*100,1),")")</f>
        <v>(18.2)</v>
      </c>
      <c r="D471" s="302">
        <f>'Ind T6'!M198</f>
        <v>1.8482612369522322</v>
      </c>
      <c r="E471" s="299" t="str">
        <f>CONCATENATE("(",ROUND((D471/$H473)*100,1),")")</f>
        <v>(6.9)</v>
      </c>
      <c r="F471" s="302">
        <f>'Ind T6'!N198</f>
        <v>2.6640266551043283</v>
      </c>
      <c r="G471" s="299" t="str">
        <f>CONCATENATE("(",ROUND((F471/$H473)*100,1),")")</f>
        <v>(9.9)</v>
      </c>
      <c r="H471" s="302">
        <f>SUM(B471,D471,F471)</f>
        <v>9.4029753484938539</v>
      </c>
      <c r="I471" s="299" t="str">
        <f>CONCATENATE("(",ROUND((H471/$H473)*100,1),")")</f>
        <v>(35)</v>
      </c>
      <c r="K471" s="302">
        <f>B476-B471</f>
        <v>-6.3797211651511532E-2</v>
      </c>
      <c r="L471" s="302">
        <f>D476-D471</f>
        <v>-8.8201602452043115E-2</v>
      </c>
      <c r="M471" s="302">
        <f>F476-F471</f>
        <v>-3.8201531696719471E-2</v>
      </c>
      <c r="N471" s="302">
        <f>SUM(K471:M471)</f>
        <v>-0.19020034580027412</v>
      </c>
    </row>
    <row r="472" spans="1:14" x14ac:dyDescent="0.2">
      <c r="A472" s="282" t="s">
        <v>365</v>
      </c>
      <c r="B472" s="302">
        <f>'Ind T6'!L197</f>
        <v>4.1260782229881796</v>
      </c>
      <c r="C472" s="299" t="str">
        <f>CONCATENATE("(",ROUND((B472/$H473)*100,1),")")</f>
        <v>(15.3)</v>
      </c>
      <c r="D472" s="302">
        <f>'Ind T6'!M197</f>
        <v>4.1381838851131931</v>
      </c>
      <c r="E472" s="299" t="str">
        <f>CONCATENATE("(",ROUND((D472/$H473)*100,1),")")</f>
        <v>(15.4)</v>
      </c>
      <c r="F472" s="302">
        <f>'Ind T6'!N197</f>
        <v>9.2307625434047544</v>
      </c>
      <c r="G472" s="299" t="str">
        <f>CONCATENATE("(",ROUND((F472/$H473)*100,1),")")</f>
        <v>(34.3)</v>
      </c>
      <c r="H472" s="302">
        <f t="shared" ref="H472" si="350">SUM(B472,D472,F472)</f>
        <v>17.495024651506128</v>
      </c>
      <c r="I472" s="299" t="str">
        <f>CONCATENATE("(",ROUND((H472/$H473)*100,1),")")</f>
        <v>(65)</v>
      </c>
      <c r="K472" s="302">
        <f t="shared" ref="K472:K473" si="351">B477-B472</f>
        <v>-0.30640805709110186</v>
      </c>
      <c r="L472" s="302">
        <f t="shared" ref="L472:L473" si="352">D477-D472</f>
        <v>-0.23926745026260798</v>
      </c>
      <c r="M472" s="302">
        <f t="shared" ref="M472:M473" si="353">F477-F472</f>
        <v>-0.38212414684599594</v>
      </c>
      <c r="N472" s="302">
        <f t="shared" ref="N472:N473" si="354">SUM(K472:M472)</f>
        <v>-0.92779965419970578</v>
      </c>
    </row>
    <row r="473" spans="1:14" x14ac:dyDescent="0.2">
      <c r="A473" s="282" t="s">
        <v>363</v>
      </c>
      <c r="B473" s="302">
        <f>SUM(B471:B472)</f>
        <v>9.0167656794254718</v>
      </c>
      <c r="C473" s="299" t="str">
        <f>CONCATENATE("(",ROUND((B473/$H473)*100,1),")")</f>
        <v>(33.5)</v>
      </c>
      <c r="D473" s="302">
        <f>SUM(D471:D472)</f>
        <v>5.9864451220654251</v>
      </c>
      <c r="E473" s="299" t="str">
        <f>CONCATENATE("(",ROUND((D473/$H473)*100,1),")")</f>
        <v>(22.3)</v>
      </c>
      <c r="F473" s="302">
        <f>SUM(F471:F472)</f>
        <v>11.894789198509082</v>
      </c>
      <c r="G473" s="299" t="str">
        <f>CONCATENATE("(",ROUND((F473/$H473)*100,1),")")</f>
        <v>(44.2)</v>
      </c>
      <c r="H473" s="302">
        <f>SUM(H471:H472)</f>
        <v>26.897999999999982</v>
      </c>
      <c r="I473" s="299" t="str">
        <f>CONCATENATE("(",ROUND((H473/$H473)*100,1),")")</f>
        <v>(100)</v>
      </c>
      <c r="K473" s="302">
        <f t="shared" si="351"/>
        <v>-0.3702052687426125</v>
      </c>
      <c r="L473" s="302">
        <f t="shared" si="352"/>
        <v>-0.3274690527146511</v>
      </c>
      <c r="M473" s="302">
        <f t="shared" si="353"/>
        <v>-0.42032567854271541</v>
      </c>
      <c r="N473" s="302">
        <f t="shared" si="354"/>
        <v>-1.117999999999979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4.8268902447857815</v>
      </c>
      <c r="C476" s="299" t="str">
        <f>CONCATENATE("(",ROUND((B476/$H478)*100,1),")")</f>
        <v>(18.7)</v>
      </c>
      <c r="D476" s="302">
        <f>'Ind T6'!R198</f>
        <v>1.7600596345001891</v>
      </c>
      <c r="E476" s="299" t="str">
        <f>CONCATENATE("(",ROUND((D476/$H478)*100,1),")")</f>
        <v>(6.8)</v>
      </c>
      <c r="F476" s="302">
        <f>'Ind T6'!S198</f>
        <v>2.6258251234076089</v>
      </c>
      <c r="G476" s="299" t="str">
        <f>CONCATENATE("(",ROUND((F476/$H478)*100,1),")")</f>
        <v>(10.2)</v>
      </c>
      <c r="H476" s="302">
        <f>SUM(B476,D476,F476)</f>
        <v>9.2127750026935793</v>
      </c>
      <c r="I476" s="299" t="str">
        <f>CONCATENATE("(",ROUND((H476/$H478)*100,1),")")</f>
        <v>(35.7)</v>
      </c>
      <c r="K476" s="302">
        <f>B481-B476</f>
        <v>0.20559774332825409</v>
      </c>
      <c r="L476" s="302">
        <f>D481-D476</f>
        <v>-3.511672851436165E-3</v>
      </c>
      <c r="M476" s="302">
        <f>F481-F476</f>
        <v>0.10047123645641731</v>
      </c>
      <c r="N476" s="302">
        <f>SUM(K476:M476)</f>
        <v>0.30255730693323524</v>
      </c>
    </row>
    <row r="477" spans="1:14" x14ac:dyDescent="0.2">
      <c r="A477" s="282" t="s">
        <v>365</v>
      </c>
      <c r="B477" s="302">
        <f>'Ind T6'!Q197</f>
        <v>3.8196701658970778</v>
      </c>
      <c r="C477" s="299" t="str">
        <f>CONCATENATE("(",ROUND((B477/$H478)*100,1),")")</f>
        <v>(14.8)</v>
      </c>
      <c r="D477" s="302">
        <f>'Ind T6'!R197</f>
        <v>3.8989164348505851</v>
      </c>
      <c r="E477" s="299" t="str">
        <f>CONCATENATE("(",ROUND((D477/$H478)*100,1),")")</f>
        <v>(15.1)</v>
      </c>
      <c r="F477" s="302">
        <f>'Ind T6'!S197</f>
        <v>8.8486383965587585</v>
      </c>
      <c r="G477" s="299" t="str">
        <f>CONCATENATE("(",ROUND((F477/$H478)*100,1),")")</f>
        <v>(34.3)</v>
      </c>
      <c r="H477" s="302">
        <f t="shared" ref="H477" si="355">SUM(B477,D477,F477)</f>
        <v>16.567224997306422</v>
      </c>
      <c r="I477" s="299" t="str">
        <f>CONCATENATE("(",ROUND((H477/$H478)*100,1),")")</f>
        <v>(64.3)</v>
      </c>
      <c r="K477" s="302">
        <f t="shared" ref="K477:K478" si="356">B482-B477</f>
        <v>-0.19098565425452341</v>
      </c>
      <c r="L477" s="302">
        <f t="shared" ref="L477:L478" si="357">D482-D477</f>
        <v>-0.14348305737721301</v>
      </c>
      <c r="M477" s="302">
        <f t="shared" ref="M477:M478" si="358">F482-F477</f>
        <v>-0.18108859530151733</v>
      </c>
      <c r="N477" s="302">
        <f t="shared" ref="N477:N478" si="359">SUM(K477:M477)</f>
        <v>-0.51555730693325375</v>
      </c>
    </row>
    <row r="478" spans="1:14" x14ac:dyDescent="0.2">
      <c r="A478" s="282" t="s">
        <v>363</v>
      </c>
      <c r="B478" s="302">
        <f>SUM(B476:B477)</f>
        <v>8.6465604106828593</v>
      </c>
      <c r="C478" s="299" t="str">
        <f>CONCATENATE("(",ROUND((B478/$H478)*100,1),")")</f>
        <v>(33.5)</v>
      </c>
      <c r="D478" s="302">
        <f>SUM(D476:D477)</f>
        <v>5.658976069350774</v>
      </c>
      <c r="E478" s="299" t="str">
        <f>CONCATENATE("(",ROUND((D478/$H478)*100,1),")")</f>
        <v>(22)</v>
      </c>
      <c r="F478" s="302">
        <f>SUM(F476:F477)</f>
        <v>11.474463519966367</v>
      </c>
      <c r="G478" s="299" t="str">
        <f>CONCATENATE("(",ROUND((F478/$H478)*100,1),")")</f>
        <v>(44.5)</v>
      </c>
      <c r="H478" s="302">
        <f>SUM(H476:H477)</f>
        <v>25.78</v>
      </c>
      <c r="I478" s="299" t="str">
        <f>CONCATENATE("(",ROUND((H478/$H478)*100,1),")")</f>
        <v>(100)</v>
      </c>
      <c r="K478" s="302">
        <f t="shared" si="356"/>
        <v>1.4612089073731127E-2</v>
      </c>
      <c r="L478" s="302">
        <f t="shared" si="357"/>
        <v>-0.1469947302286494</v>
      </c>
      <c r="M478" s="302">
        <f t="shared" si="358"/>
        <v>-8.0617358845099574E-2</v>
      </c>
      <c r="N478" s="302">
        <f t="shared" si="359"/>
        <v>-0.21300000000001784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5.0324879881140356</v>
      </c>
      <c r="C481" s="299" t="str">
        <f>CONCATENATE("(",ROUND((B481/$H483)*100,1),")")</f>
        <v>(19.7)</v>
      </c>
      <c r="D481" s="302">
        <f>'Ind T6'!W198</f>
        <v>1.7565479616487529</v>
      </c>
      <c r="E481" s="299" t="str">
        <f>CONCATENATE("(",ROUND((D481/$H483)*100,1),")")</f>
        <v>(6.9)</v>
      </c>
      <c r="F481" s="302">
        <f>'Ind T6'!X198</f>
        <v>2.7262963598640262</v>
      </c>
      <c r="G481" s="299" t="str">
        <f>CONCATENATE("(",ROUND((F481/$H483)*100,1),")")</f>
        <v>(10.7)</v>
      </c>
      <c r="H481" s="302">
        <f>SUM(B481,D481,F481)</f>
        <v>9.5153323096268139</v>
      </c>
      <c r="I481" s="299" t="str">
        <f>CONCATENATE("(",ROUND((H481/$H483)*100,1),")")</f>
        <v>(37.2)</v>
      </c>
      <c r="K481" s="302">
        <f>B481-B471</f>
        <v>0.14180053167674256</v>
      </c>
      <c r="L481" s="302">
        <f>D481-D471</f>
        <v>-9.171327530347928E-2</v>
      </c>
      <c r="M481" s="302">
        <f>F481-F471</f>
        <v>6.2269704759697841E-2</v>
      </c>
      <c r="N481" s="302">
        <f>SUM(K481:M481)</f>
        <v>0.11235696113296112</v>
      </c>
    </row>
    <row r="482" spans="1:14" x14ac:dyDescent="0.2">
      <c r="A482" s="282" t="s">
        <v>365</v>
      </c>
      <c r="B482" s="302">
        <f>'Ind T6'!V197</f>
        <v>3.6286845116425543</v>
      </c>
      <c r="C482" s="299" t="str">
        <f>CONCATENATE("(",ROUND((B482/$H483)*100,1),")")</f>
        <v>(14.2)</v>
      </c>
      <c r="D482" s="302">
        <f>'Ind T6'!W197</f>
        <v>3.7554333774733721</v>
      </c>
      <c r="E482" s="299" t="str">
        <f>CONCATENATE("(",ROUND((D482/$H483)*100,1),")")</f>
        <v>(14.7)</v>
      </c>
      <c r="F482" s="302">
        <f>'Ind T6'!X197</f>
        <v>8.6675498012572412</v>
      </c>
      <c r="G482" s="299" t="str">
        <f>CONCATENATE("(",ROUND((F482/$H483)*100,1),")")</f>
        <v>(33.9)</v>
      </c>
      <c r="H482" s="302">
        <f t="shared" ref="H482" si="360">SUM(B482,D482,F482)</f>
        <v>16.051667690373169</v>
      </c>
      <c r="I482" s="299" t="str">
        <f>CONCATENATE("(",ROUND((H482/$H483)*100,1),")")</f>
        <v>(62.8)</v>
      </c>
      <c r="K482" s="302">
        <f t="shared" ref="K482:K483" si="361">B482-B472</f>
        <v>-0.49739371134562527</v>
      </c>
      <c r="L482" s="302">
        <f t="shared" ref="L482:L483" si="362">D482-D472</f>
        <v>-0.38275050763982099</v>
      </c>
      <c r="M482" s="302">
        <f t="shared" ref="M482:M483" si="363">F482-F472</f>
        <v>-0.56321274214751327</v>
      </c>
      <c r="N482" s="302">
        <f t="shared" ref="N482:N483" si="364">SUM(K482:M482)</f>
        <v>-1.4433569611329595</v>
      </c>
    </row>
    <row r="483" spans="1:14" x14ac:dyDescent="0.2">
      <c r="A483" s="282" t="s">
        <v>363</v>
      </c>
      <c r="B483" s="302">
        <f>SUM(B481:B482)</f>
        <v>8.6611724997565904</v>
      </c>
      <c r="C483" s="299" t="str">
        <f>CONCATENATE("(",ROUND((B483/$H483)*100,1),")")</f>
        <v>(33.9)</v>
      </c>
      <c r="D483" s="302">
        <f>SUM(D481:D482)</f>
        <v>5.5119813391221246</v>
      </c>
      <c r="E483" s="299" t="str">
        <f>CONCATENATE("(",ROUND((D483/$H483)*100,1),")")</f>
        <v>(21.6)</v>
      </c>
      <c r="F483" s="302">
        <f>SUM(F481:F482)</f>
        <v>11.393846161121267</v>
      </c>
      <c r="G483" s="299" t="str">
        <f>CONCATENATE("(",ROUND((F483/$H483)*100,1),")")</f>
        <v>(44.6)</v>
      </c>
      <c r="H483" s="302">
        <f>SUM(H481:H482)</f>
        <v>25.566999999999982</v>
      </c>
      <c r="I483" s="299" t="str">
        <f>CONCATENATE("(",ROUND((H483/$H483)*100,1),")")</f>
        <v>(100)</v>
      </c>
      <c r="K483" s="302">
        <f t="shared" si="361"/>
        <v>-0.35559317966888138</v>
      </c>
      <c r="L483" s="302">
        <f t="shared" si="362"/>
        <v>-0.47446378294330049</v>
      </c>
      <c r="M483" s="302">
        <f t="shared" si="363"/>
        <v>-0.50094303738781498</v>
      </c>
      <c r="N483" s="302">
        <f t="shared" si="364"/>
        <v>-1.3309999999999969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East Midlands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0.98313294359365577</v>
      </c>
      <c r="C8" s="300">
        <v>0.76694413771761938</v>
      </c>
      <c r="D8" s="300">
        <v>0.39315751869036086</v>
      </c>
      <c r="E8" s="300">
        <f>SUM(B8:D8)</f>
        <v>2.143234600001636</v>
      </c>
      <c r="F8" s="300"/>
      <c r="G8" s="300">
        <v>0.83312977097979057</v>
      </c>
      <c r="H8" s="300">
        <v>1.1414035951623096</v>
      </c>
      <c r="I8" s="300">
        <v>1.7068357547734945</v>
      </c>
      <c r="J8" s="300">
        <f>SUM(G8:I8)</f>
        <v>3.681369120915595</v>
      </c>
      <c r="K8" s="300"/>
      <c r="L8" s="300">
        <v>1.2838857086699746</v>
      </c>
      <c r="M8" s="300">
        <v>0.27150549099983368</v>
      </c>
      <c r="N8" s="300">
        <v>0.66258192269621152</v>
      </c>
      <c r="O8" s="300">
        <f>SUM(L8:N8)</f>
        <v>2.2179731223660202</v>
      </c>
      <c r="P8" s="300"/>
      <c r="Q8" s="300">
        <v>1.2772490436926796</v>
      </c>
      <c r="R8" s="300">
        <v>0.26178294997562812</v>
      </c>
      <c r="S8" s="300">
        <v>0.66852009538229462</v>
      </c>
      <c r="T8" s="300">
        <f>SUM(Q8:S8)</f>
        <v>2.2075520890506022</v>
      </c>
      <c r="U8" s="300"/>
      <c r="V8" s="300">
        <v>1.2134872111023112</v>
      </c>
      <c r="W8" s="300">
        <v>0.23133831535775282</v>
      </c>
      <c r="X8" s="300">
        <v>0.65483189522076812</v>
      </c>
      <c r="Y8" s="300">
        <f>SUM(V8:X8)</f>
        <v>2.0996574216808321</v>
      </c>
    </row>
    <row r="9" spans="1:25" x14ac:dyDescent="0.2">
      <c r="A9" s="260" t="s">
        <v>364</v>
      </c>
      <c r="B9" s="300">
        <v>2.0667075890323421</v>
      </c>
      <c r="C9" s="300">
        <v>0.50436083143954091</v>
      </c>
      <c r="D9" s="300">
        <v>1.9126969795264865</v>
      </c>
      <c r="E9" s="300">
        <f t="shared" ref="E9:E10" si="0">SUM(B9:D9)</f>
        <v>4.4837653999983695</v>
      </c>
      <c r="F9" s="300"/>
      <c r="G9" s="300">
        <v>1.9771681851653993</v>
      </c>
      <c r="H9" s="300">
        <v>4.0312730854238539E-2</v>
      </c>
      <c r="I9" s="300">
        <v>1.7911499630647525</v>
      </c>
      <c r="J9" s="300">
        <f t="shared" ref="J9:J10" si="1">SUM(G9:I9)</f>
        <v>3.8086308790843901</v>
      </c>
      <c r="K9" s="300"/>
      <c r="L9" s="300">
        <v>3.5243389431043166</v>
      </c>
      <c r="M9" s="300">
        <v>0.43409871508619713</v>
      </c>
      <c r="N9" s="300">
        <v>1.7115892194434732</v>
      </c>
      <c r="O9" s="300">
        <f t="shared" ref="O9:O10" si="2">SUM(L9:N9)</f>
        <v>5.6700268776339868</v>
      </c>
      <c r="P9" s="300"/>
      <c r="Q9" s="300">
        <v>3.6238548860246493</v>
      </c>
      <c r="R9" s="300">
        <v>0.43486258632174185</v>
      </c>
      <c r="S9" s="300">
        <v>1.6517304386030154</v>
      </c>
      <c r="T9" s="300">
        <f t="shared" ref="T9:T10" si="3">SUM(Q9:S9)</f>
        <v>5.7104479109494068</v>
      </c>
      <c r="U9" s="300"/>
      <c r="V9" s="300">
        <v>3.7364403184786612</v>
      </c>
      <c r="W9" s="300">
        <v>0.41597360041566306</v>
      </c>
      <c r="X9" s="300">
        <v>1.4539286594248193</v>
      </c>
      <c r="Y9" s="300">
        <f t="shared" ref="Y9:Y10" si="4">SUM(V9:X9)</f>
        <v>5.6063425783191434</v>
      </c>
    </row>
    <row r="10" spans="1:25" x14ac:dyDescent="0.2">
      <c r="A10" s="264" t="s">
        <v>363</v>
      </c>
      <c r="B10" s="301">
        <f>SUM(B8:B9)</f>
        <v>3.0498405326259981</v>
      </c>
      <c r="C10" s="301">
        <f t="shared" ref="C10:D10" si="5">SUM(C8:C9)</f>
        <v>1.2713049691571603</v>
      </c>
      <c r="D10" s="301">
        <f t="shared" si="5"/>
        <v>2.3058544982168474</v>
      </c>
      <c r="E10" s="301">
        <f t="shared" si="0"/>
        <v>6.627000000000006</v>
      </c>
      <c r="F10" s="301"/>
      <c r="G10" s="301">
        <f>SUM(G8:G9)</f>
        <v>2.81029795614519</v>
      </c>
      <c r="H10" s="301">
        <f t="shared" ref="H10" si="6">SUM(H8:H9)</f>
        <v>1.1817163260165482</v>
      </c>
      <c r="I10" s="301">
        <f t="shared" ref="I10" si="7">SUM(I8:I9)</f>
        <v>3.497985717838247</v>
      </c>
      <c r="J10" s="301">
        <f t="shared" si="1"/>
        <v>7.4899999999999851</v>
      </c>
      <c r="K10" s="301"/>
      <c r="L10" s="301">
        <f>SUM(L8:L9)</f>
        <v>4.8082246517742915</v>
      </c>
      <c r="M10" s="301">
        <f t="shared" ref="M10" si="8">SUM(M8:M9)</f>
        <v>0.70560420608603081</v>
      </c>
      <c r="N10" s="301">
        <f t="shared" ref="N10" si="9">SUM(N8:N9)</f>
        <v>2.3741711421396845</v>
      </c>
      <c r="O10" s="301">
        <f t="shared" si="2"/>
        <v>7.888000000000007</v>
      </c>
      <c r="P10" s="301"/>
      <c r="Q10" s="301">
        <f>SUM(Q8:Q9)</f>
        <v>4.9011039297173289</v>
      </c>
      <c r="R10" s="301">
        <f t="shared" ref="R10" si="10">SUM(R8:R9)</f>
        <v>0.69664553629737003</v>
      </c>
      <c r="S10" s="301">
        <f t="shared" ref="S10" si="11">SUM(S8:S9)</f>
        <v>2.3202505339853099</v>
      </c>
      <c r="T10" s="301">
        <f t="shared" si="3"/>
        <v>7.918000000000009</v>
      </c>
      <c r="U10" s="301"/>
      <c r="V10" s="301">
        <f>SUM(V8:V9)</f>
        <v>4.9499275295809726</v>
      </c>
      <c r="W10" s="301">
        <f t="shared" ref="W10" si="12">SUM(W8:W9)</f>
        <v>0.64731191577341585</v>
      </c>
      <c r="X10" s="301">
        <f t="shared" ref="X10" si="13">SUM(X8:X9)</f>
        <v>2.1087605546455874</v>
      </c>
      <c r="Y10" s="301">
        <f t="shared" si="4"/>
        <v>7.7059999999999755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2.5916010028646134E-2</v>
      </c>
      <c r="C17" s="300">
        <v>1.4996060171944638E-2</v>
      </c>
      <c r="D17" s="300">
        <v>5.0322349570040399E-5</v>
      </c>
      <c r="E17" s="300">
        <f>SUM(B17:D17)</f>
        <v>4.0962392550160813E-2</v>
      </c>
      <c r="F17" s="300"/>
      <c r="G17" s="300">
        <v>2.7258168316809432E-2</v>
      </c>
      <c r="H17" s="300">
        <v>6.2903465346388554E-3</v>
      </c>
      <c r="I17" s="300">
        <v>4.876237623859531E-5</v>
      </c>
      <c r="J17" s="300">
        <f>SUM(G17:I17)</f>
        <v>3.3597277227686885E-2</v>
      </c>
      <c r="K17" s="300"/>
      <c r="L17" s="300">
        <v>2.2081507017877398E-2</v>
      </c>
      <c r="M17" s="300">
        <v>6.3989165229941594E-3</v>
      </c>
      <c r="N17" s="300">
        <v>0</v>
      </c>
      <c r="O17" s="300">
        <f>SUM(L17:N17)</f>
        <v>2.8480423540871557E-2</v>
      </c>
      <c r="P17" s="300"/>
      <c r="Q17" s="300">
        <v>1.8515837104057516E-2</v>
      </c>
      <c r="R17" s="300">
        <v>5.4841628958481941E-3</v>
      </c>
      <c r="S17" s="300">
        <v>0</v>
      </c>
      <c r="T17" s="300">
        <f>SUM(Q17:S17)</f>
        <v>2.3999999999905711E-2</v>
      </c>
      <c r="U17" s="300"/>
      <c r="V17" s="300">
        <v>1.3827806631816965E-2</v>
      </c>
      <c r="W17" s="300">
        <v>4.3871354374246715E-3</v>
      </c>
      <c r="X17" s="300">
        <v>0</v>
      </c>
      <c r="Y17" s="300">
        <f>SUM(V17:X17)</f>
        <v>1.8214942069241638E-2</v>
      </c>
    </row>
    <row r="18" spans="1:25" x14ac:dyDescent="0.2">
      <c r="A18" s="260" t="s">
        <v>364</v>
      </c>
      <c r="B18" s="300">
        <v>0.23500537249276982</v>
      </c>
      <c r="C18" s="300">
        <v>5.0322349570695616E-3</v>
      </c>
      <c r="D18" s="300">
        <v>0</v>
      </c>
      <c r="E18" s="300">
        <f t="shared" ref="E18:E19" si="14">SUM(B18:D18)</f>
        <v>0.24003760744983937</v>
      </c>
      <c r="F18" s="300"/>
      <c r="G18" s="300">
        <v>0.16223242574261246</v>
      </c>
      <c r="H18" s="300">
        <v>1.1702970297005457E-3</v>
      </c>
      <c r="I18" s="300">
        <v>0</v>
      </c>
      <c r="J18" s="300">
        <f t="shared" ref="J18:J19" si="15">SUM(G18:I18)</f>
        <v>0.16340272277231299</v>
      </c>
      <c r="K18" s="300"/>
      <c r="L18" s="300">
        <v>0.17240359517379428</v>
      </c>
      <c r="M18" s="300">
        <v>1.2115981285334334E-2</v>
      </c>
      <c r="N18" s="300">
        <v>0</v>
      </c>
      <c r="O18" s="300">
        <f t="shared" ref="O18:O19" si="16">SUM(L18:N18)</f>
        <v>0.18451957645912861</v>
      </c>
      <c r="P18" s="300"/>
      <c r="Q18" s="300">
        <v>0.14535746606351543</v>
      </c>
      <c r="R18" s="300">
        <v>1.0642533936578977E-2</v>
      </c>
      <c r="S18" s="300">
        <v>0</v>
      </c>
      <c r="T18" s="300">
        <f t="shared" ref="T18:T19" si="17">SUM(Q18:S18)</f>
        <v>0.1560000000000944</v>
      </c>
      <c r="U18" s="300"/>
      <c r="V18" s="300">
        <v>0.11206632041582462</v>
      </c>
      <c r="W18" s="300">
        <v>8.7187375149340475E-3</v>
      </c>
      <c r="X18" s="300">
        <v>0</v>
      </c>
      <c r="Y18" s="300">
        <f t="shared" ref="Y18:Y19" si="18">SUM(V18:X18)</f>
        <v>0.12078505793075867</v>
      </c>
    </row>
    <row r="19" spans="1:25" x14ac:dyDescent="0.2">
      <c r="A19" s="264" t="s">
        <v>363</v>
      </c>
      <c r="B19" s="301">
        <f>SUM(B17:B18)</f>
        <v>0.26092138252141595</v>
      </c>
      <c r="C19" s="301">
        <f t="shared" ref="C19" si="19">SUM(C17:C18)</f>
        <v>2.00282951290142E-2</v>
      </c>
      <c r="D19" s="301">
        <f t="shared" ref="D19" si="20">SUM(D17:D18)</f>
        <v>5.0322349570040399E-5</v>
      </c>
      <c r="E19" s="301">
        <f t="shared" si="14"/>
        <v>0.28100000000000019</v>
      </c>
      <c r="F19" s="301"/>
      <c r="G19" s="301">
        <f>SUM(G17:G18)</f>
        <v>0.1894905940594219</v>
      </c>
      <c r="H19" s="301">
        <f t="shared" ref="H19" si="21">SUM(H17:H18)</f>
        <v>7.460643564339401E-3</v>
      </c>
      <c r="I19" s="301">
        <f t="shared" ref="I19" si="22">SUM(I17:I18)</f>
        <v>4.876237623859531E-5</v>
      </c>
      <c r="J19" s="301">
        <f t="shared" si="15"/>
        <v>0.1969999999999999</v>
      </c>
      <c r="K19" s="301"/>
      <c r="L19" s="301">
        <f>SUM(L17:L18)</f>
        <v>0.19448510219167167</v>
      </c>
      <c r="M19" s="301">
        <f t="shared" ref="M19" si="23">SUM(M17:M18)</f>
        <v>1.8514897808328493E-2</v>
      </c>
      <c r="N19" s="301">
        <f t="shared" ref="N19" si="24">SUM(N17:N18)</f>
        <v>0</v>
      </c>
      <c r="O19" s="301">
        <f t="shared" si="16"/>
        <v>0.21300000000000016</v>
      </c>
      <c r="P19" s="301"/>
      <c r="Q19" s="301">
        <f>SUM(Q17:Q18)</f>
        <v>0.16387330316757295</v>
      </c>
      <c r="R19" s="301">
        <f t="shared" ref="R19" si="25">SUM(R17:R18)</f>
        <v>1.6126696832427172E-2</v>
      </c>
      <c r="S19" s="301">
        <f t="shared" ref="S19" si="26">SUM(S17:S18)</f>
        <v>0</v>
      </c>
      <c r="T19" s="301">
        <f t="shared" si="17"/>
        <v>0.18000000000000013</v>
      </c>
      <c r="U19" s="301"/>
      <c r="V19" s="301">
        <f>SUM(V17:V18)</f>
        <v>0.12589412704764158</v>
      </c>
      <c r="W19" s="301">
        <f t="shared" ref="W19" si="27">SUM(W17:W18)</f>
        <v>1.3105872952358719E-2</v>
      </c>
      <c r="X19" s="301">
        <f t="shared" ref="X19" si="28">SUM(X17:X18)</f>
        <v>0</v>
      </c>
      <c r="Y19" s="301">
        <f t="shared" si="18"/>
        <v>0.13900000000000029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4.259756064508009</v>
      </c>
      <c r="C26" s="300">
        <v>1.0885260055652839</v>
      </c>
      <c r="D26" s="300">
        <v>0.20604726381512595</v>
      </c>
      <c r="E26" s="300">
        <f>SUM(B26:D26)</f>
        <v>5.5543293338884192</v>
      </c>
      <c r="F26" s="300"/>
      <c r="G26" s="300">
        <v>4.7414682173436038</v>
      </c>
      <c r="H26" s="300">
        <v>1.0868864968726721</v>
      </c>
      <c r="I26" s="300">
        <v>0.21884568331714491</v>
      </c>
      <c r="J26" s="300">
        <f>SUM(G26:I26)</f>
        <v>6.0472003975334214</v>
      </c>
      <c r="K26" s="300"/>
      <c r="L26" s="300">
        <v>4.2266403176977301</v>
      </c>
      <c r="M26" s="300">
        <v>1.2171058331843889</v>
      </c>
      <c r="N26" s="300">
        <v>7.4161592831867601E-2</v>
      </c>
      <c r="O26" s="300">
        <f>SUM(L26:N26)</f>
        <v>5.5179077437139865</v>
      </c>
      <c r="P26" s="300"/>
      <c r="Q26" s="300">
        <v>4.6364821219676609</v>
      </c>
      <c r="R26" s="300">
        <v>1.2843633094243561</v>
      </c>
      <c r="S26" s="300">
        <v>8.0533050751095445E-2</v>
      </c>
      <c r="T26" s="300">
        <f>SUM(Q26:S26)</f>
        <v>6.0013784821431129</v>
      </c>
      <c r="U26" s="300"/>
      <c r="V26" s="300">
        <v>5.2454230768780095</v>
      </c>
      <c r="W26" s="300">
        <v>1.3504615384430596</v>
      </c>
      <c r="X26" s="300">
        <v>8.884615384568316E-2</v>
      </c>
      <c r="Y26" s="300">
        <f>SUM(V26:X26)</f>
        <v>6.6847307691667517</v>
      </c>
    </row>
    <row r="27" spans="1:25" x14ac:dyDescent="0.2">
      <c r="A27" s="260" t="s">
        <v>364</v>
      </c>
      <c r="B27" s="300">
        <v>9.3895195888468592</v>
      </c>
      <c r="C27" s="300">
        <v>0.43568151703479568</v>
      </c>
      <c r="D27" s="300">
        <v>0.21146956022992425</v>
      </c>
      <c r="E27" s="300">
        <f t="shared" ref="E27:E28" si="29">SUM(B27:D27)</f>
        <v>10.036670666111579</v>
      </c>
      <c r="F27" s="300"/>
      <c r="G27" s="300">
        <v>9.7153364315037951</v>
      </c>
      <c r="H27" s="300">
        <v>0.78106730329189211</v>
      </c>
      <c r="I27" s="300">
        <v>7.5395867670899064E-2</v>
      </c>
      <c r="J27" s="300">
        <f t="shared" ref="J27:J28" si="30">SUM(G27:I27)</f>
        <v>10.571799602466585</v>
      </c>
      <c r="K27" s="300"/>
      <c r="L27" s="300">
        <v>9.7539608790078045</v>
      </c>
      <c r="M27" s="300">
        <v>0.90420095877635875</v>
      </c>
      <c r="N27" s="300">
        <v>0.12693041850186121</v>
      </c>
      <c r="O27" s="300">
        <f t="shared" ref="O27:O28" si="31">SUM(L27:N27)</f>
        <v>10.785092256286024</v>
      </c>
      <c r="P27" s="300"/>
      <c r="Q27" s="300">
        <v>10.202982129912602</v>
      </c>
      <c r="R27" s="300">
        <v>0.95612170254333406</v>
      </c>
      <c r="S27" s="300">
        <v>0.1355176854009783</v>
      </c>
      <c r="T27" s="300">
        <f t="shared" ref="T27:T28" si="32">SUM(Q27:S27)</f>
        <v>11.294621517856914</v>
      </c>
      <c r="U27" s="300"/>
      <c r="V27" s="300">
        <v>10.571346153909522</v>
      </c>
      <c r="W27" s="300">
        <v>1.0128461538484272</v>
      </c>
      <c r="X27" s="300">
        <v>0.14807692307529649</v>
      </c>
      <c r="Y27" s="300">
        <f t="shared" ref="Y27:Y28" si="33">SUM(V27:X27)</f>
        <v>11.732269230833245</v>
      </c>
    </row>
    <row r="28" spans="1:25" x14ac:dyDescent="0.2">
      <c r="A28" s="264" t="s">
        <v>363</v>
      </c>
      <c r="B28" s="301">
        <f>SUM(B26:B27)</f>
        <v>13.649275653354868</v>
      </c>
      <c r="C28" s="301">
        <f t="shared" ref="C28" si="34">SUM(C26:C27)</f>
        <v>1.5242075226000795</v>
      </c>
      <c r="D28" s="301">
        <f t="shared" ref="D28" si="35">SUM(D26:D27)</f>
        <v>0.41751682404505019</v>
      </c>
      <c r="E28" s="301">
        <f t="shared" si="29"/>
        <v>15.590999999999998</v>
      </c>
      <c r="F28" s="301"/>
      <c r="G28" s="301">
        <f>SUM(G26:G27)</f>
        <v>14.456804648847399</v>
      </c>
      <c r="H28" s="301">
        <f t="shared" ref="H28" si="36">SUM(H26:H27)</f>
        <v>1.8679538001645644</v>
      </c>
      <c r="I28" s="301">
        <f t="shared" ref="I28" si="37">SUM(I26:I27)</f>
        <v>0.29424155098804394</v>
      </c>
      <c r="J28" s="301">
        <f t="shared" si="30"/>
        <v>16.619000000000007</v>
      </c>
      <c r="K28" s="301"/>
      <c r="L28" s="301">
        <f>SUM(L26:L27)</f>
        <v>13.980601196705535</v>
      </c>
      <c r="M28" s="301">
        <f t="shared" ref="M28" si="38">SUM(M26:M27)</f>
        <v>2.1213067919607478</v>
      </c>
      <c r="N28" s="301">
        <f t="shared" ref="N28" si="39">SUM(N26:N27)</f>
        <v>0.20109201133372881</v>
      </c>
      <c r="O28" s="301">
        <f t="shared" si="31"/>
        <v>16.303000000000011</v>
      </c>
      <c r="P28" s="301"/>
      <c r="Q28" s="301">
        <f>SUM(Q26:Q27)</f>
        <v>14.839464251880262</v>
      </c>
      <c r="R28" s="301">
        <f t="shared" ref="R28" si="40">SUM(R26:R27)</f>
        <v>2.24048501196769</v>
      </c>
      <c r="S28" s="301">
        <f t="shared" ref="S28" si="41">SUM(S26:S27)</f>
        <v>0.21605073615207376</v>
      </c>
      <c r="T28" s="301">
        <f t="shared" si="32"/>
        <v>17.296000000000024</v>
      </c>
      <c r="U28" s="301"/>
      <c r="V28" s="301">
        <f>SUM(V26:V27)</f>
        <v>15.816769230787532</v>
      </c>
      <c r="W28" s="301">
        <f t="shared" ref="W28" si="42">SUM(W26:W27)</f>
        <v>2.3633076922914871</v>
      </c>
      <c r="X28" s="301">
        <f t="shared" ref="X28" si="43">SUM(X26:X27)</f>
        <v>0.23692307692097964</v>
      </c>
      <c r="Y28" s="301">
        <f t="shared" si="33"/>
        <v>18.417000000000002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1.8576395712448581</v>
      </c>
      <c r="C35" s="300">
        <v>0.59432247201530897</v>
      </c>
      <c r="D35" s="300">
        <v>6.8223196386678384E-2</v>
      </c>
      <c r="E35" s="300">
        <f>SUM(B35:D35)</f>
        <v>2.5201852396468452</v>
      </c>
      <c r="F35" s="300"/>
      <c r="G35" s="300">
        <v>1.5841268220896538</v>
      </c>
      <c r="H35" s="300">
        <v>0.5491691178860999</v>
      </c>
      <c r="I35" s="300">
        <v>0.21642132724863872</v>
      </c>
      <c r="J35" s="300">
        <f>SUM(G35:I35)</f>
        <v>2.3497172672243924</v>
      </c>
      <c r="K35" s="300"/>
      <c r="L35" s="300">
        <v>1.5436804137939102</v>
      </c>
      <c r="M35" s="300">
        <v>0.56716940916286096</v>
      </c>
      <c r="N35" s="300">
        <v>6.0254460875648508E-2</v>
      </c>
      <c r="O35" s="300">
        <f>SUM(L35:N35)</f>
        <v>2.1711042838324195</v>
      </c>
      <c r="P35" s="300"/>
      <c r="Q35" s="300">
        <v>1.4776008926049726</v>
      </c>
      <c r="R35" s="300">
        <v>0.54997648142270217</v>
      </c>
      <c r="S35" s="300">
        <v>6.0159742145299767E-2</v>
      </c>
      <c r="T35" s="300">
        <f>SUM(Q35:S35)</f>
        <v>2.0877371161729745</v>
      </c>
      <c r="U35" s="300"/>
      <c r="V35" s="300">
        <v>1.1571291184309622</v>
      </c>
      <c r="W35" s="300">
        <v>0.45200356188157664</v>
      </c>
      <c r="X35" s="300">
        <v>5.122707034699564E-2</v>
      </c>
      <c r="Y35" s="300">
        <f>SUM(V35:X35)</f>
        <v>1.6603597506595347</v>
      </c>
    </row>
    <row r="36" spans="1:25" x14ac:dyDescent="0.2">
      <c r="A36" s="260" t="s">
        <v>364</v>
      </c>
      <c r="B36" s="300">
        <v>9.4643562588418426</v>
      </c>
      <c r="C36" s="300">
        <v>0.36148111518078285</v>
      </c>
      <c r="D36" s="300">
        <v>0.35197738633051551</v>
      </c>
      <c r="E36" s="300">
        <f t="shared" ref="E36:E37" si="44">SUM(B36:D36)</f>
        <v>10.177814760353142</v>
      </c>
      <c r="F36" s="300"/>
      <c r="G36" s="300">
        <v>8.4984017609746996</v>
      </c>
      <c r="H36" s="300">
        <v>0.37564558943526044</v>
      </c>
      <c r="I36" s="300">
        <v>0.62723538236563037</v>
      </c>
      <c r="J36" s="300">
        <f t="shared" ref="J36:J37" si="45">SUM(G36:I36)</f>
        <v>9.5012827327755893</v>
      </c>
      <c r="K36" s="300"/>
      <c r="L36" s="300">
        <v>8.1362959105716453</v>
      </c>
      <c r="M36" s="300">
        <v>0.58777254738594109</v>
      </c>
      <c r="N36" s="300">
        <v>0.30282725820998585</v>
      </c>
      <c r="O36" s="300">
        <f t="shared" ref="O36:O37" si="46">SUM(L36:N36)</f>
        <v>9.0268957161675711</v>
      </c>
      <c r="P36" s="300"/>
      <c r="Q36" s="300">
        <v>7.9841681011350678</v>
      </c>
      <c r="R36" s="300">
        <v>0.57908603406982717</v>
      </c>
      <c r="S36" s="300">
        <v>0.30700874862212868</v>
      </c>
      <c r="T36" s="300">
        <f t="shared" ref="T36:T37" si="47">SUM(Q36:S36)</f>
        <v>8.8702628838270243</v>
      </c>
      <c r="U36" s="300"/>
      <c r="V36" s="300">
        <v>6.4708076580717488</v>
      </c>
      <c r="W36" s="300">
        <v>0.48891718610623841</v>
      </c>
      <c r="X36" s="300">
        <v>0.26291540516247158</v>
      </c>
      <c r="Y36" s="300">
        <f t="shared" ref="Y36:Y37" si="48">SUM(V36:X36)</f>
        <v>7.2226402493404596</v>
      </c>
    </row>
    <row r="37" spans="1:25" x14ac:dyDescent="0.2">
      <c r="A37" s="264" t="s">
        <v>363</v>
      </c>
      <c r="B37" s="301">
        <f>SUM(B35:B36)</f>
        <v>11.321995830086701</v>
      </c>
      <c r="C37" s="301">
        <f t="shared" ref="C37" si="49">SUM(C35:C36)</f>
        <v>0.95580358719609182</v>
      </c>
      <c r="D37" s="301">
        <f t="shared" ref="D37" si="50">SUM(D35:D36)</f>
        <v>0.4202005827171939</v>
      </c>
      <c r="E37" s="301">
        <f t="shared" si="44"/>
        <v>12.697999999999986</v>
      </c>
      <c r="F37" s="301"/>
      <c r="G37" s="301">
        <f>SUM(G35:G36)</f>
        <v>10.082528583064354</v>
      </c>
      <c r="H37" s="301">
        <f t="shared" ref="H37" si="51">SUM(H35:H36)</f>
        <v>0.9248147073213604</v>
      </c>
      <c r="I37" s="301">
        <f t="shared" ref="I37" si="52">SUM(I35:I36)</f>
        <v>0.84365670961426908</v>
      </c>
      <c r="J37" s="301">
        <f t="shared" si="45"/>
        <v>11.850999999999983</v>
      </c>
      <c r="K37" s="301"/>
      <c r="L37" s="301">
        <f>SUM(L35:L36)</f>
        <v>9.6799763243655548</v>
      </c>
      <c r="M37" s="301">
        <f t="shared" ref="M37" si="53">SUM(M35:M36)</f>
        <v>1.1549419565488019</v>
      </c>
      <c r="N37" s="301">
        <f t="shared" ref="N37" si="54">SUM(N35:N36)</f>
        <v>0.36308171908563436</v>
      </c>
      <c r="O37" s="301">
        <f t="shared" si="46"/>
        <v>11.197999999999992</v>
      </c>
      <c r="P37" s="301"/>
      <c r="Q37" s="301">
        <f>SUM(Q35:Q36)</f>
        <v>9.4617689937400407</v>
      </c>
      <c r="R37" s="301">
        <f t="shared" ref="R37" si="55">SUM(R35:R36)</f>
        <v>1.1290625154925293</v>
      </c>
      <c r="S37" s="301">
        <f t="shared" ref="S37" si="56">SUM(S35:S36)</f>
        <v>0.36716849076742847</v>
      </c>
      <c r="T37" s="301">
        <f t="shared" si="47"/>
        <v>10.957999999999998</v>
      </c>
      <c r="U37" s="301"/>
      <c r="V37" s="301">
        <f>SUM(V35:V36)</f>
        <v>7.6279367765027111</v>
      </c>
      <c r="W37" s="301">
        <f t="shared" ref="W37" si="57">SUM(W35:W36)</f>
        <v>0.940920747987815</v>
      </c>
      <c r="X37" s="301">
        <f t="shared" ref="X37" si="58">SUM(X35:X36)</f>
        <v>0.31414247550946722</v>
      </c>
      <c r="Y37" s="301">
        <f t="shared" si="48"/>
        <v>8.882999999999992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7.4477030168098581</v>
      </c>
      <c r="C44" s="300">
        <v>2.8859613563969666</v>
      </c>
      <c r="D44" s="300">
        <v>0.91450263750507299</v>
      </c>
      <c r="E44" s="300">
        <f>SUM(B44:D44)</f>
        <v>11.248167010711898</v>
      </c>
      <c r="F44" s="300"/>
      <c r="G44" s="300">
        <v>8.1004946188595426</v>
      </c>
      <c r="H44" s="300">
        <v>2.6488028100770533</v>
      </c>
      <c r="I44" s="300">
        <v>1.4084600129801028</v>
      </c>
      <c r="J44" s="300">
        <f>SUM(G44:I44)</f>
        <v>12.157757441916699</v>
      </c>
      <c r="K44" s="300"/>
      <c r="L44" s="300">
        <v>7.3404022096030639</v>
      </c>
      <c r="M44" s="300">
        <v>2.7399367968755071</v>
      </c>
      <c r="N44" s="300">
        <v>0.56067621486167019</v>
      </c>
      <c r="O44" s="300">
        <f>SUM(L44:N44)</f>
        <v>10.641015221340242</v>
      </c>
      <c r="P44" s="300"/>
      <c r="Q44" s="300">
        <v>6.8830379974699092</v>
      </c>
      <c r="R44" s="300">
        <v>2.533177667870917</v>
      </c>
      <c r="S44" s="300">
        <v>0.49932950150813232</v>
      </c>
      <c r="T44" s="300">
        <f>SUM(Q44:S44)</f>
        <v>9.9155451668489576</v>
      </c>
      <c r="U44" s="300"/>
      <c r="V44" s="300">
        <v>6.3663752919852081</v>
      </c>
      <c r="W44" s="300">
        <v>2.2785391770069938</v>
      </c>
      <c r="X44" s="300">
        <v>0.42561485715628417</v>
      </c>
      <c r="Y44" s="300">
        <f>SUM(V44:X44)</f>
        <v>9.0705293261484865</v>
      </c>
    </row>
    <row r="45" spans="1:25" x14ac:dyDescent="0.2">
      <c r="A45" s="260" t="s">
        <v>364</v>
      </c>
      <c r="B45" s="300">
        <v>34.771835413934717</v>
      </c>
      <c r="C45" s="300">
        <v>1.1108137160377416</v>
      </c>
      <c r="D45" s="300">
        <v>2.8471838593158152</v>
      </c>
      <c r="E45" s="300">
        <f t="shared" ref="E45:E46" si="59">SUM(B45:D45)</f>
        <v>38.729832989288269</v>
      </c>
      <c r="F45" s="300"/>
      <c r="G45" s="300">
        <v>34.172438988356546</v>
      </c>
      <c r="H45" s="300">
        <v>1.4561655051574502</v>
      </c>
      <c r="I45" s="300">
        <v>2.2536380645691954</v>
      </c>
      <c r="J45" s="300">
        <f t="shared" ref="J45:J46" si="60">SUM(G45:I45)</f>
        <v>37.882242558083192</v>
      </c>
      <c r="K45" s="300"/>
      <c r="L45" s="300">
        <v>32.500086474372537</v>
      </c>
      <c r="M45" s="300">
        <v>2.4071061025841463</v>
      </c>
      <c r="N45" s="300">
        <v>2.8977922017029569</v>
      </c>
      <c r="O45" s="300">
        <f t="shared" ref="O45:O46" si="61">SUM(L45:N45)</f>
        <v>37.804984778659637</v>
      </c>
      <c r="P45" s="300"/>
      <c r="Q45" s="300">
        <v>30.450030035051956</v>
      </c>
      <c r="R45" s="300">
        <v>2.2212856785094961</v>
      </c>
      <c r="S45" s="300">
        <v>2.6911391195894976</v>
      </c>
      <c r="T45" s="300">
        <f t="shared" ref="T45:T46" si="62">SUM(Q45:S45)</f>
        <v>35.362454833150956</v>
      </c>
      <c r="U45" s="300"/>
      <c r="V45" s="300">
        <v>27.517475418219178</v>
      </c>
      <c r="W45" s="300">
        <v>1.9778572773786371</v>
      </c>
      <c r="X45" s="300">
        <v>2.5011379782536864</v>
      </c>
      <c r="Y45" s="300">
        <f t="shared" ref="Y45:Y46" si="63">SUM(V45:X45)</f>
        <v>31.996470673851501</v>
      </c>
    </row>
    <row r="46" spans="1:25" x14ac:dyDescent="0.2">
      <c r="A46" s="264" t="s">
        <v>363</v>
      </c>
      <c r="B46" s="301">
        <f>SUM(B44:B45)</f>
        <v>42.219538430744578</v>
      </c>
      <c r="C46" s="301">
        <f t="shared" ref="C46" si="64">SUM(C44:C45)</f>
        <v>3.9967750724347084</v>
      </c>
      <c r="D46" s="301">
        <f t="shared" ref="D46" si="65">SUM(D44:D45)</f>
        <v>3.7616864968208881</v>
      </c>
      <c r="E46" s="301">
        <f t="shared" si="59"/>
        <v>49.978000000000172</v>
      </c>
      <c r="F46" s="301"/>
      <c r="G46" s="301">
        <f>SUM(G44:G45)</f>
        <v>42.272933607216089</v>
      </c>
      <c r="H46" s="301">
        <f t="shared" ref="H46" si="66">SUM(H44:H45)</f>
        <v>4.1049683152345038</v>
      </c>
      <c r="I46" s="301">
        <f t="shared" ref="I46" si="67">SUM(I44:I45)</f>
        <v>3.6620980775492979</v>
      </c>
      <c r="J46" s="301">
        <f t="shared" si="60"/>
        <v>50.039999999999885</v>
      </c>
      <c r="K46" s="301"/>
      <c r="L46" s="301">
        <f>SUM(L44:L45)</f>
        <v>39.8404886839756</v>
      </c>
      <c r="M46" s="301">
        <f t="shared" ref="M46" si="68">SUM(M44:M45)</f>
        <v>5.1470428994596533</v>
      </c>
      <c r="N46" s="301">
        <f t="shared" ref="N46" si="69">SUM(N44:N45)</f>
        <v>3.4584684165646271</v>
      </c>
      <c r="O46" s="301">
        <f t="shared" si="61"/>
        <v>48.445999999999884</v>
      </c>
      <c r="P46" s="301"/>
      <c r="Q46" s="301">
        <f>SUM(Q44:Q45)</f>
        <v>37.333068032521865</v>
      </c>
      <c r="R46" s="301">
        <f t="shared" ref="R46" si="70">SUM(R44:R45)</f>
        <v>4.7544633463804136</v>
      </c>
      <c r="S46" s="301">
        <f t="shared" ref="S46" si="71">SUM(S44:S45)</f>
        <v>3.1904686210976299</v>
      </c>
      <c r="T46" s="301">
        <f t="shared" si="62"/>
        <v>45.277999999999906</v>
      </c>
      <c r="U46" s="301"/>
      <c r="V46" s="301">
        <f>SUM(V44:V45)</f>
        <v>33.883850710204385</v>
      </c>
      <c r="W46" s="301">
        <f t="shared" ref="W46" si="72">SUM(W44:W45)</f>
        <v>4.256396454385631</v>
      </c>
      <c r="X46" s="301">
        <f t="shared" ref="X46" si="73">SUM(X44:X45)</f>
        <v>2.9267528354099706</v>
      </c>
      <c r="Y46" s="301">
        <f t="shared" si="63"/>
        <v>41.066999999999986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0.51109278532146374</v>
      </c>
      <c r="C53" s="300">
        <v>0.15328717587129143</v>
      </c>
      <c r="D53" s="300">
        <v>1.3553242782406803E-4</v>
      </c>
      <c r="E53" s="300">
        <f>SUM(B53:D53)</f>
        <v>0.66451549362057927</v>
      </c>
      <c r="F53" s="300"/>
      <c r="G53" s="300">
        <v>0.60557229647183242</v>
      </c>
      <c r="H53" s="300">
        <v>0.17105856622284085</v>
      </c>
      <c r="I53" s="300">
        <v>1.5607533414663686E-4</v>
      </c>
      <c r="J53" s="300">
        <f>SUM(G53:I53)</f>
        <v>0.77678693802881993</v>
      </c>
      <c r="K53" s="300"/>
      <c r="L53" s="300">
        <v>0.5722386339419846</v>
      </c>
      <c r="M53" s="300">
        <v>0.13412337246920758</v>
      </c>
      <c r="N53" s="300">
        <v>0</v>
      </c>
      <c r="O53" s="300">
        <f>SUM(L53:N53)</f>
        <v>0.70636200641119218</v>
      </c>
      <c r="P53" s="300"/>
      <c r="Q53" s="300">
        <v>0.55512000000783657</v>
      </c>
      <c r="R53" s="300">
        <v>0.12898285714474339</v>
      </c>
      <c r="S53" s="300">
        <v>0</v>
      </c>
      <c r="T53" s="300">
        <f>SUM(Q53:S53)</f>
        <v>0.68410285715258001</v>
      </c>
      <c r="U53" s="300"/>
      <c r="V53" s="300">
        <v>0.56918509051964872</v>
      </c>
      <c r="W53" s="300">
        <v>0.12969158679446927</v>
      </c>
      <c r="X53" s="300">
        <v>0</v>
      </c>
      <c r="Y53" s="300">
        <f>SUM(V53:X53)</f>
        <v>0.69887667731411796</v>
      </c>
    </row>
    <row r="54" spans="1:25" x14ac:dyDescent="0.2">
      <c r="A54" s="260" t="s">
        <v>364</v>
      </c>
      <c r="B54" s="300">
        <v>1.4579223261000502</v>
      </c>
      <c r="C54" s="300">
        <v>9.2297583348027498E-2</v>
      </c>
      <c r="D54" s="300">
        <v>9.0264596931346197E-2</v>
      </c>
      <c r="E54" s="300">
        <f t="shared" ref="E54:E55" si="74">SUM(B54:D54)</f>
        <v>1.640484506379424</v>
      </c>
      <c r="F54" s="300"/>
      <c r="G54" s="300">
        <v>1.6334844471459953</v>
      </c>
      <c r="H54" s="300">
        <v>4.8539428919060622E-2</v>
      </c>
      <c r="I54" s="300">
        <v>0.11018918590612593</v>
      </c>
      <c r="J54" s="300">
        <f t="shared" ref="J54:J55" si="75">SUM(G54:I54)</f>
        <v>1.7922130619711818</v>
      </c>
      <c r="K54" s="300"/>
      <c r="L54" s="300">
        <v>1.4957602988181733</v>
      </c>
      <c r="M54" s="300">
        <v>2.0877694770633184E-2</v>
      </c>
      <c r="N54" s="300">
        <v>0</v>
      </c>
      <c r="O54" s="300">
        <f t="shared" ref="O54:O55" si="76">SUM(L54:N54)</f>
        <v>1.5166379935888066</v>
      </c>
      <c r="P54" s="300"/>
      <c r="Q54" s="300">
        <v>1.4285314285617372</v>
      </c>
      <c r="R54" s="300">
        <v>2.0365714285681204E-2</v>
      </c>
      <c r="S54" s="300">
        <v>0</v>
      </c>
      <c r="T54" s="300">
        <f t="shared" ref="T54:T55" si="77">SUM(Q54:S54)</f>
        <v>1.4488971428474184</v>
      </c>
      <c r="U54" s="300"/>
      <c r="V54" s="300">
        <v>1.4190142705025035</v>
      </c>
      <c r="W54" s="300">
        <v>2.1109052183378742E-2</v>
      </c>
      <c r="X54" s="300">
        <v>0</v>
      </c>
      <c r="Y54" s="300">
        <f t="shared" ref="Y54:Y55" si="78">SUM(V54:X54)</f>
        <v>1.4401233226858823</v>
      </c>
    </row>
    <row r="55" spans="1:25" x14ac:dyDescent="0.2">
      <c r="A55" s="264" t="s">
        <v>363</v>
      </c>
      <c r="B55" s="301">
        <f>SUM(B53:B54)</f>
        <v>1.969015111421514</v>
      </c>
      <c r="C55" s="301">
        <f t="shared" ref="C55" si="79">SUM(C53:C54)</f>
        <v>0.24558475921931894</v>
      </c>
      <c r="D55" s="301">
        <f t="shared" ref="D55" si="80">SUM(D53:D54)</f>
        <v>9.0400129359170259E-2</v>
      </c>
      <c r="E55" s="301">
        <f t="shared" si="74"/>
        <v>2.3050000000000033</v>
      </c>
      <c r="F55" s="301"/>
      <c r="G55" s="301">
        <f>SUM(G53:G54)</f>
        <v>2.2390567436178275</v>
      </c>
      <c r="H55" s="301">
        <f t="shared" ref="H55" si="81">SUM(H53:H54)</f>
        <v>0.21959799514190148</v>
      </c>
      <c r="I55" s="301">
        <f t="shared" ref="I55" si="82">SUM(I53:I54)</f>
        <v>0.11034526124027257</v>
      </c>
      <c r="J55" s="301">
        <f t="shared" si="75"/>
        <v>2.5690000000000017</v>
      </c>
      <c r="K55" s="301"/>
      <c r="L55" s="301">
        <f>SUM(L53:L54)</f>
        <v>2.0679989327601578</v>
      </c>
      <c r="M55" s="301">
        <f t="shared" ref="M55" si="83">SUM(M53:M54)</f>
        <v>0.15500106723984075</v>
      </c>
      <c r="N55" s="301">
        <f t="shared" ref="N55" si="84">SUM(N53:N54)</f>
        <v>0</v>
      </c>
      <c r="O55" s="301">
        <f t="shared" si="76"/>
        <v>2.2229999999999985</v>
      </c>
      <c r="P55" s="301"/>
      <c r="Q55" s="301">
        <f>SUM(Q53:Q54)</f>
        <v>1.9836514285695737</v>
      </c>
      <c r="R55" s="301">
        <f t="shared" ref="R55" si="85">SUM(R53:R54)</f>
        <v>0.1493485714304246</v>
      </c>
      <c r="S55" s="301">
        <f t="shared" ref="S55" si="86">SUM(S53:S54)</f>
        <v>0</v>
      </c>
      <c r="T55" s="301">
        <f t="shared" si="77"/>
        <v>2.1329999999999982</v>
      </c>
      <c r="U55" s="301"/>
      <c r="V55" s="301">
        <f>SUM(V53:V54)</f>
        <v>1.9881993610221522</v>
      </c>
      <c r="W55" s="301">
        <f t="shared" ref="W55" si="87">SUM(W53:W54)</f>
        <v>0.15080063897784801</v>
      </c>
      <c r="X55" s="301">
        <f t="shared" ref="X55" si="88">SUM(X53:X54)</f>
        <v>0</v>
      </c>
      <c r="Y55" s="301">
        <f t="shared" si="78"/>
        <v>2.1390000000000002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0.55934781340858442</v>
      </c>
      <c r="C62" s="300">
        <v>0.22997201166600659</v>
      </c>
      <c r="D62" s="300">
        <v>0</v>
      </c>
      <c r="E62" s="300">
        <f>SUM(B62:D62)</f>
        <v>0.78931982507459097</v>
      </c>
      <c r="F62" s="300"/>
      <c r="G62" s="300">
        <v>0.71825300647206847</v>
      </c>
      <c r="H62" s="300">
        <v>0.24604043874823664</v>
      </c>
      <c r="I62" s="300">
        <v>0</v>
      </c>
      <c r="J62" s="300">
        <f>SUM(G62:I62)</f>
        <v>0.96429344522030513</v>
      </c>
      <c r="K62" s="300"/>
      <c r="L62" s="300">
        <v>0.65124416795484685</v>
      </c>
      <c r="M62" s="300">
        <v>0.18807931570930958</v>
      </c>
      <c r="N62" s="300">
        <v>2.0839813374475238E-2</v>
      </c>
      <c r="O62" s="300">
        <f>SUM(L62:N62)</f>
        <v>0.8601632970386317</v>
      </c>
      <c r="P62" s="300"/>
      <c r="Q62" s="300">
        <v>0.70848640916315131</v>
      </c>
      <c r="R62" s="300">
        <v>0.19952537638888859</v>
      </c>
      <c r="S62" s="300">
        <v>2.1613052660126024E-2</v>
      </c>
      <c r="T62" s="300">
        <f>SUM(Q62:S62)</f>
        <v>0.9296248382121659</v>
      </c>
      <c r="U62" s="300"/>
      <c r="V62" s="300">
        <v>0.81573656610048473</v>
      </c>
      <c r="W62" s="300">
        <v>0.21826537614646241</v>
      </c>
      <c r="X62" s="300">
        <v>2.260701799830115E-2</v>
      </c>
      <c r="Y62" s="300">
        <f>SUM(V62:X62)</f>
        <v>1.0566089602452482</v>
      </c>
    </row>
    <row r="63" spans="1:25" x14ac:dyDescent="0.2">
      <c r="A63" s="260" t="s">
        <v>364</v>
      </c>
      <c r="B63" s="300">
        <v>2.6677827988317846</v>
      </c>
      <c r="C63" s="300">
        <v>7.7373760933532515E-2</v>
      </c>
      <c r="D63" s="300">
        <v>0.15152361516009474</v>
      </c>
      <c r="E63" s="300">
        <f t="shared" ref="E63:E64" si="89">SUM(B63:D63)</f>
        <v>2.8966801749254119</v>
      </c>
      <c r="F63" s="300"/>
      <c r="G63" s="300">
        <v>3.0806766882536412</v>
      </c>
      <c r="H63" s="300">
        <v>7.4029866526051313E-2</v>
      </c>
      <c r="I63" s="300">
        <v>0</v>
      </c>
      <c r="J63" s="300">
        <f t="shared" ref="J63:J64" si="90">SUM(G63:I63)</f>
        <v>3.1547065547796924</v>
      </c>
      <c r="K63" s="300"/>
      <c r="L63" s="300">
        <v>2.7568468118259934</v>
      </c>
      <c r="M63" s="300">
        <v>6.7989891135377095E-2</v>
      </c>
      <c r="N63" s="300">
        <v>0</v>
      </c>
      <c r="O63" s="300">
        <f t="shared" ref="O63:O64" si="91">SUM(L63:N63)</f>
        <v>2.8248367029613703</v>
      </c>
      <c r="P63" s="300"/>
      <c r="Q63" s="300">
        <v>2.8676830846715475</v>
      </c>
      <c r="R63" s="300">
        <v>7.169207711628979E-2</v>
      </c>
      <c r="S63" s="300">
        <v>0</v>
      </c>
      <c r="T63" s="300">
        <f t="shared" ref="T63:T64" si="92">SUM(Q63:S63)</f>
        <v>2.9393751617878374</v>
      </c>
      <c r="U63" s="300"/>
      <c r="V63" s="300">
        <v>3.0239577884279294</v>
      </c>
      <c r="W63" s="300">
        <v>7.6433251326817331E-2</v>
      </c>
      <c r="X63" s="300">
        <v>0</v>
      </c>
      <c r="Y63" s="300">
        <f t="shared" ref="Y63:Y64" si="93">SUM(V63:X63)</f>
        <v>3.1003910397547467</v>
      </c>
    </row>
    <row r="64" spans="1:25" x14ac:dyDescent="0.2">
      <c r="A64" s="264" t="s">
        <v>363</v>
      </c>
      <c r="B64" s="301">
        <f>SUM(B62:B63)</f>
        <v>3.2271306122403689</v>
      </c>
      <c r="C64" s="301">
        <f t="shared" ref="C64" si="94">SUM(C62:C63)</f>
        <v>0.3073457725995391</v>
      </c>
      <c r="D64" s="301">
        <f t="shared" ref="D64" si="95">SUM(D62:D63)</f>
        <v>0.15152361516009474</v>
      </c>
      <c r="E64" s="301">
        <f t="shared" si="89"/>
        <v>3.6860000000000031</v>
      </c>
      <c r="F64" s="301"/>
      <c r="G64" s="301">
        <f>SUM(G62:G63)</f>
        <v>3.7989296947257096</v>
      </c>
      <c r="H64" s="301">
        <f t="shared" ref="H64" si="96">SUM(H62:H63)</f>
        <v>0.32007030527428793</v>
      </c>
      <c r="I64" s="301">
        <f t="shared" ref="I64" si="97">SUM(I62:I63)</f>
        <v>0</v>
      </c>
      <c r="J64" s="301">
        <f t="shared" si="90"/>
        <v>4.118999999999998</v>
      </c>
      <c r="K64" s="301"/>
      <c r="L64" s="301">
        <f>SUM(L62:L63)</f>
        <v>3.4080909797808401</v>
      </c>
      <c r="M64" s="301">
        <f t="shared" ref="M64" si="98">SUM(M62:M63)</f>
        <v>0.2560692068446867</v>
      </c>
      <c r="N64" s="301">
        <f t="shared" ref="N64" si="99">SUM(N62:N63)</f>
        <v>2.0839813374475238E-2</v>
      </c>
      <c r="O64" s="301">
        <f t="shared" si="91"/>
        <v>3.6850000000000023</v>
      </c>
      <c r="P64" s="301"/>
      <c r="Q64" s="301">
        <f>SUM(Q62:Q63)</f>
        <v>3.5761694938346986</v>
      </c>
      <c r="R64" s="301">
        <f t="shared" ref="R64" si="100">SUM(R62:R63)</f>
        <v>0.2712174535051784</v>
      </c>
      <c r="S64" s="301">
        <f t="shared" ref="S64" si="101">SUM(S62:S63)</f>
        <v>2.1613052660126024E-2</v>
      </c>
      <c r="T64" s="301">
        <f t="shared" si="92"/>
        <v>3.8690000000000029</v>
      </c>
      <c r="U64" s="301"/>
      <c r="V64" s="301">
        <f>SUM(V62:V63)</f>
        <v>3.8396943545284143</v>
      </c>
      <c r="W64" s="301">
        <f t="shared" ref="W64" si="102">SUM(W62:W63)</f>
        <v>0.29469862747327974</v>
      </c>
      <c r="X64" s="301">
        <f t="shared" ref="X64" si="103">SUM(X62:X63)</f>
        <v>2.260701799830115E-2</v>
      </c>
      <c r="Y64" s="301">
        <f t="shared" si="93"/>
        <v>4.1569999999999956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3.8966647141060133</v>
      </c>
      <c r="C71" s="300">
        <v>3.7611970753861925</v>
      </c>
      <c r="D71" s="300">
        <v>0.49871604441922518</v>
      </c>
      <c r="E71" s="300">
        <f>SUM(B71:D71)</f>
        <v>8.156577833911431</v>
      </c>
      <c r="F71" s="300"/>
      <c r="G71" s="300">
        <v>4.4163529059095179</v>
      </c>
      <c r="H71" s="300">
        <v>3.2861014513138112</v>
      </c>
      <c r="I71" s="300">
        <v>0.82675800845837522</v>
      </c>
      <c r="J71" s="300">
        <f>SUM(G71:I71)</f>
        <v>8.5292123656817047</v>
      </c>
      <c r="K71" s="300"/>
      <c r="L71" s="300">
        <v>4.1362555524229929</v>
      </c>
      <c r="M71" s="300">
        <v>3.4193995213842712</v>
      </c>
      <c r="N71" s="300">
        <v>0.84501325157222806</v>
      </c>
      <c r="O71" s="300">
        <f>SUM(L71:N71)</f>
        <v>8.4006683253794918</v>
      </c>
      <c r="P71" s="300"/>
      <c r="Q71" s="300">
        <v>4.2876509709870927</v>
      </c>
      <c r="R71" s="300">
        <v>3.5678814843081512</v>
      </c>
      <c r="S71" s="300">
        <v>0.87950846495520529</v>
      </c>
      <c r="T71" s="300">
        <f>SUM(Q71:S71)</f>
        <v>8.735040920250448</v>
      </c>
      <c r="U71" s="300"/>
      <c r="V71" s="300">
        <v>4.5595234880363362</v>
      </c>
      <c r="W71" s="300">
        <v>3.8360831199161063</v>
      </c>
      <c r="X71" s="300">
        <v>0.96156810523968694</v>
      </c>
      <c r="Y71" s="300">
        <f>SUM(V71:X71)</f>
        <v>9.3571747131921299</v>
      </c>
    </row>
    <row r="72" spans="1:25" x14ac:dyDescent="0.2">
      <c r="A72" s="260" t="s">
        <v>364</v>
      </c>
      <c r="B72" s="300">
        <v>27.658288978825219</v>
      </c>
      <c r="C72" s="300">
        <v>1.5426799537718241</v>
      </c>
      <c r="D72" s="300">
        <v>17.479453233491633</v>
      </c>
      <c r="E72" s="300">
        <f t="shared" ref="E72:E73" si="104">SUM(B72:D72)</f>
        <v>46.680422166088675</v>
      </c>
      <c r="F72" s="300"/>
      <c r="G72" s="300">
        <v>26.079144913587196</v>
      </c>
      <c r="H72" s="300">
        <v>1.3052744288898497</v>
      </c>
      <c r="I72" s="300">
        <v>19.5343682918413</v>
      </c>
      <c r="J72" s="300">
        <f t="shared" ref="J72:J73" si="105">SUM(G72:I72)</f>
        <v>46.918787634318349</v>
      </c>
      <c r="K72" s="300"/>
      <c r="L72" s="300">
        <v>27.657227514839317</v>
      </c>
      <c r="M72" s="300">
        <v>1.8444147335927019</v>
      </c>
      <c r="N72" s="300">
        <v>17.522689426188585</v>
      </c>
      <c r="O72" s="300">
        <f t="shared" ref="O72:O73" si="106">SUM(L72:N72)</f>
        <v>47.024331674620605</v>
      </c>
      <c r="P72" s="300"/>
      <c r="Q72" s="300">
        <v>28.184677665375563</v>
      </c>
      <c r="R72" s="300">
        <v>1.9387704848028435</v>
      </c>
      <c r="S72" s="300">
        <v>18.266510929571165</v>
      </c>
      <c r="T72" s="300">
        <f t="shared" ref="T72:T73" si="107">SUM(Q72:S72)</f>
        <v>48.389959079749573</v>
      </c>
      <c r="U72" s="300"/>
      <c r="V72" s="300">
        <v>28.631180929513349</v>
      </c>
      <c r="W72" s="300">
        <v>2.1076757722617181</v>
      </c>
      <c r="X72" s="300">
        <v>19.584968585032797</v>
      </c>
      <c r="Y72" s="300">
        <f t="shared" ref="Y72:Y73" si="108">SUM(V72:X72)</f>
        <v>50.32382528680786</v>
      </c>
    </row>
    <row r="73" spans="1:25" x14ac:dyDescent="0.2">
      <c r="A73" s="264" t="s">
        <v>363</v>
      </c>
      <c r="B73" s="301">
        <f>SUM(B71:B72)</f>
        <v>31.554953692931232</v>
      </c>
      <c r="C73" s="301">
        <f t="shared" ref="C73" si="109">SUM(C71:C72)</f>
        <v>5.3038770291580164</v>
      </c>
      <c r="D73" s="301">
        <f t="shared" ref="D73" si="110">SUM(D71:D72)</f>
        <v>17.978169277910858</v>
      </c>
      <c r="E73" s="301">
        <f t="shared" si="104"/>
        <v>54.83700000000011</v>
      </c>
      <c r="F73" s="301"/>
      <c r="G73" s="301">
        <f>SUM(G71:G72)</f>
        <v>30.495497819496713</v>
      </c>
      <c r="H73" s="301">
        <f t="shared" ref="H73" si="111">SUM(H71:H72)</f>
        <v>4.5913758802036604</v>
      </c>
      <c r="I73" s="301">
        <f t="shared" ref="I73" si="112">SUM(I71:I72)</f>
        <v>20.361126300299674</v>
      </c>
      <c r="J73" s="301">
        <f t="shared" si="105"/>
        <v>55.44800000000005</v>
      </c>
      <c r="K73" s="301"/>
      <c r="L73" s="301">
        <f>SUM(L71:L72)</f>
        <v>31.793483067262308</v>
      </c>
      <c r="M73" s="301">
        <f t="shared" ref="M73" si="113">SUM(M71:M72)</f>
        <v>5.2638142549769729</v>
      </c>
      <c r="N73" s="301">
        <f t="shared" ref="N73" si="114">SUM(N71:N72)</f>
        <v>18.367702677760814</v>
      </c>
      <c r="O73" s="301">
        <f t="shared" si="106"/>
        <v>55.425000000000097</v>
      </c>
      <c r="P73" s="301"/>
      <c r="Q73" s="301">
        <f>SUM(Q71:Q72)</f>
        <v>32.472328636362654</v>
      </c>
      <c r="R73" s="301">
        <f t="shared" ref="R73" si="115">SUM(R71:R72)</f>
        <v>5.5066519691109947</v>
      </c>
      <c r="S73" s="301">
        <f t="shared" ref="S73" si="116">SUM(S71:S72)</f>
        <v>19.14601939452637</v>
      </c>
      <c r="T73" s="301">
        <f t="shared" si="107"/>
        <v>57.125000000000021</v>
      </c>
      <c r="U73" s="301"/>
      <c r="V73" s="301">
        <f>SUM(V71:V72)</f>
        <v>33.190704417549682</v>
      </c>
      <c r="W73" s="301">
        <f t="shared" ref="W73" si="117">SUM(W71:W72)</f>
        <v>5.9437588921778239</v>
      </c>
      <c r="X73" s="301">
        <f t="shared" ref="X73" si="118">SUM(X71:X72)</f>
        <v>20.546536690272482</v>
      </c>
      <c r="Y73" s="301">
        <f t="shared" si="108"/>
        <v>59.68099999999999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28.605102801063872</v>
      </c>
      <c r="C80" s="300">
        <v>36.6333503719327</v>
      </c>
      <c r="D80" s="300">
        <v>4.3843680422714764</v>
      </c>
      <c r="E80" s="300">
        <f>SUM(B80:D80)</f>
        <v>69.622821215268047</v>
      </c>
      <c r="F80" s="300"/>
      <c r="G80" s="300">
        <v>30.296323827971172</v>
      </c>
      <c r="H80" s="300">
        <v>35.949497243172146</v>
      </c>
      <c r="I80" s="300">
        <v>6.3844218273223889</v>
      </c>
      <c r="J80" s="300">
        <f>SUM(G80:I80)</f>
        <v>72.63024289846571</v>
      </c>
      <c r="K80" s="300"/>
      <c r="L80" s="300">
        <v>28.906451143247288</v>
      </c>
      <c r="M80" s="300">
        <v>36.560074955997898</v>
      </c>
      <c r="N80" s="300">
        <v>3.5225121746689032</v>
      </c>
      <c r="O80" s="300">
        <f>SUM(L80:N80)</f>
        <v>68.98903827391409</v>
      </c>
      <c r="P80" s="300"/>
      <c r="Q80" s="300">
        <v>30.519789810278063</v>
      </c>
      <c r="R80" s="300">
        <v>35.692272338251655</v>
      </c>
      <c r="S80" s="300">
        <v>3.6789196051859454</v>
      </c>
      <c r="T80" s="300">
        <f>SUM(Q80:S80)</f>
        <v>69.890981753715664</v>
      </c>
      <c r="U80" s="300"/>
      <c r="V80" s="300">
        <v>33.311874845825372</v>
      </c>
      <c r="W80" s="300">
        <v>33.628174060797065</v>
      </c>
      <c r="X80" s="300">
        <v>3.9698779019597383</v>
      </c>
      <c r="Y80" s="300">
        <f>SUM(V80:X80)</f>
        <v>70.909926808582171</v>
      </c>
    </row>
    <row r="81" spans="1:25" x14ac:dyDescent="0.2">
      <c r="A81" s="260" t="s">
        <v>364</v>
      </c>
      <c r="B81" s="300">
        <v>51.967043818682754</v>
      </c>
      <c r="C81" s="300">
        <v>16.016404995050426</v>
      </c>
      <c r="D81" s="300">
        <v>5.312729970998614</v>
      </c>
      <c r="E81" s="300">
        <f t="shared" ref="E81:E82" si="119">SUM(B81:D81)</f>
        <v>73.296178784731794</v>
      </c>
      <c r="F81" s="300"/>
      <c r="G81" s="300">
        <v>58.034067043954231</v>
      </c>
      <c r="H81" s="300">
        <v>15.022540221136811</v>
      </c>
      <c r="I81" s="300">
        <v>7.0111498364431819</v>
      </c>
      <c r="J81" s="300">
        <f t="shared" ref="J81:J82" si="120">SUM(G81:I81)</f>
        <v>80.067757101534227</v>
      </c>
      <c r="K81" s="300"/>
      <c r="L81" s="300">
        <v>53.978401957173602</v>
      </c>
      <c r="M81" s="300">
        <v>16.046550291660218</v>
      </c>
      <c r="N81" s="300">
        <v>8.9740094772522543</v>
      </c>
      <c r="O81" s="300">
        <f t="shared" ref="O81:O82" si="121">SUM(L81:N81)</f>
        <v>78.998961726086065</v>
      </c>
      <c r="P81" s="300"/>
      <c r="Q81" s="300">
        <v>55.323689251773168</v>
      </c>
      <c r="R81" s="300">
        <v>16.269889538836939</v>
      </c>
      <c r="S81" s="300">
        <v>9.210439455674166</v>
      </c>
      <c r="T81" s="300">
        <f t="shared" ref="T81:T82" si="122">SUM(Q81:S81)</f>
        <v>80.804018246284272</v>
      </c>
      <c r="U81" s="300"/>
      <c r="V81" s="300">
        <v>56.791039913868673</v>
      </c>
      <c r="W81" s="300">
        <v>16.584729755588427</v>
      </c>
      <c r="X81" s="300">
        <v>9.5273035219605919</v>
      </c>
      <c r="Y81" s="300">
        <f t="shared" ref="Y81:Y82" si="123">SUM(V81:X81)</f>
        <v>82.90307319141769</v>
      </c>
    </row>
    <row r="82" spans="1:25" x14ac:dyDescent="0.2">
      <c r="A82" s="264" t="s">
        <v>363</v>
      </c>
      <c r="B82" s="301">
        <f>SUM(B80:B81)</f>
        <v>80.572146619746633</v>
      </c>
      <c r="C82" s="301">
        <f t="shared" ref="C82" si="124">SUM(C80:C81)</f>
        <v>52.649755366983129</v>
      </c>
      <c r="D82" s="301">
        <f t="shared" ref="D82" si="125">SUM(D80:D81)</f>
        <v>9.6970980132700895</v>
      </c>
      <c r="E82" s="301">
        <f t="shared" si="119"/>
        <v>142.91899999999984</v>
      </c>
      <c r="F82" s="301"/>
      <c r="G82" s="301">
        <f>SUM(G80:G81)</f>
        <v>88.330390871925403</v>
      </c>
      <c r="H82" s="301">
        <f t="shared" ref="H82" si="126">SUM(H80:H81)</f>
        <v>50.972037464308954</v>
      </c>
      <c r="I82" s="301">
        <f t="shared" ref="I82" si="127">SUM(I80:I81)</f>
        <v>13.395571663765571</v>
      </c>
      <c r="J82" s="301">
        <f t="shared" si="120"/>
        <v>152.69799999999992</v>
      </c>
      <c r="K82" s="301"/>
      <c r="L82" s="301">
        <f>SUM(L80:L81)</f>
        <v>82.884853100420884</v>
      </c>
      <c r="M82" s="301">
        <f t="shared" ref="M82" si="128">SUM(M80:M81)</f>
        <v>52.606625247658116</v>
      </c>
      <c r="N82" s="301">
        <f t="shared" ref="N82" si="129">SUM(N80:N81)</f>
        <v>12.496521651921157</v>
      </c>
      <c r="O82" s="301">
        <f t="shared" si="121"/>
        <v>147.98800000000017</v>
      </c>
      <c r="P82" s="301"/>
      <c r="Q82" s="301">
        <f>SUM(Q80:Q81)</f>
        <v>85.84347906205123</v>
      </c>
      <c r="R82" s="301">
        <f t="shared" ref="R82" si="130">SUM(R80:R81)</f>
        <v>51.96216187708859</v>
      </c>
      <c r="S82" s="301">
        <f t="shared" ref="S82" si="131">SUM(S80:S81)</f>
        <v>12.889359060860112</v>
      </c>
      <c r="T82" s="301">
        <f t="shared" si="122"/>
        <v>150.69499999999994</v>
      </c>
      <c r="U82" s="301"/>
      <c r="V82" s="301">
        <f>SUM(V80:V81)</f>
        <v>90.102914759694045</v>
      </c>
      <c r="W82" s="301">
        <f t="shared" ref="W82" si="132">SUM(W80:W81)</f>
        <v>50.212903816385491</v>
      </c>
      <c r="X82" s="301">
        <f t="shared" ref="X82" si="133">SUM(X80:X81)</f>
        <v>13.497181423920331</v>
      </c>
      <c r="Y82" s="301">
        <f t="shared" si="123"/>
        <v>153.81299999999987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7.9998924721675602</v>
      </c>
      <c r="C89" s="300">
        <v>4.7596394120894603</v>
      </c>
      <c r="D89" s="300">
        <v>0.1752932547902484</v>
      </c>
      <c r="E89" s="300">
        <f>SUM(B89:D89)</f>
        <v>12.93482513904727</v>
      </c>
      <c r="F89" s="300"/>
      <c r="G89" s="300">
        <v>11.843079034615291</v>
      </c>
      <c r="H89" s="300">
        <v>6.5971268222222728</v>
      </c>
      <c r="I89" s="300">
        <v>1.5441123307362399</v>
      </c>
      <c r="J89" s="300">
        <f>SUM(G89:I89)</f>
        <v>19.984318187573805</v>
      </c>
      <c r="K89" s="300"/>
      <c r="L89" s="300">
        <v>12.17302822710087</v>
      </c>
      <c r="M89" s="300">
        <v>7.0969080318651914</v>
      </c>
      <c r="N89" s="300">
        <v>1.5540633526183196</v>
      </c>
      <c r="O89" s="300">
        <f>SUM(L89:N89)</f>
        <v>20.823999611584384</v>
      </c>
      <c r="P89" s="300"/>
      <c r="Q89" s="300">
        <v>13.49339465950843</v>
      </c>
      <c r="R89" s="300">
        <v>7.9280798157508405</v>
      </c>
      <c r="S89" s="300">
        <v>1.5867758870105677</v>
      </c>
      <c r="T89" s="300">
        <f>SUM(Q89:S89)</f>
        <v>23.008250362269838</v>
      </c>
      <c r="U89" s="300"/>
      <c r="V89" s="300">
        <v>14.377842451681859</v>
      </c>
      <c r="W89" s="300">
        <v>8.733538828449495</v>
      </c>
      <c r="X89" s="300">
        <v>1.5678294707489593</v>
      </c>
      <c r="Y89" s="300">
        <f>SUM(V89:X89)</f>
        <v>24.679210750880312</v>
      </c>
    </row>
    <row r="90" spans="1:25" x14ac:dyDescent="0.2">
      <c r="A90" s="260" t="s">
        <v>364</v>
      </c>
      <c r="B90" s="300">
        <v>38.964270181916575</v>
      </c>
      <c r="C90" s="300">
        <v>3.6079413507643805</v>
      </c>
      <c r="D90" s="300">
        <v>7.4499633282717497</v>
      </c>
      <c r="E90" s="300">
        <f t="shared" ref="E90:E91" si="134">SUM(B90:D90)</f>
        <v>50.022174860952703</v>
      </c>
      <c r="F90" s="300"/>
      <c r="G90" s="300">
        <v>50.536861101986112</v>
      </c>
      <c r="H90" s="300">
        <v>6.1306571423570588</v>
      </c>
      <c r="I90" s="300">
        <v>8.2871635680828994</v>
      </c>
      <c r="J90" s="300">
        <f t="shared" ref="J90:J91" si="135">SUM(G90:I90)</f>
        <v>64.954681812426074</v>
      </c>
      <c r="K90" s="300"/>
      <c r="L90" s="300">
        <v>51.352610957907999</v>
      </c>
      <c r="M90" s="300">
        <v>7.6815773306053945</v>
      </c>
      <c r="N90" s="300">
        <v>11.250812099902401</v>
      </c>
      <c r="O90" s="300">
        <f t="shared" ref="O90:O91" si="136">SUM(L90:N90)</f>
        <v>70.285000388415796</v>
      </c>
      <c r="P90" s="300"/>
      <c r="Q90" s="300">
        <v>54.280958469290894</v>
      </c>
      <c r="R90" s="300">
        <v>8.2070415122417817</v>
      </c>
      <c r="S90" s="300">
        <v>11.740749656197286</v>
      </c>
      <c r="T90" s="300">
        <f t="shared" ref="T90:T91" si="137">SUM(Q90:S90)</f>
        <v>74.228749637729962</v>
      </c>
      <c r="U90" s="300"/>
      <c r="V90" s="300">
        <v>54.175912508035495</v>
      </c>
      <c r="W90" s="300">
        <v>8.6677228988702399</v>
      </c>
      <c r="X90" s="300">
        <v>12.204153842214351</v>
      </c>
      <c r="Y90" s="300">
        <f t="shared" ref="Y90:Y91" si="138">SUM(V90:X90)</f>
        <v>75.047789249120086</v>
      </c>
    </row>
    <row r="91" spans="1:25" x14ac:dyDescent="0.2">
      <c r="A91" s="264" t="s">
        <v>363</v>
      </c>
      <c r="B91" s="301">
        <f>SUM(B89:B90)</f>
        <v>46.964162654084134</v>
      </c>
      <c r="C91" s="301">
        <f t="shared" ref="C91" si="139">SUM(C89:C90)</f>
        <v>8.3675807628538408</v>
      </c>
      <c r="D91" s="301">
        <f t="shared" ref="D91" si="140">SUM(D89:D90)</f>
        <v>7.6252565830619981</v>
      </c>
      <c r="E91" s="301">
        <f t="shared" si="134"/>
        <v>62.956999999999972</v>
      </c>
      <c r="F91" s="301"/>
      <c r="G91" s="301">
        <f>SUM(G89:G90)</f>
        <v>62.379940136601405</v>
      </c>
      <c r="H91" s="301">
        <f t="shared" ref="H91" si="141">SUM(H89:H90)</f>
        <v>12.727783964579331</v>
      </c>
      <c r="I91" s="301">
        <f t="shared" ref="I91" si="142">SUM(I89:I90)</f>
        <v>9.8312758988191398</v>
      </c>
      <c r="J91" s="301">
        <f t="shared" si="135"/>
        <v>84.938999999999879</v>
      </c>
      <c r="K91" s="301"/>
      <c r="L91" s="301">
        <f>SUM(L89:L90)</f>
        <v>63.52563918500887</v>
      </c>
      <c r="M91" s="301">
        <f t="shared" ref="M91" si="143">SUM(M89:M90)</f>
        <v>14.778485362470587</v>
      </c>
      <c r="N91" s="301">
        <f t="shared" ref="N91" si="144">SUM(N89:N90)</f>
        <v>12.80487545252072</v>
      </c>
      <c r="O91" s="301">
        <f t="shared" si="136"/>
        <v>91.109000000000179</v>
      </c>
      <c r="P91" s="301"/>
      <c r="Q91" s="301">
        <f>SUM(Q89:Q90)</f>
        <v>67.774353128799319</v>
      </c>
      <c r="R91" s="301">
        <f t="shared" ref="R91" si="145">SUM(R89:R90)</f>
        <v>16.135121327992621</v>
      </c>
      <c r="S91" s="301">
        <f t="shared" ref="S91" si="146">SUM(S89:S90)</f>
        <v>13.327525543207853</v>
      </c>
      <c r="T91" s="301">
        <f t="shared" si="137"/>
        <v>97.236999999999796</v>
      </c>
      <c r="U91" s="301"/>
      <c r="V91" s="301">
        <f>SUM(V89:V90)</f>
        <v>68.553754959717352</v>
      </c>
      <c r="W91" s="301">
        <f t="shared" ref="W91" si="147">SUM(W89:W90)</f>
        <v>17.401261727319735</v>
      </c>
      <c r="X91" s="301">
        <f t="shared" ref="X91" si="148">SUM(X89:X90)</f>
        <v>13.771983312963311</v>
      </c>
      <c r="Y91" s="301">
        <f t="shared" si="138"/>
        <v>99.727000000000402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6.3512993028513689</v>
      </c>
      <c r="C98" s="300">
        <v>15.33695023731792</v>
      </c>
      <c r="D98" s="300">
        <v>2.0465182424864294</v>
      </c>
      <c r="E98" s="300">
        <f>SUM(B98:D98)</f>
        <v>23.734767782655716</v>
      </c>
      <c r="F98" s="300"/>
      <c r="G98" s="300">
        <v>8.4958742827128564</v>
      </c>
      <c r="H98" s="300">
        <v>19.382446404767823</v>
      </c>
      <c r="I98" s="300">
        <v>1.460105072700935</v>
      </c>
      <c r="J98" s="300">
        <f>SUM(G98:I98)</f>
        <v>29.338425760181615</v>
      </c>
      <c r="K98" s="300"/>
      <c r="L98" s="300">
        <v>9.6000947784933555</v>
      </c>
      <c r="M98" s="300">
        <v>18.932670426512729</v>
      </c>
      <c r="N98" s="300">
        <v>1.4229741018801811</v>
      </c>
      <c r="O98" s="300">
        <f>SUM(L98:N98)</f>
        <v>29.955739306886269</v>
      </c>
      <c r="P98" s="300"/>
      <c r="Q98" s="300">
        <v>9.8540183020927277</v>
      </c>
      <c r="R98" s="300">
        <v>19.482338446022975</v>
      </c>
      <c r="S98" s="300">
        <v>1.5314445783627952</v>
      </c>
      <c r="T98" s="300">
        <f>SUM(Q98:S98)</f>
        <v>30.867801326478499</v>
      </c>
      <c r="U98" s="300"/>
      <c r="V98" s="300">
        <v>10.997996109538571</v>
      </c>
      <c r="W98" s="300">
        <v>21.646413329522087</v>
      </c>
      <c r="X98" s="300">
        <v>1.7322473572432835</v>
      </c>
      <c r="Y98" s="300">
        <f>SUM(V98:X98)</f>
        <v>34.376656796303941</v>
      </c>
    </row>
    <row r="99" spans="1:25" x14ac:dyDescent="0.2">
      <c r="A99" s="260" t="s">
        <v>364</v>
      </c>
      <c r="B99" s="300">
        <v>8.9223351538388815</v>
      </c>
      <c r="C99" s="300">
        <v>11.590939583969263</v>
      </c>
      <c r="D99" s="300">
        <v>1.6119574795361209</v>
      </c>
      <c r="E99" s="300">
        <f t="shared" ref="E99:E100" si="149">SUM(B99:D99)</f>
        <v>22.125232217344266</v>
      </c>
      <c r="F99" s="300"/>
      <c r="G99" s="300">
        <v>9.7436004358898156</v>
      </c>
      <c r="H99" s="300">
        <v>12.452149158107044</v>
      </c>
      <c r="I99" s="300">
        <v>0.80682464582153501</v>
      </c>
      <c r="J99" s="300">
        <f t="shared" ref="J99:J100" si="150">SUM(G99:I99)</f>
        <v>23.002574239818394</v>
      </c>
      <c r="K99" s="300"/>
      <c r="L99" s="300">
        <v>9.1518579363613242</v>
      </c>
      <c r="M99" s="300">
        <v>11.489804385826558</v>
      </c>
      <c r="N99" s="300">
        <v>0.50159837092574688</v>
      </c>
      <c r="O99" s="300">
        <f t="shared" ref="O99:O100" si="151">SUM(L99:N99)</f>
        <v>21.143260693113632</v>
      </c>
      <c r="P99" s="300"/>
      <c r="Q99" s="300">
        <v>9.3967501628483738</v>
      </c>
      <c r="R99" s="300">
        <v>11.558314640870066</v>
      </c>
      <c r="S99" s="300">
        <v>0.53213386980302679</v>
      </c>
      <c r="T99" s="300">
        <f t="shared" ref="T99:T100" si="152">SUM(Q99:S99)</f>
        <v>21.487198673521466</v>
      </c>
      <c r="U99" s="300"/>
      <c r="V99" s="300">
        <v>10.565602133903388</v>
      </c>
      <c r="W99" s="300">
        <v>12.726427103504745</v>
      </c>
      <c r="X99" s="300">
        <v>0.60031396628786704</v>
      </c>
      <c r="Y99" s="300">
        <f t="shared" ref="Y99:Y100" si="153">SUM(V99:X99)</f>
        <v>23.892343203696001</v>
      </c>
    </row>
    <row r="100" spans="1:25" x14ac:dyDescent="0.2">
      <c r="A100" s="264" t="s">
        <v>363</v>
      </c>
      <c r="B100" s="301">
        <f>SUM(B98:B99)</f>
        <v>15.27363445669025</v>
      </c>
      <c r="C100" s="301">
        <f t="shared" ref="C100" si="154">SUM(C98:C99)</f>
        <v>26.927889821287181</v>
      </c>
      <c r="D100" s="301">
        <f t="shared" ref="D100" si="155">SUM(D98:D99)</f>
        <v>3.6584757220225503</v>
      </c>
      <c r="E100" s="301">
        <f t="shared" si="149"/>
        <v>45.859999999999978</v>
      </c>
      <c r="F100" s="301"/>
      <c r="G100" s="301">
        <f>SUM(G98:G99)</f>
        <v>18.239474718602672</v>
      </c>
      <c r="H100" s="301">
        <f t="shared" ref="H100" si="156">SUM(H98:H99)</f>
        <v>31.834595562874867</v>
      </c>
      <c r="I100" s="301">
        <f t="shared" ref="I100" si="157">SUM(I98:I99)</f>
        <v>2.2669297185224702</v>
      </c>
      <c r="J100" s="301">
        <f t="shared" si="150"/>
        <v>52.341000000000008</v>
      </c>
      <c r="K100" s="301"/>
      <c r="L100" s="301">
        <f>SUM(L98:L99)</f>
        <v>18.751952714854681</v>
      </c>
      <c r="M100" s="301">
        <f t="shared" ref="M100" si="158">SUM(M98:M99)</f>
        <v>30.422474812339289</v>
      </c>
      <c r="N100" s="301">
        <f t="shared" ref="N100" si="159">SUM(N98:N99)</f>
        <v>1.9245724728059281</v>
      </c>
      <c r="O100" s="301">
        <f t="shared" si="151"/>
        <v>51.098999999999897</v>
      </c>
      <c r="P100" s="301"/>
      <c r="Q100" s="301">
        <f>SUM(Q98:Q99)</f>
        <v>19.250768464941103</v>
      </c>
      <c r="R100" s="301">
        <f t="shared" ref="R100" si="160">SUM(R98:R99)</f>
        <v>31.040653086893041</v>
      </c>
      <c r="S100" s="301">
        <f t="shared" ref="S100" si="161">SUM(S98:S99)</f>
        <v>2.0635784481658219</v>
      </c>
      <c r="T100" s="301">
        <f t="shared" si="152"/>
        <v>52.354999999999968</v>
      </c>
      <c r="U100" s="301"/>
      <c r="V100" s="301">
        <f>SUM(V98:V99)</f>
        <v>21.563598243441959</v>
      </c>
      <c r="W100" s="301">
        <f t="shared" ref="W100" si="162">SUM(W98:W99)</f>
        <v>34.37284043302683</v>
      </c>
      <c r="X100" s="301">
        <f t="shared" ref="X100" si="163">SUM(X98:X99)</f>
        <v>2.3325613235311504</v>
      </c>
      <c r="Y100" s="301">
        <f t="shared" si="153"/>
        <v>58.268999999999942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0.75233636914037283</v>
      </c>
      <c r="C107" s="300">
        <v>0.51712446873356122</v>
      </c>
      <c r="D107" s="300">
        <v>0.55812993319872428</v>
      </c>
      <c r="E107" s="300">
        <f>SUM(B107:D107)</f>
        <v>1.8275907710726584</v>
      </c>
      <c r="F107" s="300"/>
      <c r="G107" s="300">
        <v>0.44536943058036621</v>
      </c>
      <c r="H107" s="300">
        <v>0.70912067778693644</v>
      </c>
      <c r="I107" s="300">
        <v>1.0083472389753294</v>
      </c>
      <c r="J107" s="300">
        <f>SUM(G107:I107)</f>
        <v>2.1628373473426321</v>
      </c>
      <c r="K107" s="300"/>
      <c r="L107" s="300">
        <v>0.4866194444422558</v>
      </c>
      <c r="M107" s="300">
        <v>1.0878518518699143</v>
      </c>
      <c r="N107" s="300">
        <v>0.53664120368515333</v>
      </c>
      <c r="O107" s="300">
        <f>SUM(L107:N107)</f>
        <v>2.1111124999973234</v>
      </c>
      <c r="P107" s="300"/>
      <c r="Q107" s="300">
        <v>0.46454261832624011</v>
      </c>
      <c r="R107" s="300">
        <v>1.0562984459587308</v>
      </c>
      <c r="S107" s="300">
        <v>0.50885283729992348</v>
      </c>
      <c r="T107" s="300">
        <f>SUM(Q107:S107)</f>
        <v>2.0296939015848947</v>
      </c>
      <c r="U107" s="300"/>
      <c r="V107" s="300">
        <v>0.46314866743783956</v>
      </c>
      <c r="W107" s="300">
        <v>1.0452201622185984</v>
      </c>
      <c r="X107" s="300">
        <v>0.48080127463140532</v>
      </c>
      <c r="Y107" s="300">
        <f>SUM(V107:X107)</f>
        <v>1.9891701042878434</v>
      </c>
    </row>
    <row r="108" spans="1:25" x14ac:dyDescent="0.2">
      <c r="A108" s="260" t="s">
        <v>364</v>
      </c>
      <c r="B108" s="300">
        <v>1.0285537340555333</v>
      </c>
      <c r="C108" s="300">
        <v>0.41176320582524273</v>
      </c>
      <c r="D108" s="300">
        <v>1.4220922890465675</v>
      </c>
      <c r="E108" s="300">
        <f t="shared" ref="E108:E109" si="164">SUM(B108:D108)</f>
        <v>2.8624092289273433</v>
      </c>
      <c r="F108" s="300"/>
      <c r="G108" s="300">
        <v>0.89459487354905798</v>
      </c>
      <c r="H108" s="300">
        <v>0.27956089798689737</v>
      </c>
      <c r="I108" s="300">
        <v>1.1460068811214132</v>
      </c>
      <c r="J108" s="300">
        <f t="shared" ref="J108:J109" si="165">SUM(G108:I108)</f>
        <v>2.3201626526573689</v>
      </c>
      <c r="K108" s="300"/>
      <c r="L108" s="300">
        <v>1.1092203703638333</v>
      </c>
      <c r="M108" s="300">
        <v>0.52012916667077569</v>
      </c>
      <c r="N108" s="300">
        <v>0.4555379629680702</v>
      </c>
      <c r="O108" s="300">
        <f t="shared" ref="O108:O109" si="166">SUM(L108:N108)</f>
        <v>2.084887500002679</v>
      </c>
      <c r="P108" s="300"/>
      <c r="Q108" s="300">
        <v>1.0562984459458555</v>
      </c>
      <c r="R108" s="300">
        <v>0.52219354838336229</v>
      </c>
      <c r="S108" s="300">
        <v>0.43881410408588839</v>
      </c>
      <c r="T108" s="300">
        <f t="shared" ref="T108:T109" si="167">SUM(Q108:S108)</f>
        <v>2.0173060984151059</v>
      </c>
      <c r="U108" s="300"/>
      <c r="V108" s="300">
        <v>1.0326775202663547</v>
      </c>
      <c r="W108" s="300">
        <v>0.54955353418313668</v>
      </c>
      <c r="X108" s="300">
        <v>0.43759884126266779</v>
      </c>
      <c r="Y108" s="300">
        <f t="shared" ref="Y108:Y109" si="168">SUM(V108:X108)</f>
        <v>2.0198298957121592</v>
      </c>
    </row>
    <row r="109" spans="1:25" x14ac:dyDescent="0.2">
      <c r="A109" s="264" t="s">
        <v>363</v>
      </c>
      <c r="B109" s="301">
        <f>SUM(B107:B108)</f>
        <v>1.7808901031959061</v>
      </c>
      <c r="C109" s="301">
        <f t="shared" ref="C109" si="169">SUM(C107:C108)</f>
        <v>0.92888767455880394</v>
      </c>
      <c r="D109" s="301">
        <f t="shared" ref="D109" si="170">SUM(D107:D108)</f>
        <v>1.9802222222452919</v>
      </c>
      <c r="E109" s="301">
        <f t="shared" si="164"/>
        <v>4.6900000000000022</v>
      </c>
      <c r="F109" s="301"/>
      <c r="G109" s="301">
        <f>SUM(G107:G108)</f>
        <v>1.3399643041294242</v>
      </c>
      <c r="H109" s="301">
        <f t="shared" ref="H109" si="171">SUM(H107:H108)</f>
        <v>0.98868157577383387</v>
      </c>
      <c r="I109" s="301">
        <f t="shared" ref="I109" si="172">SUM(I107:I108)</f>
        <v>2.1543541200967429</v>
      </c>
      <c r="J109" s="301">
        <f t="shared" si="165"/>
        <v>4.4830000000000005</v>
      </c>
      <c r="K109" s="301"/>
      <c r="L109" s="301">
        <f>SUM(L107:L108)</f>
        <v>1.5958398148060891</v>
      </c>
      <c r="M109" s="301">
        <f t="shared" ref="M109" si="173">SUM(M107:M108)</f>
        <v>1.60798101854069</v>
      </c>
      <c r="N109" s="301">
        <f t="shared" ref="N109" si="174">SUM(N107:N108)</f>
        <v>0.99217916665322359</v>
      </c>
      <c r="O109" s="301">
        <f t="shared" si="166"/>
        <v>4.1960000000000024</v>
      </c>
      <c r="P109" s="301"/>
      <c r="Q109" s="301">
        <f>SUM(Q107:Q108)</f>
        <v>1.5208410642720955</v>
      </c>
      <c r="R109" s="301">
        <f t="shared" ref="R109" si="175">SUM(R107:R108)</f>
        <v>1.5784919943420932</v>
      </c>
      <c r="S109" s="301">
        <f t="shared" ref="S109" si="176">SUM(S107:S108)</f>
        <v>0.94766694138581187</v>
      </c>
      <c r="T109" s="301">
        <f t="shared" si="167"/>
        <v>4.0470000000000006</v>
      </c>
      <c r="U109" s="301"/>
      <c r="V109" s="301">
        <f>SUM(V107:V108)</f>
        <v>1.4958261877041943</v>
      </c>
      <c r="W109" s="301">
        <f t="shared" ref="W109" si="177">SUM(W107:W108)</f>
        <v>1.5947736964017349</v>
      </c>
      <c r="X109" s="301">
        <f t="shared" ref="X109" si="178">SUM(X107:X108)</f>
        <v>0.91840011589407311</v>
      </c>
      <c r="Y109" s="301">
        <f t="shared" si="168"/>
        <v>4.0090000000000021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5.0589936882036364</v>
      </c>
      <c r="C116" s="300">
        <v>1.7489818650353095</v>
      </c>
      <c r="D116" s="300">
        <v>0.54489803537271231</v>
      </c>
      <c r="E116" s="300">
        <f>SUM(B116:D116)</f>
        <v>7.3528735886116587</v>
      </c>
      <c r="F116" s="300"/>
      <c r="G116" s="300">
        <v>3.9923124939662449</v>
      </c>
      <c r="H116" s="300">
        <v>2.052602824681574</v>
      </c>
      <c r="I116" s="300">
        <v>0.2472897688825941</v>
      </c>
      <c r="J116" s="300">
        <f>SUM(G116:I116)</f>
        <v>6.2922050875304132</v>
      </c>
      <c r="K116" s="300"/>
      <c r="L116" s="300">
        <v>4.2664043837698227</v>
      </c>
      <c r="M116" s="300">
        <v>1.8273309003153944</v>
      </c>
      <c r="N116" s="300">
        <v>0.35062010359775586</v>
      </c>
      <c r="O116" s="300">
        <f>SUM(L116:N116)</f>
        <v>6.4443553876829736</v>
      </c>
      <c r="P116" s="300"/>
      <c r="Q116" s="300">
        <v>4.7231646865871948</v>
      </c>
      <c r="R116" s="300">
        <v>1.9503431050847235</v>
      </c>
      <c r="S116" s="300">
        <v>0.38583449758711907</v>
      </c>
      <c r="T116" s="300">
        <f>SUM(Q116:S116)</f>
        <v>7.0593422892590372</v>
      </c>
      <c r="U116" s="300"/>
      <c r="V116" s="300">
        <v>5.3606570336160093</v>
      </c>
      <c r="W116" s="300">
        <v>2.0491102113965183</v>
      </c>
      <c r="X116" s="300">
        <v>0.42099119647241401</v>
      </c>
      <c r="Y116" s="300">
        <f>SUM(V116:X116)</f>
        <v>7.8307584414849423</v>
      </c>
    </row>
    <row r="117" spans="1:25" x14ac:dyDescent="0.2">
      <c r="A117" s="260" t="s">
        <v>364</v>
      </c>
      <c r="B117" s="300">
        <v>14.098559605390781</v>
      </c>
      <c r="C117" s="300">
        <v>0.70901742376983712</v>
      </c>
      <c r="D117" s="300">
        <v>2.2115493822277741</v>
      </c>
      <c r="E117" s="300">
        <f t="shared" ref="E117:E118" si="179">SUM(B117:D117)</f>
        <v>17.019126411388392</v>
      </c>
      <c r="F117" s="300"/>
      <c r="G117" s="300">
        <v>16.931529728510725</v>
      </c>
      <c r="H117" s="300">
        <v>0.53709773911839875</v>
      </c>
      <c r="I117" s="300">
        <v>1.4651674448404537</v>
      </c>
      <c r="J117" s="300">
        <f t="shared" ref="J117:J118" si="180">SUM(G117:I117)</f>
        <v>18.933794912469576</v>
      </c>
      <c r="K117" s="300"/>
      <c r="L117" s="300">
        <v>16.40438803024588</v>
      </c>
      <c r="M117" s="300">
        <v>0.93656631278274149</v>
      </c>
      <c r="N117" s="300">
        <v>0.80969026928837029</v>
      </c>
      <c r="O117" s="300">
        <f t="shared" ref="O117:O118" si="181">SUM(L117:N117)</f>
        <v>18.150644612316992</v>
      </c>
      <c r="P117" s="300"/>
      <c r="Q117" s="300">
        <v>17.617658327669098</v>
      </c>
      <c r="R117" s="300">
        <v>1.0209530121202242</v>
      </c>
      <c r="S117" s="300">
        <v>0.89604637095167083</v>
      </c>
      <c r="T117" s="300">
        <f t="shared" ref="T117:T118" si="182">SUM(Q117:S117)</f>
        <v>19.534657710740991</v>
      </c>
      <c r="U117" s="300"/>
      <c r="V117" s="300">
        <v>18.964472047694638</v>
      </c>
      <c r="W117" s="300">
        <v>1.1196003120331124</v>
      </c>
      <c r="X117" s="300">
        <v>0.99716919878729848</v>
      </c>
      <c r="Y117" s="300">
        <f t="shared" ref="Y117:Y118" si="183">SUM(V117:X117)</f>
        <v>21.081241558515046</v>
      </c>
    </row>
    <row r="118" spans="1:25" x14ac:dyDescent="0.2">
      <c r="A118" s="264" t="s">
        <v>363</v>
      </c>
      <c r="B118" s="301">
        <f>SUM(B116:B117)</f>
        <v>19.157553293594418</v>
      </c>
      <c r="C118" s="301">
        <f t="shared" ref="C118" si="184">SUM(C116:C117)</f>
        <v>2.4579992888051465</v>
      </c>
      <c r="D118" s="301">
        <f t="shared" ref="D118" si="185">SUM(D116:D117)</f>
        <v>2.7564474176004863</v>
      </c>
      <c r="E118" s="301">
        <f t="shared" si="179"/>
        <v>24.372000000000053</v>
      </c>
      <c r="F118" s="301"/>
      <c r="G118" s="301">
        <f>SUM(G116:G117)</f>
        <v>20.923842222476971</v>
      </c>
      <c r="H118" s="301">
        <f t="shared" ref="H118" si="186">SUM(H116:H117)</f>
        <v>2.5897005637999726</v>
      </c>
      <c r="I118" s="301">
        <f t="shared" ref="I118" si="187">SUM(I116:I117)</f>
        <v>1.7124572137230478</v>
      </c>
      <c r="J118" s="301">
        <f t="shared" si="180"/>
        <v>25.225999999999992</v>
      </c>
      <c r="K118" s="301"/>
      <c r="L118" s="301">
        <f>SUM(L116:L117)</f>
        <v>20.6707924140157</v>
      </c>
      <c r="M118" s="301">
        <f t="shared" ref="M118" si="188">SUM(M116:M117)</f>
        <v>2.7638972130981356</v>
      </c>
      <c r="N118" s="301">
        <f t="shared" ref="N118" si="189">SUM(N116:N117)</f>
        <v>1.1603103728861262</v>
      </c>
      <c r="O118" s="301">
        <f t="shared" si="181"/>
        <v>24.594999999999963</v>
      </c>
      <c r="P118" s="301"/>
      <c r="Q118" s="301">
        <f>SUM(Q116:Q117)</f>
        <v>22.340823014256294</v>
      </c>
      <c r="R118" s="301">
        <f t="shared" ref="R118" si="190">SUM(R116:R117)</f>
        <v>2.9712961172049477</v>
      </c>
      <c r="S118" s="301">
        <f t="shared" ref="S118" si="191">SUM(S116:S117)</f>
        <v>1.2818808685387899</v>
      </c>
      <c r="T118" s="301">
        <f t="shared" si="182"/>
        <v>26.59400000000003</v>
      </c>
      <c r="U118" s="301"/>
      <c r="V118" s="301">
        <f>SUM(V116:V117)</f>
        <v>24.325129081310649</v>
      </c>
      <c r="W118" s="301">
        <f t="shared" ref="W118" si="192">SUM(W116:W117)</f>
        <v>3.1687105234296307</v>
      </c>
      <c r="X118" s="301">
        <f t="shared" ref="X118" si="193">SUM(X116:X117)</f>
        <v>1.4181603952597124</v>
      </c>
      <c r="Y118" s="301">
        <f t="shared" si="183"/>
        <v>28.911999999999992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7.871027865404459</v>
      </c>
      <c r="C125" s="300">
        <v>4.0935547256770821</v>
      </c>
      <c r="D125" s="300">
        <v>1.343048549275319</v>
      </c>
      <c r="E125" s="300">
        <f>SUM(B125:D125)</f>
        <v>13.307631140356861</v>
      </c>
      <c r="F125" s="300"/>
      <c r="G125" s="300">
        <v>8.5233423776504509</v>
      </c>
      <c r="H125" s="300">
        <v>3.4617009346017378</v>
      </c>
      <c r="I125" s="300">
        <v>0.96021666166238206</v>
      </c>
      <c r="J125" s="300">
        <f>SUM(G125:I125)</f>
        <v>12.94525997391457</v>
      </c>
      <c r="K125" s="300"/>
      <c r="L125" s="300">
        <v>8.8800190314144167</v>
      </c>
      <c r="M125" s="300">
        <v>3.6332727395307574</v>
      </c>
      <c r="N125" s="300">
        <v>0.89367981593758072</v>
      </c>
      <c r="O125" s="300">
        <f>SUM(L125:N125)</f>
        <v>13.406971586882754</v>
      </c>
      <c r="P125" s="300"/>
      <c r="Q125" s="300">
        <v>8.6254712374748159</v>
      </c>
      <c r="R125" s="300">
        <v>3.4919322110748969</v>
      </c>
      <c r="S125" s="300">
        <v>0.90757405350787079</v>
      </c>
      <c r="T125" s="300">
        <f>SUM(Q125:S125)</f>
        <v>13.024977502057583</v>
      </c>
      <c r="U125" s="300"/>
      <c r="V125" s="300">
        <v>8.0142123045866516</v>
      </c>
      <c r="W125" s="300">
        <v>3.2140694508134713</v>
      </c>
      <c r="X125" s="300">
        <v>0.85824970480430329</v>
      </c>
      <c r="Y125" s="300">
        <f>SUM(V125:X125)</f>
        <v>12.086531460204425</v>
      </c>
    </row>
    <row r="126" spans="1:25" x14ac:dyDescent="0.2">
      <c r="A126" s="260" t="s">
        <v>364</v>
      </c>
      <c r="B126" s="300">
        <v>8.6009974145817321</v>
      </c>
      <c r="C126" s="300">
        <v>0.24869060614730876</v>
      </c>
      <c r="D126" s="300">
        <v>2.7546808389140871</v>
      </c>
      <c r="E126" s="300">
        <f t="shared" ref="E126:E127" si="194">SUM(B126:D126)</f>
        <v>11.604368859643127</v>
      </c>
      <c r="F126" s="300"/>
      <c r="G126" s="300">
        <v>10.656386091801947</v>
      </c>
      <c r="H126" s="300">
        <v>0.4321605868786339</v>
      </c>
      <c r="I126" s="300">
        <v>1.0781933474048258</v>
      </c>
      <c r="J126" s="300">
        <f t="shared" ref="J126:J127" si="195">SUM(G126:I126)</f>
        <v>12.166740026085407</v>
      </c>
      <c r="K126" s="300"/>
      <c r="L126" s="300">
        <v>10.932347927018434</v>
      </c>
      <c r="M126" s="300">
        <v>0.54827345426124907</v>
      </c>
      <c r="N126" s="300">
        <v>1.5904070318375232</v>
      </c>
      <c r="O126" s="300">
        <f t="shared" ref="O126:O127" si="196">SUM(L126:N126)</f>
        <v>13.071028413117206</v>
      </c>
      <c r="P126" s="300"/>
      <c r="Q126" s="300">
        <v>10.665167704870262</v>
      </c>
      <c r="R126" s="300">
        <v>0.55756002899707946</v>
      </c>
      <c r="S126" s="300">
        <v>1.6292947640750874</v>
      </c>
      <c r="T126" s="300">
        <f t="shared" ref="T126:T127" si="197">SUM(Q126:S126)</f>
        <v>12.852022497942428</v>
      </c>
      <c r="U126" s="300"/>
      <c r="V126" s="300">
        <v>9.9403249390046682</v>
      </c>
      <c r="W126" s="300">
        <v>0.55489278743640991</v>
      </c>
      <c r="X126" s="300">
        <v>1.5802508133544679</v>
      </c>
      <c r="Y126" s="300">
        <f t="shared" ref="Y126:Y127" si="198">SUM(V126:X126)</f>
        <v>12.075468539795546</v>
      </c>
    </row>
    <row r="127" spans="1:25" x14ac:dyDescent="0.2">
      <c r="A127" s="264" t="s">
        <v>363</v>
      </c>
      <c r="B127" s="301">
        <f>SUM(B125:B126)</f>
        <v>16.472025279986191</v>
      </c>
      <c r="C127" s="301">
        <f t="shared" ref="C127" si="199">SUM(C125:C126)</f>
        <v>4.3422453318243912</v>
      </c>
      <c r="D127" s="301">
        <f t="shared" ref="D127" si="200">SUM(D125:D126)</f>
        <v>4.0977293881894061</v>
      </c>
      <c r="E127" s="301">
        <f t="shared" si="194"/>
        <v>24.911999999999988</v>
      </c>
      <c r="F127" s="301"/>
      <c r="G127" s="301">
        <f>SUM(G125:G126)</f>
        <v>19.1797284694524</v>
      </c>
      <c r="H127" s="301">
        <f t="shared" ref="H127" si="201">SUM(H125:H126)</f>
        <v>3.8938615214803716</v>
      </c>
      <c r="I127" s="301">
        <f t="shared" ref="I127" si="202">SUM(I125:I126)</f>
        <v>2.0384100090672077</v>
      </c>
      <c r="J127" s="301">
        <f t="shared" si="195"/>
        <v>25.111999999999977</v>
      </c>
      <c r="K127" s="301"/>
      <c r="L127" s="301">
        <f>SUM(L125:L126)</f>
        <v>19.81236695843285</v>
      </c>
      <c r="M127" s="301">
        <f t="shared" ref="M127" si="203">SUM(M125:M126)</f>
        <v>4.1815461937920064</v>
      </c>
      <c r="N127" s="301">
        <f t="shared" ref="N127" si="204">SUM(N125:N126)</f>
        <v>2.4840868477751039</v>
      </c>
      <c r="O127" s="301">
        <f t="shared" si="196"/>
        <v>26.477999999999959</v>
      </c>
      <c r="P127" s="301"/>
      <c r="Q127" s="301">
        <f>SUM(Q125:Q126)</f>
        <v>19.290638942345076</v>
      </c>
      <c r="R127" s="301">
        <f t="shared" ref="R127" si="205">SUM(R125:R126)</f>
        <v>4.0494922400719764</v>
      </c>
      <c r="S127" s="301">
        <f t="shared" ref="S127" si="206">SUM(S125:S126)</f>
        <v>2.5368688175829583</v>
      </c>
      <c r="T127" s="301">
        <f t="shared" si="197"/>
        <v>25.877000000000013</v>
      </c>
      <c r="U127" s="301"/>
      <c r="V127" s="301">
        <f>SUM(V125:V126)</f>
        <v>17.954537243591318</v>
      </c>
      <c r="W127" s="301">
        <f t="shared" ref="W127" si="207">SUM(W125:W126)</f>
        <v>3.7689622382498813</v>
      </c>
      <c r="X127" s="301">
        <f t="shared" ref="X127" si="208">SUM(X125:X126)</f>
        <v>2.4385005181587713</v>
      </c>
      <c r="Y127" s="301">
        <f t="shared" si="198"/>
        <v>24.161999999999971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3.3394446734539183</v>
      </c>
      <c r="C134" s="300">
        <v>2.886980637576873</v>
      </c>
      <c r="D134" s="300">
        <v>0.67981712434898967</v>
      </c>
      <c r="E134" s="300">
        <f>SUM(B134:D134)</f>
        <v>6.9062424353797809</v>
      </c>
      <c r="F134" s="300"/>
      <c r="G134" s="300">
        <v>4.1341031462602382</v>
      </c>
      <c r="H134" s="300">
        <v>3.8008614985412459</v>
      </c>
      <c r="I134" s="300">
        <v>1.4612364580275141</v>
      </c>
      <c r="J134" s="300">
        <f>SUM(G134:I134)</f>
        <v>9.3962011028289982</v>
      </c>
      <c r="K134" s="300"/>
      <c r="L134" s="300">
        <v>5.2995902937036083</v>
      </c>
      <c r="M134" s="300">
        <v>2.4292195260656242</v>
      </c>
      <c r="N134" s="300">
        <v>0.31275979266599668</v>
      </c>
      <c r="O134" s="300">
        <f>SUM(L134:N134)</f>
        <v>8.0415696124352287</v>
      </c>
      <c r="P134" s="300"/>
      <c r="Q134" s="300">
        <v>5.3727938385517398</v>
      </c>
      <c r="R134" s="300">
        <v>2.2746371155697349</v>
      </c>
      <c r="S134" s="300">
        <v>0.31032516135849925</v>
      </c>
      <c r="T134" s="300">
        <f>SUM(Q134:S134)</f>
        <v>7.9577561154799747</v>
      </c>
      <c r="U134" s="300"/>
      <c r="V134" s="300">
        <v>6.3305294759940676</v>
      </c>
      <c r="W134" s="300">
        <v>2.2914948888260476</v>
      </c>
      <c r="X134" s="300">
        <v>0.34415442636045612</v>
      </c>
      <c r="Y134" s="300">
        <f>SUM(V134:X134)</f>
        <v>8.966178791180571</v>
      </c>
    </row>
    <row r="135" spans="1:25" x14ac:dyDescent="0.2">
      <c r="A135" s="260" t="s">
        <v>364</v>
      </c>
      <c r="B135" s="300">
        <v>4.0972883015624282</v>
      </c>
      <c r="C135" s="300">
        <v>0.29013303394090267</v>
      </c>
      <c r="D135" s="300">
        <v>0.88833622911690191</v>
      </c>
      <c r="E135" s="300">
        <f t="shared" ref="E135:E136" si="209">SUM(B135:D135)</f>
        <v>5.2757575646202328</v>
      </c>
      <c r="F135" s="300"/>
      <c r="G135" s="300">
        <v>3.4138851767588911</v>
      </c>
      <c r="H135" s="300">
        <v>1.3611339604228379</v>
      </c>
      <c r="I135" s="300">
        <v>1.8607797599892797</v>
      </c>
      <c r="J135" s="300">
        <f t="shared" ref="J135:J136" si="210">SUM(G135:I135)</f>
        <v>6.6357988971710089</v>
      </c>
      <c r="K135" s="300"/>
      <c r="L135" s="300">
        <v>5.8886804713532044</v>
      </c>
      <c r="M135" s="300">
        <v>0.73036519765425234</v>
      </c>
      <c r="N135" s="300">
        <v>2.5673847185572867</v>
      </c>
      <c r="O135" s="300">
        <f t="shared" ref="O135:O136" si="211">SUM(L135:N135)</f>
        <v>9.1864303875647426</v>
      </c>
      <c r="P135" s="300"/>
      <c r="Q135" s="300">
        <v>5.7609318760470929</v>
      </c>
      <c r="R135" s="300">
        <v>0.71652690241459205</v>
      </c>
      <c r="S135" s="300">
        <v>2.6437851060583406</v>
      </c>
      <c r="T135" s="300">
        <f t="shared" ref="T135:T136" si="212">SUM(Q135:S135)</f>
        <v>9.121243884520025</v>
      </c>
      <c r="U135" s="300"/>
      <c r="V135" s="300">
        <v>6.3367433753168205</v>
      </c>
      <c r="W135" s="300">
        <v>0.80254900257344486</v>
      </c>
      <c r="X135" s="300">
        <v>3.1595288309291822</v>
      </c>
      <c r="Y135" s="300">
        <f t="shared" ref="Y135:Y136" si="213">SUM(V135:X135)</f>
        <v>10.298821208819447</v>
      </c>
    </row>
    <row r="136" spans="1:25" x14ac:dyDescent="0.2">
      <c r="A136" s="264" t="s">
        <v>363</v>
      </c>
      <c r="B136" s="301">
        <f>SUM(B134:B135)</f>
        <v>7.436732975016346</v>
      </c>
      <c r="C136" s="301">
        <f t="shared" ref="C136" si="214">SUM(C134:C135)</f>
        <v>3.1771136715177755</v>
      </c>
      <c r="D136" s="301">
        <f t="shared" ref="D136" si="215">SUM(D134:D135)</f>
        <v>1.5681533534658916</v>
      </c>
      <c r="E136" s="301">
        <f t="shared" si="209"/>
        <v>12.182000000000013</v>
      </c>
      <c r="F136" s="301"/>
      <c r="G136" s="301">
        <f>SUM(G134:G135)</f>
        <v>7.5479883230191298</v>
      </c>
      <c r="H136" s="301">
        <f t="shared" ref="H136" si="216">SUM(H134:H135)</f>
        <v>5.1619954589640837</v>
      </c>
      <c r="I136" s="301">
        <f t="shared" ref="I136" si="217">SUM(I134:I135)</f>
        <v>3.3220162180167936</v>
      </c>
      <c r="J136" s="301">
        <f t="shared" si="210"/>
        <v>16.032000000000007</v>
      </c>
      <c r="K136" s="301"/>
      <c r="L136" s="301">
        <f>SUM(L134:L135)</f>
        <v>11.188270765056814</v>
      </c>
      <c r="M136" s="301">
        <f t="shared" ref="M136" si="218">SUM(M134:M135)</f>
        <v>3.1595847237198766</v>
      </c>
      <c r="N136" s="301">
        <f t="shared" ref="N136" si="219">SUM(N134:N135)</f>
        <v>2.8801445112232833</v>
      </c>
      <c r="O136" s="301">
        <f t="shared" si="211"/>
        <v>17.227999999999973</v>
      </c>
      <c r="P136" s="301"/>
      <c r="Q136" s="301">
        <f>SUM(Q134:Q135)</f>
        <v>11.133725714598832</v>
      </c>
      <c r="R136" s="301">
        <f t="shared" ref="R136" si="220">SUM(R134:R135)</f>
        <v>2.9911640179843269</v>
      </c>
      <c r="S136" s="301">
        <f t="shared" ref="S136" si="221">SUM(S134:S135)</f>
        <v>2.9541102674168398</v>
      </c>
      <c r="T136" s="301">
        <f t="shared" si="212"/>
        <v>17.078999999999997</v>
      </c>
      <c r="U136" s="301"/>
      <c r="V136" s="301">
        <f>SUM(V134:V135)</f>
        <v>12.667272851310887</v>
      </c>
      <c r="W136" s="301">
        <f t="shared" ref="W136" si="222">SUM(W134:W135)</f>
        <v>3.0940438913994925</v>
      </c>
      <c r="X136" s="301">
        <f t="shared" ref="X136" si="223">SUM(X134:X135)</f>
        <v>3.5036832572896381</v>
      </c>
      <c r="Y136" s="301">
        <f t="shared" si="213"/>
        <v>19.265000000000018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14.974502257089037</v>
      </c>
      <c r="C143" s="300">
        <v>9.666027957695837</v>
      </c>
      <c r="D143" s="300">
        <v>5.4765904660905109</v>
      </c>
      <c r="E143" s="300">
        <f>SUM(B143:D143)</f>
        <v>30.117120680875384</v>
      </c>
      <c r="F143" s="300"/>
      <c r="G143" s="300">
        <v>19.940763926186669</v>
      </c>
      <c r="H143" s="300">
        <v>11.999530051087376</v>
      </c>
      <c r="I143" s="300">
        <v>5.9851860421779381</v>
      </c>
      <c r="J143" s="300">
        <f>SUM(G143:I143)</f>
        <v>37.925480019451982</v>
      </c>
      <c r="K143" s="300"/>
      <c r="L143" s="300">
        <v>19.918312803915263</v>
      </c>
      <c r="M143" s="300">
        <v>13.199499983105673</v>
      </c>
      <c r="N143" s="300">
        <v>8.4066594745891106</v>
      </c>
      <c r="O143" s="300">
        <f>SUM(L143:N143)</f>
        <v>41.52447226161005</v>
      </c>
      <c r="P143" s="300"/>
      <c r="Q143" s="300">
        <v>20.856940011553331</v>
      </c>
      <c r="R143" s="300">
        <v>13.876451648429349</v>
      </c>
      <c r="S143" s="300">
        <v>9.053239461318741</v>
      </c>
      <c r="T143" s="300">
        <f>SUM(Q143:S143)</f>
        <v>43.786631121301419</v>
      </c>
      <c r="U143" s="300"/>
      <c r="V143" s="300">
        <v>22.286741874193517</v>
      </c>
      <c r="W143" s="300">
        <v>14.87675654185734</v>
      </c>
      <c r="X143" s="300">
        <v>10.150189752294629</v>
      </c>
      <c r="Y143" s="300">
        <f>SUM(V143:X143)</f>
        <v>47.313688168345486</v>
      </c>
    </row>
    <row r="144" spans="1:25" x14ac:dyDescent="0.2">
      <c r="A144" s="260" t="s">
        <v>364</v>
      </c>
      <c r="B144" s="300">
        <v>25.230022819966649</v>
      </c>
      <c r="C144" s="300">
        <v>3.0942931618109397</v>
      </c>
      <c r="D144" s="300">
        <v>9.1955633373471066</v>
      </c>
      <c r="E144" s="300">
        <f t="shared" ref="E144:E145" si="224">SUM(B144:D144)</f>
        <v>37.519879319124698</v>
      </c>
      <c r="F144" s="300"/>
      <c r="G144" s="300">
        <v>30.508268195999584</v>
      </c>
      <c r="H144" s="300">
        <v>3.0948512428147565</v>
      </c>
      <c r="I144" s="300">
        <v>5.7934005417338295</v>
      </c>
      <c r="J144" s="300">
        <f t="shared" ref="J144:J145" si="225">SUM(G144:I144)</f>
        <v>39.39651998054817</v>
      </c>
      <c r="K144" s="300"/>
      <c r="L144" s="300">
        <v>26.585456849827317</v>
      </c>
      <c r="M144" s="300">
        <v>3.1727623207885447</v>
      </c>
      <c r="N144" s="300">
        <v>5.6083085677740723</v>
      </c>
      <c r="O144" s="300">
        <f t="shared" ref="O144:O145" si="226">SUM(L144:N144)</f>
        <v>35.366527738389934</v>
      </c>
      <c r="P144" s="300"/>
      <c r="Q144" s="300">
        <v>27.077080027037976</v>
      </c>
      <c r="R144" s="300">
        <v>3.3508155391482064</v>
      </c>
      <c r="S144" s="300">
        <v>5.8914733125123098</v>
      </c>
      <c r="T144" s="300">
        <f t="shared" ref="T144:T145" si="227">SUM(Q144:S144)</f>
        <v>36.319368878698491</v>
      </c>
      <c r="U144" s="300"/>
      <c r="V144" s="300">
        <v>27.938651685401052</v>
      </c>
      <c r="W144" s="300">
        <v>3.6842219927810849</v>
      </c>
      <c r="X144" s="300">
        <v>6.3394381534723028</v>
      </c>
      <c r="Y144" s="300">
        <f t="shared" ref="Y144:Y145" si="228">SUM(V144:X144)</f>
        <v>37.962311831654439</v>
      </c>
    </row>
    <row r="145" spans="1:25" x14ac:dyDescent="0.2">
      <c r="A145" s="264" t="s">
        <v>363</v>
      </c>
      <c r="B145" s="301">
        <f>SUM(B143:B144)</f>
        <v>40.204525077055685</v>
      </c>
      <c r="C145" s="301">
        <f t="shared" ref="C145" si="229">SUM(C143:C144)</f>
        <v>12.760321119506777</v>
      </c>
      <c r="D145" s="301">
        <f t="shared" ref="D145" si="230">SUM(D143:D144)</f>
        <v>14.672153803437617</v>
      </c>
      <c r="E145" s="301">
        <f t="shared" si="224"/>
        <v>67.637000000000086</v>
      </c>
      <c r="F145" s="301"/>
      <c r="G145" s="301">
        <f>SUM(G143:G144)</f>
        <v>50.449032122186253</v>
      </c>
      <c r="H145" s="301">
        <f t="shared" ref="H145" si="231">SUM(H143:H144)</f>
        <v>15.094381293902133</v>
      </c>
      <c r="I145" s="301">
        <f t="shared" ref="I145" si="232">SUM(I143:I144)</f>
        <v>11.778586583911768</v>
      </c>
      <c r="J145" s="301">
        <f t="shared" si="225"/>
        <v>77.322000000000145</v>
      </c>
      <c r="K145" s="301"/>
      <c r="L145" s="301">
        <f>SUM(L143:L144)</f>
        <v>46.50376965374258</v>
      </c>
      <c r="M145" s="301">
        <f t="shared" ref="M145" si="233">SUM(M143:M144)</f>
        <v>16.372262303894217</v>
      </c>
      <c r="N145" s="301">
        <f t="shared" ref="N145" si="234">SUM(N143:N144)</f>
        <v>14.014968042363183</v>
      </c>
      <c r="O145" s="301">
        <f t="shared" si="226"/>
        <v>76.890999999999977</v>
      </c>
      <c r="P145" s="301"/>
      <c r="Q145" s="301">
        <f>SUM(Q143:Q144)</f>
        <v>47.934020038591306</v>
      </c>
      <c r="R145" s="301">
        <f t="shared" ref="R145" si="235">SUM(R143:R144)</f>
        <v>17.227267187577556</v>
      </c>
      <c r="S145" s="301">
        <f t="shared" ref="S145" si="236">SUM(S143:S144)</f>
        <v>14.94471277383105</v>
      </c>
      <c r="T145" s="301">
        <f t="shared" si="227"/>
        <v>80.105999999999909</v>
      </c>
      <c r="U145" s="301"/>
      <c r="V145" s="301">
        <f>SUM(V143:V144)</f>
        <v>50.225393559594565</v>
      </c>
      <c r="W145" s="301">
        <f t="shared" ref="W145" si="237">SUM(W143:W144)</f>
        <v>18.560978534638423</v>
      </c>
      <c r="X145" s="301">
        <f t="shared" ref="X145" si="238">SUM(X143:X144)</f>
        <v>16.48962790576693</v>
      </c>
      <c r="Y145" s="301">
        <f t="shared" si="228"/>
        <v>85.275999999999925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17.89719509224556</v>
      </c>
      <c r="C152" s="300">
        <v>14.470282101941539</v>
      </c>
      <c r="D152" s="300">
        <v>3.8748729980586822</v>
      </c>
      <c r="E152" s="300">
        <f>SUM(B152:D152)</f>
        <v>36.242350192245787</v>
      </c>
      <c r="F152" s="300"/>
      <c r="G152" s="300">
        <v>18.179733322119883</v>
      </c>
      <c r="H152" s="300">
        <v>13.125014940713015</v>
      </c>
      <c r="I152" s="300">
        <v>4.6651526676422552</v>
      </c>
      <c r="J152" s="300">
        <f>SUM(G152:I152)</f>
        <v>35.969900930475156</v>
      </c>
      <c r="K152" s="300"/>
      <c r="L152" s="300">
        <v>15.971055348684903</v>
      </c>
      <c r="M152" s="300">
        <v>13.804684901580838</v>
      </c>
      <c r="N152" s="300">
        <v>4.4232577654915213</v>
      </c>
      <c r="O152" s="300">
        <f>SUM(L152:N152)</f>
        <v>34.198998015757262</v>
      </c>
      <c r="P152" s="300"/>
      <c r="Q152" s="300">
        <v>17.30460471256109</v>
      </c>
      <c r="R152" s="300">
        <v>14.417559867930999</v>
      </c>
      <c r="S152" s="300">
        <v>4.6297841961802035</v>
      </c>
      <c r="T152" s="300">
        <f>SUM(Q152:S152)</f>
        <v>36.351948776672295</v>
      </c>
      <c r="U152" s="300"/>
      <c r="V152" s="300">
        <v>19.138682441369042</v>
      </c>
      <c r="W152" s="300">
        <v>15.064331272415052</v>
      </c>
      <c r="X152" s="300">
        <v>5.0539813706856833</v>
      </c>
      <c r="Y152" s="300">
        <f>SUM(V152:X152)</f>
        <v>39.256995084469779</v>
      </c>
    </row>
    <row r="153" spans="1:25" x14ac:dyDescent="0.2">
      <c r="A153" s="260" t="s">
        <v>364</v>
      </c>
      <c r="B153" s="300">
        <v>34.020347381941953</v>
      </c>
      <c r="C153" s="300">
        <v>10.518918891041428</v>
      </c>
      <c r="D153" s="300">
        <v>4.1213835347708603</v>
      </c>
      <c r="E153" s="300">
        <f t="shared" ref="E153:E154" si="239">SUM(B153:D153)</f>
        <v>48.66064980775424</v>
      </c>
      <c r="F153" s="300"/>
      <c r="G153" s="300">
        <v>37.52219870527658</v>
      </c>
      <c r="H153" s="300">
        <v>10.60132656950309</v>
      </c>
      <c r="I153" s="300">
        <v>5.0005737947451081</v>
      </c>
      <c r="J153" s="300">
        <f t="shared" ref="J153:J154" si="240">SUM(G153:I153)</f>
        <v>53.124099069524775</v>
      </c>
      <c r="K153" s="300"/>
      <c r="L153" s="300">
        <v>33.641672709661407</v>
      </c>
      <c r="M153" s="300">
        <v>11.787882807809671</v>
      </c>
      <c r="N153" s="300">
        <v>4.6564464667715555</v>
      </c>
      <c r="O153" s="300">
        <f t="shared" ref="O153:O154" si="241">SUM(L153:N153)</f>
        <v>50.086001984242635</v>
      </c>
      <c r="P153" s="300"/>
      <c r="Q153" s="300">
        <v>35.808231332328013</v>
      </c>
      <c r="R153" s="300">
        <v>12.521011381880642</v>
      </c>
      <c r="S153" s="300">
        <v>4.878808509119029</v>
      </c>
      <c r="T153" s="300">
        <f t="shared" ref="T153:T154" si="242">SUM(Q153:S153)</f>
        <v>53.208051223327686</v>
      </c>
      <c r="U153" s="300"/>
      <c r="V153" s="300">
        <v>38.738290085227007</v>
      </c>
      <c r="W153" s="300">
        <v>13.42242202937395</v>
      </c>
      <c r="X153" s="300">
        <v>5.2942928009291803</v>
      </c>
      <c r="Y153" s="300">
        <f t="shared" ref="Y153:Y154" si="243">SUM(V153:X153)</f>
        <v>57.455004915530132</v>
      </c>
    </row>
    <row r="154" spans="1:25" x14ac:dyDescent="0.2">
      <c r="A154" s="264" t="s">
        <v>363</v>
      </c>
      <c r="B154" s="301">
        <f>SUM(B152:B153)</f>
        <v>51.917542474187513</v>
      </c>
      <c r="C154" s="301">
        <f t="shared" ref="C154" si="244">SUM(C152:C153)</f>
        <v>24.989200992982965</v>
      </c>
      <c r="D154" s="301">
        <f t="shared" ref="D154" si="245">SUM(D152:D153)</f>
        <v>7.996256532829543</v>
      </c>
      <c r="E154" s="301">
        <f t="shared" si="239"/>
        <v>84.903000000000034</v>
      </c>
      <c r="F154" s="301"/>
      <c r="G154" s="301">
        <f>SUM(G152:G153)</f>
        <v>55.701932027396467</v>
      </c>
      <c r="H154" s="301">
        <f t="shared" ref="H154" si="246">SUM(H152:H153)</f>
        <v>23.726341510216105</v>
      </c>
      <c r="I154" s="301">
        <f t="shared" ref="I154" si="247">SUM(I152:I153)</f>
        <v>9.6657264623873633</v>
      </c>
      <c r="J154" s="301">
        <f t="shared" si="240"/>
        <v>89.093999999999937</v>
      </c>
      <c r="K154" s="301"/>
      <c r="L154" s="301">
        <f>SUM(L152:L153)</f>
        <v>49.612728058346306</v>
      </c>
      <c r="M154" s="301">
        <f t="shared" ref="M154" si="248">SUM(M152:M153)</f>
        <v>25.592567709390508</v>
      </c>
      <c r="N154" s="301">
        <f t="shared" ref="N154" si="249">SUM(N152:N153)</f>
        <v>9.0797042322630759</v>
      </c>
      <c r="O154" s="301">
        <f t="shared" si="241"/>
        <v>84.284999999999883</v>
      </c>
      <c r="P154" s="301"/>
      <c r="Q154" s="301">
        <f>SUM(Q152:Q153)</f>
        <v>53.112836044889107</v>
      </c>
      <c r="R154" s="301">
        <f t="shared" ref="R154" si="250">SUM(R152:R153)</f>
        <v>26.938571249811641</v>
      </c>
      <c r="S154" s="301">
        <f t="shared" ref="S154" si="251">SUM(S152:S153)</f>
        <v>9.5085927052992325</v>
      </c>
      <c r="T154" s="301">
        <f t="shared" si="242"/>
        <v>89.559999999999988</v>
      </c>
      <c r="U154" s="301"/>
      <c r="V154" s="301">
        <f>SUM(V152:V153)</f>
        <v>57.876972526596049</v>
      </c>
      <c r="W154" s="301">
        <f t="shared" ref="W154" si="252">SUM(W152:W153)</f>
        <v>28.486753301789001</v>
      </c>
      <c r="X154" s="301">
        <f t="shared" ref="X154" si="253">SUM(X152:X153)</f>
        <v>10.348274171614865</v>
      </c>
      <c r="Y154" s="301">
        <f t="shared" si="243"/>
        <v>96.711999999999904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8.2704797397945597</v>
      </c>
      <c r="C161" s="300">
        <v>8.3184245499364984</v>
      </c>
      <c r="D161" s="300">
        <v>0</v>
      </c>
      <c r="E161" s="300">
        <f>SUM(B161:D161)</f>
        <v>16.588904289731058</v>
      </c>
      <c r="F161" s="300"/>
      <c r="G161" s="300">
        <v>8.583886035537537</v>
      </c>
      <c r="H161" s="300">
        <v>8.1504279059187112</v>
      </c>
      <c r="I161" s="300">
        <v>0.49304000309048879</v>
      </c>
      <c r="J161" s="300">
        <f>SUM(G161:I161)</f>
        <v>17.227353944546739</v>
      </c>
      <c r="K161" s="300"/>
      <c r="L161" s="300">
        <v>8.845055669095828</v>
      </c>
      <c r="M161" s="300">
        <v>8.0658536847027076</v>
      </c>
      <c r="N161" s="300">
        <v>0.7061054173253799</v>
      </c>
      <c r="O161" s="300">
        <f>SUM(L161:N161)</f>
        <v>17.617014771123916</v>
      </c>
      <c r="P161" s="300"/>
      <c r="Q161" s="300">
        <v>9.3858654693378227</v>
      </c>
      <c r="R161" s="300">
        <v>8.5766260589395937</v>
      </c>
      <c r="S161" s="300">
        <v>0.75021339290661215</v>
      </c>
      <c r="T161" s="300">
        <f>SUM(Q161:S161)</f>
        <v>18.712704921184031</v>
      </c>
      <c r="U161" s="300"/>
      <c r="V161" s="300">
        <v>9.8523927528717063</v>
      </c>
      <c r="W161" s="300">
        <v>9.006689249988689</v>
      </c>
      <c r="X161" s="300">
        <v>0.79406288745705544</v>
      </c>
      <c r="Y161" s="300">
        <f>SUM(V161:X161)</f>
        <v>19.653144890317453</v>
      </c>
    </row>
    <row r="162" spans="1:25" x14ac:dyDescent="0.2">
      <c r="A162" s="260" t="s">
        <v>364</v>
      </c>
      <c r="B162" s="300">
        <v>10.047101313795286</v>
      </c>
      <c r="C162" s="300">
        <v>1.6685554938996492</v>
      </c>
      <c r="D162" s="300">
        <v>0.4874389025740043</v>
      </c>
      <c r="E162" s="300">
        <f t="shared" ref="E162:E163" si="254">SUM(B162:D162)</f>
        <v>12.20309571026894</v>
      </c>
      <c r="F162" s="300"/>
      <c r="G162" s="300">
        <v>10.157219882131713</v>
      </c>
      <c r="H162" s="300">
        <v>1.6310537866122623</v>
      </c>
      <c r="I162" s="300">
        <v>3.7238670927143487E-4</v>
      </c>
      <c r="J162" s="300">
        <f t="shared" ref="J162:J163" si="255">SUM(G162:I162)</f>
        <v>11.788646055453247</v>
      </c>
      <c r="K162" s="300"/>
      <c r="L162" s="300">
        <v>10.23537463851812</v>
      </c>
      <c r="M162" s="300">
        <v>1.665265955332031</v>
      </c>
      <c r="N162" s="300">
        <v>0.2493446350258979</v>
      </c>
      <c r="O162" s="300">
        <f t="shared" ref="O162:O163" si="256">SUM(L162:N162)</f>
        <v>12.14998522887605</v>
      </c>
      <c r="P162" s="300"/>
      <c r="Q162" s="300">
        <v>10.642172306727849</v>
      </c>
      <c r="R162" s="300">
        <v>1.8622344104248405</v>
      </c>
      <c r="S162" s="300">
        <v>0.26488836166335528</v>
      </c>
      <c r="T162" s="300">
        <f t="shared" ref="T162:T163" si="257">SUM(Q162:S162)</f>
        <v>12.769295078816043</v>
      </c>
      <c r="U162" s="300"/>
      <c r="V162" s="300">
        <v>10.716135100637125</v>
      </c>
      <c r="W162" s="300">
        <v>2.1565262471088129</v>
      </c>
      <c r="X162" s="300">
        <v>0.28119376193660739</v>
      </c>
      <c r="Y162" s="300">
        <f t="shared" ref="Y162:Y163" si="258">SUM(V162:X162)</f>
        <v>13.153855109682546</v>
      </c>
    </row>
    <row r="163" spans="1:25" x14ac:dyDescent="0.2">
      <c r="A163" s="264" t="s">
        <v>363</v>
      </c>
      <c r="B163" s="301">
        <f>SUM(B161:B162)</f>
        <v>18.317581053589848</v>
      </c>
      <c r="C163" s="301">
        <f t="shared" ref="C163" si="259">SUM(C161:C162)</f>
        <v>9.986980043836148</v>
      </c>
      <c r="D163" s="301">
        <f t="shared" ref="D163" si="260">SUM(D161:D162)</f>
        <v>0.4874389025740043</v>
      </c>
      <c r="E163" s="301">
        <f t="shared" si="254"/>
        <v>28.792000000000002</v>
      </c>
      <c r="F163" s="301"/>
      <c r="G163" s="301">
        <f>SUM(G161:G162)</f>
        <v>18.741105917669252</v>
      </c>
      <c r="H163" s="301">
        <f t="shared" ref="H163" si="261">SUM(H161:H162)</f>
        <v>9.7814816925309742</v>
      </c>
      <c r="I163" s="301">
        <f t="shared" ref="I163" si="262">SUM(I161:I162)</f>
        <v>0.49341238979976021</v>
      </c>
      <c r="J163" s="301">
        <f t="shared" si="255"/>
        <v>29.015999999999988</v>
      </c>
      <c r="K163" s="301"/>
      <c r="L163" s="301">
        <f>SUM(L161:L162)</f>
        <v>19.080430307613948</v>
      </c>
      <c r="M163" s="301">
        <f t="shared" ref="M163" si="263">SUM(M161:M162)</f>
        <v>9.7311196400347377</v>
      </c>
      <c r="N163" s="301">
        <f t="shared" ref="N163" si="264">SUM(N161:N162)</f>
        <v>0.95545005235127778</v>
      </c>
      <c r="O163" s="301">
        <f t="shared" si="256"/>
        <v>29.766999999999964</v>
      </c>
      <c r="P163" s="301"/>
      <c r="Q163" s="301">
        <f>SUM(Q161:Q162)</f>
        <v>20.028037776065673</v>
      </c>
      <c r="R163" s="301">
        <f t="shared" ref="R163" si="265">SUM(R161:R162)</f>
        <v>10.438860469364434</v>
      </c>
      <c r="S163" s="301">
        <f t="shared" ref="S163" si="266">SUM(S161:S162)</f>
        <v>1.0151017545699674</v>
      </c>
      <c r="T163" s="301">
        <f t="shared" si="257"/>
        <v>31.482000000000077</v>
      </c>
      <c r="U163" s="301"/>
      <c r="V163" s="301">
        <f>SUM(V161:V162)</f>
        <v>20.568527853508833</v>
      </c>
      <c r="W163" s="301">
        <f t="shared" ref="W163" si="267">SUM(W161:W162)</f>
        <v>11.163215497097502</v>
      </c>
      <c r="X163" s="301">
        <f t="shared" ref="X163" si="268">SUM(X161:X162)</f>
        <v>1.0752566493936628</v>
      </c>
      <c r="Y163" s="301">
        <f t="shared" si="258"/>
        <v>32.807000000000002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23.153124765784021</v>
      </c>
      <c r="C170" s="300">
        <v>28.843120370684101</v>
      </c>
      <c r="D170" s="300">
        <v>3.5882405087348959</v>
      </c>
      <c r="E170" s="300">
        <f>SUM(B170:D170)</f>
        <v>55.584485645203017</v>
      </c>
      <c r="F170" s="300"/>
      <c r="G170" s="300">
        <v>21.882060333009406</v>
      </c>
      <c r="H170" s="300">
        <v>30.305175553517007</v>
      </c>
      <c r="I170" s="300">
        <v>5.0316611540196963</v>
      </c>
      <c r="J170" s="300">
        <f>SUM(G170:I170)</f>
        <v>57.218897040546103</v>
      </c>
      <c r="K170" s="300"/>
      <c r="L170" s="300">
        <v>22.040302201757783</v>
      </c>
      <c r="M170" s="300">
        <v>29.402987429575166</v>
      </c>
      <c r="N170" s="300">
        <v>5.1731690610134731</v>
      </c>
      <c r="O170" s="300">
        <f>SUM(L170:N170)</f>
        <v>56.61645869234642</v>
      </c>
      <c r="P170" s="300"/>
      <c r="Q170" s="300">
        <v>22.135560479680969</v>
      </c>
      <c r="R170" s="300">
        <v>28.266366711929042</v>
      </c>
      <c r="S170" s="300">
        <v>5.1394080708477299</v>
      </c>
      <c r="T170" s="300">
        <f>SUM(Q170:S170)</f>
        <v>55.541335262457743</v>
      </c>
      <c r="U170" s="300"/>
      <c r="V170" s="300">
        <v>23.641696353134527</v>
      </c>
      <c r="W170" s="300">
        <v>27.597353932012183</v>
      </c>
      <c r="X170" s="300">
        <v>5.252863201294641</v>
      </c>
      <c r="Y170" s="300">
        <f>SUM(V170:X170)</f>
        <v>56.491913486441348</v>
      </c>
    </row>
    <row r="171" spans="1:25" x14ac:dyDescent="0.2">
      <c r="A171" s="260" t="s">
        <v>364</v>
      </c>
      <c r="B171" s="300">
        <v>15.379820625111632</v>
      </c>
      <c r="C171" s="300">
        <v>4.8883387889155889</v>
      </c>
      <c r="D171" s="300">
        <v>2.6893549407697757</v>
      </c>
      <c r="E171" s="300">
        <f t="shared" ref="E171" si="269">SUM(B171:D171)</f>
        <v>22.957514354796995</v>
      </c>
      <c r="F171" s="300"/>
      <c r="G171" s="300">
        <v>14.720176436188586</v>
      </c>
      <c r="H171" s="300">
        <v>5.207884881606704</v>
      </c>
      <c r="I171" s="300">
        <v>2.8040416416586775</v>
      </c>
      <c r="J171" s="300">
        <f t="shared" ref="J171:J172" si="270">SUM(G171:I171)</f>
        <v>22.732102959453968</v>
      </c>
      <c r="K171" s="300"/>
      <c r="L171" s="300">
        <v>13.679681902500837</v>
      </c>
      <c r="M171" s="300">
        <v>5.7845640963217528</v>
      </c>
      <c r="N171" s="300">
        <v>2.8042953088309623</v>
      </c>
      <c r="O171" s="300">
        <f t="shared" ref="O171:O172" si="271">SUM(L171:N171)</f>
        <v>22.268541307653553</v>
      </c>
      <c r="P171" s="300"/>
      <c r="Q171" s="300">
        <v>13.264718566518901</v>
      </c>
      <c r="R171" s="300">
        <v>5.7595512255929791</v>
      </c>
      <c r="S171" s="300">
        <v>2.808394945430452</v>
      </c>
      <c r="T171" s="300">
        <f t="shared" ref="T171:T172" si="272">SUM(Q171:S171)</f>
        <v>21.832664737542331</v>
      </c>
      <c r="U171" s="300"/>
      <c r="V171" s="300">
        <v>13.197342299315075</v>
      </c>
      <c r="W171" s="300">
        <v>6.0061039620394876</v>
      </c>
      <c r="X171" s="300">
        <v>2.9546402522040931</v>
      </c>
      <c r="Y171" s="300">
        <f t="shared" ref="Y171:Y172" si="273">SUM(V171:X171)</f>
        <v>22.158086513558658</v>
      </c>
    </row>
    <row r="172" spans="1:25" x14ac:dyDescent="0.2">
      <c r="A172" s="264" t="s">
        <v>363</v>
      </c>
      <c r="B172" s="301">
        <f>SUM(B170:B171)</f>
        <v>38.532945390895655</v>
      </c>
      <c r="C172" s="301">
        <f t="shared" ref="C172" si="274">SUM(C170:C171)</f>
        <v>33.731459159599687</v>
      </c>
      <c r="D172" s="301">
        <f t="shared" ref="D172" si="275">SUM(D170:D171)</f>
        <v>6.2775954495046715</v>
      </c>
      <c r="E172" s="301">
        <f>SUM(B172:D172)</f>
        <v>78.542000000000016</v>
      </c>
      <c r="F172" s="301"/>
      <c r="G172" s="301">
        <f>SUM(G170:G171)</f>
        <v>36.602236769197994</v>
      </c>
      <c r="H172" s="301">
        <f t="shared" ref="H172" si="276">SUM(H170:H171)</f>
        <v>35.513060435123712</v>
      </c>
      <c r="I172" s="301">
        <f t="shared" ref="I172" si="277">SUM(I170:I171)</f>
        <v>7.8357027956783742</v>
      </c>
      <c r="J172" s="301">
        <f t="shared" si="270"/>
        <v>79.951000000000079</v>
      </c>
      <c r="K172" s="301"/>
      <c r="L172" s="301">
        <f>SUM(L170:L171)</f>
        <v>35.719984104258621</v>
      </c>
      <c r="M172" s="301">
        <f t="shared" ref="M172" si="278">SUM(M170:M171)</f>
        <v>35.187551525896922</v>
      </c>
      <c r="N172" s="301">
        <f t="shared" ref="N172" si="279">SUM(N170:N171)</f>
        <v>7.9774643698444354</v>
      </c>
      <c r="O172" s="301">
        <f t="shared" si="271"/>
        <v>78.884999999999977</v>
      </c>
      <c r="P172" s="301"/>
      <c r="Q172" s="301">
        <f>SUM(Q170:Q171)</f>
        <v>35.40027904619987</v>
      </c>
      <c r="R172" s="301">
        <f t="shared" ref="R172" si="280">SUM(R170:R171)</f>
        <v>34.025917937522024</v>
      </c>
      <c r="S172" s="301">
        <f t="shared" ref="S172" si="281">SUM(S170:S171)</f>
        <v>7.9478030162781819</v>
      </c>
      <c r="T172" s="301">
        <f t="shared" si="272"/>
        <v>77.37400000000008</v>
      </c>
      <c r="U172" s="301"/>
      <c r="V172" s="301">
        <f>SUM(V170:V171)</f>
        <v>36.839038652449602</v>
      </c>
      <c r="W172" s="301">
        <f t="shared" ref="W172" si="282">SUM(W170:W171)</f>
        <v>33.603457894051672</v>
      </c>
      <c r="X172" s="301">
        <f t="shared" ref="X172" si="283">SUM(X170:X171)</f>
        <v>8.2075034534987346</v>
      </c>
      <c r="Y172" s="301">
        <f t="shared" si="273"/>
        <v>78.650000000000006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31.901435656053568</v>
      </c>
      <c r="C179" s="300">
        <v>32.129438769493817</v>
      </c>
      <c r="D179" s="300">
        <v>4.6610803194898489</v>
      </c>
      <c r="E179" s="300">
        <f>SUM(B179:D179)</f>
        <v>68.691954745037236</v>
      </c>
      <c r="F179" s="300"/>
      <c r="G179" s="300">
        <v>33.656779411664751</v>
      </c>
      <c r="H179" s="300">
        <v>37.933622780579654</v>
      </c>
      <c r="I179" s="300">
        <v>7.2784296138969395</v>
      </c>
      <c r="J179" s="300">
        <f>SUM(G179:I179)</f>
        <v>78.868831806141344</v>
      </c>
      <c r="K179" s="300"/>
      <c r="L179" s="300">
        <v>37.315223881215168</v>
      </c>
      <c r="M179" s="300">
        <v>32.488230739855943</v>
      </c>
      <c r="N179" s="300">
        <v>4.8107383587758168</v>
      </c>
      <c r="O179" s="300">
        <f>SUM(L179:N179)</f>
        <v>74.614192979846933</v>
      </c>
      <c r="P179" s="300"/>
      <c r="Q179" s="300">
        <v>41.32431779666129</v>
      </c>
      <c r="R179" s="300">
        <v>33.962229002918228</v>
      </c>
      <c r="S179" s="300">
        <v>5.494822792093232</v>
      </c>
      <c r="T179" s="300">
        <f>SUM(Q179:S179)</f>
        <v>80.781369591672757</v>
      </c>
      <c r="U179" s="300"/>
      <c r="V179" s="300">
        <v>46.888798234799374</v>
      </c>
      <c r="W179" s="300">
        <v>34.039398400057479</v>
      </c>
      <c r="X179" s="300">
        <v>6.4080551631149891</v>
      </c>
      <c r="Y179" s="300">
        <f>SUM(V179:X179)</f>
        <v>87.33625179797184</v>
      </c>
    </row>
    <row r="180" spans="1:25" x14ac:dyDescent="0.2">
      <c r="A180" s="260" t="s">
        <v>364</v>
      </c>
      <c r="B180" s="300">
        <v>12.106965336881428</v>
      </c>
      <c r="C180" s="300">
        <v>3.9954378963382209</v>
      </c>
      <c r="D180" s="300">
        <v>1.8566420217429758</v>
      </c>
      <c r="E180" s="300">
        <f t="shared" ref="E180:E181" si="284">SUM(B180:D180)</f>
        <v>17.959045254962625</v>
      </c>
      <c r="F180" s="300"/>
      <c r="G180" s="300">
        <v>12.975554010610013</v>
      </c>
      <c r="H180" s="300">
        <v>4.4811023859899217</v>
      </c>
      <c r="I180" s="300">
        <v>1.239511797258672</v>
      </c>
      <c r="J180" s="300">
        <f t="shared" ref="J180:J181" si="285">SUM(G180:I180)</f>
        <v>18.696168193858608</v>
      </c>
      <c r="K180" s="300"/>
      <c r="L180" s="300">
        <v>13.432545947120131</v>
      </c>
      <c r="M180" s="300">
        <v>4.6383699349758372</v>
      </c>
      <c r="N180" s="300">
        <v>1.417891138056929</v>
      </c>
      <c r="O180" s="300">
        <f t="shared" ref="O180:O181" si="286">SUM(L180:N180)</f>
        <v>19.488807020152898</v>
      </c>
      <c r="P180" s="300"/>
      <c r="Q180" s="300">
        <v>14.490340748404357</v>
      </c>
      <c r="R180" s="300">
        <v>5.1269240739553181</v>
      </c>
      <c r="S180" s="300">
        <v>1.4513655859676899</v>
      </c>
      <c r="T180" s="300">
        <f t="shared" ref="T180:T181" si="287">SUM(Q180:S180)</f>
        <v>21.068630408327365</v>
      </c>
      <c r="U180" s="300"/>
      <c r="V180" s="300">
        <v>15.686366783671955</v>
      </c>
      <c r="W180" s="300">
        <v>5.7321029342034304</v>
      </c>
      <c r="X180" s="300">
        <v>1.4142784841528531</v>
      </c>
      <c r="Y180" s="300">
        <f t="shared" ref="Y180:Y181" si="288">SUM(V180:X180)</f>
        <v>22.832748202028238</v>
      </c>
    </row>
    <row r="181" spans="1:25" x14ac:dyDescent="0.2">
      <c r="A181" s="264" t="s">
        <v>363</v>
      </c>
      <c r="B181" s="301">
        <f>SUM(B179:B180)</f>
        <v>44.008400992934995</v>
      </c>
      <c r="C181" s="301">
        <f t="shared" ref="C181" si="289">SUM(C179:C180)</f>
        <v>36.124876665832041</v>
      </c>
      <c r="D181" s="301">
        <f t="shared" ref="D181" si="290">SUM(D179:D180)</f>
        <v>6.5177223412328242</v>
      </c>
      <c r="E181" s="301">
        <f t="shared" si="284"/>
        <v>86.650999999999868</v>
      </c>
      <c r="F181" s="301"/>
      <c r="G181" s="301">
        <f>SUM(G179:G180)</f>
        <v>46.632333422274762</v>
      </c>
      <c r="H181" s="301">
        <f t="shared" ref="H181" si="291">SUM(H179:H180)</f>
        <v>42.414725166569575</v>
      </c>
      <c r="I181" s="301">
        <f t="shared" ref="I181" si="292">SUM(I179:I180)</f>
        <v>8.5179414111556113</v>
      </c>
      <c r="J181" s="301">
        <f t="shared" si="285"/>
        <v>97.564999999999941</v>
      </c>
      <c r="K181" s="301"/>
      <c r="L181" s="301">
        <f>SUM(L179:L180)</f>
        <v>50.747769828335301</v>
      </c>
      <c r="M181" s="301">
        <f t="shared" ref="M181" si="293">SUM(M179:M180)</f>
        <v>37.126600674831778</v>
      </c>
      <c r="N181" s="301">
        <f t="shared" ref="N181" si="294">SUM(N179:N180)</f>
        <v>6.2286294968327454</v>
      </c>
      <c r="O181" s="301">
        <f t="shared" si="286"/>
        <v>94.102999999999838</v>
      </c>
      <c r="P181" s="301"/>
      <c r="Q181" s="301">
        <f>SUM(Q179:Q180)</f>
        <v>55.814658545065647</v>
      </c>
      <c r="R181" s="301">
        <f t="shared" ref="R181" si="295">SUM(R179:R180)</f>
        <v>39.089153076873544</v>
      </c>
      <c r="S181" s="301">
        <f t="shared" ref="S181" si="296">SUM(S179:S180)</f>
        <v>6.9461883780609224</v>
      </c>
      <c r="T181" s="301">
        <f t="shared" si="287"/>
        <v>101.85000000000011</v>
      </c>
      <c r="U181" s="301"/>
      <c r="V181" s="301">
        <f>SUM(V179:V180)</f>
        <v>62.575165018471331</v>
      </c>
      <c r="W181" s="301">
        <f t="shared" ref="W181" si="297">SUM(W179:W180)</f>
        <v>39.771501334260911</v>
      </c>
      <c r="X181" s="301">
        <f t="shared" ref="X181" si="298">SUM(X179:X180)</f>
        <v>7.8223336472678424</v>
      </c>
      <c r="Y181" s="301">
        <f t="shared" si="288"/>
        <v>110.16900000000008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2.6112061182090556</v>
      </c>
      <c r="C188" s="300">
        <v>4.9382422841595615</v>
      </c>
      <c r="D188" s="300">
        <v>1.76619519031295</v>
      </c>
      <c r="E188" s="300">
        <f>SUM(B188:D188)</f>
        <v>9.3156435926815675</v>
      </c>
      <c r="F188" s="300"/>
      <c r="G188" s="300">
        <v>3.4887157901195014</v>
      </c>
      <c r="H188" s="300">
        <v>6.8354763953720576</v>
      </c>
      <c r="I188" s="300">
        <v>1.6094808081010834</v>
      </c>
      <c r="J188" s="300">
        <f>SUM(G188:I188)</f>
        <v>11.933672993592641</v>
      </c>
      <c r="K188" s="300"/>
      <c r="L188" s="300">
        <v>3.9813077680798314</v>
      </c>
      <c r="M188" s="300">
        <v>6.5889505536808759</v>
      </c>
      <c r="N188" s="300">
        <v>2.6906517804201786</v>
      </c>
      <c r="O188" s="300">
        <f>SUM(L188:N188)</f>
        <v>13.260910102180887</v>
      </c>
      <c r="P188" s="300"/>
      <c r="Q188" s="300">
        <v>3.772073775024321</v>
      </c>
      <c r="R188" s="300">
        <v>6.4695370198209536</v>
      </c>
      <c r="S188" s="300">
        <v>2.2995455301891754</v>
      </c>
      <c r="T188" s="300">
        <f>SUM(Q188:S188)</f>
        <v>12.54115632503445</v>
      </c>
      <c r="U188" s="300"/>
      <c r="V188" s="300">
        <v>3.6948866019629123</v>
      </c>
      <c r="W188" s="300">
        <v>6.7068708252672939</v>
      </c>
      <c r="X188" s="300">
        <v>2.5286624695183311</v>
      </c>
      <c r="Y188" s="300">
        <f>SUM(V188:X188)</f>
        <v>12.930419896748537</v>
      </c>
    </row>
    <row r="189" spans="1:25" x14ac:dyDescent="0.2">
      <c r="A189" s="260" t="s">
        <v>364</v>
      </c>
      <c r="B189" s="300">
        <v>5.1533431508761636</v>
      </c>
      <c r="C189" s="300">
        <v>3.7593316621006947</v>
      </c>
      <c r="D189" s="300">
        <v>4.9946815943415679</v>
      </c>
      <c r="E189" s="300">
        <f t="shared" ref="E189:E190" si="299">SUM(B189:D189)</f>
        <v>13.907356407318426</v>
      </c>
      <c r="F189" s="300"/>
      <c r="G189" s="300">
        <v>5.8410036458935171</v>
      </c>
      <c r="H189" s="300">
        <v>3.7293711174145727</v>
      </c>
      <c r="I189" s="300">
        <v>3.6259522430992495</v>
      </c>
      <c r="J189" s="300">
        <f t="shared" ref="J189:J190" si="300">SUM(G189:I189)</f>
        <v>13.196327006407339</v>
      </c>
      <c r="K189" s="300"/>
      <c r="L189" s="300">
        <v>5.1023754862731412</v>
      </c>
      <c r="M189" s="300">
        <v>3.7769092749675424</v>
      </c>
      <c r="N189" s="300">
        <v>3.2128051365784285</v>
      </c>
      <c r="O189" s="300">
        <f t="shared" ref="O189:O190" si="301">SUM(L189:N189)</f>
        <v>12.092089897819111</v>
      </c>
      <c r="P189" s="300"/>
      <c r="Q189" s="300">
        <v>5.1543142575347334</v>
      </c>
      <c r="R189" s="300">
        <v>3.8930779922802925</v>
      </c>
      <c r="S189" s="300">
        <v>3.0204514251505405</v>
      </c>
      <c r="T189" s="300">
        <f t="shared" ref="T189:T190" si="302">SUM(Q189:S189)</f>
        <v>12.067843674965566</v>
      </c>
      <c r="U189" s="300"/>
      <c r="V189" s="300">
        <v>5.3761730213398717</v>
      </c>
      <c r="W189" s="300">
        <v>4.2224527352965007</v>
      </c>
      <c r="X189" s="300">
        <v>3.2899543466150729</v>
      </c>
      <c r="Y189" s="300">
        <f t="shared" ref="Y189:Y190" si="303">SUM(V189:X189)</f>
        <v>12.888580103251446</v>
      </c>
    </row>
    <row r="190" spans="1:25" x14ac:dyDescent="0.2">
      <c r="A190" s="264" t="s">
        <v>363</v>
      </c>
      <c r="B190" s="301">
        <f>SUM(B188:B189)</f>
        <v>7.7645492690852187</v>
      </c>
      <c r="C190" s="301">
        <f t="shared" ref="C190" si="304">SUM(C188:C189)</f>
        <v>8.6975739462602562</v>
      </c>
      <c r="D190" s="301">
        <f t="shared" ref="D190" si="305">SUM(D188:D189)</f>
        <v>6.7608767846545179</v>
      </c>
      <c r="E190" s="301">
        <f t="shared" si="299"/>
        <v>23.222999999999992</v>
      </c>
      <c r="F190" s="301"/>
      <c r="G190" s="301">
        <f>SUM(G188:G189)</f>
        <v>9.3297194360130185</v>
      </c>
      <c r="H190" s="301">
        <f t="shared" ref="H190" si="306">SUM(H188:H189)</f>
        <v>10.564847512786631</v>
      </c>
      <c r="I190" s="301">
        <f t="shared" ref="I190" si="307">SUM(I188:I189)</f>
        <v>5.2354330512003333</v>
      </c>
      <c r="J190" s="301">
        <f t="shared" si="300"/>
        <v>25.129999999999981</v>
      </c>
      <c r="K190" s="301"/>
      <c r="L190" s="301">
        <f>SUM(L188:L189)</f>
        <v>9.0836832543529731</v>
      </c>
      <c r="M190" s="301">
        <f t="shared" ref="M190" si="308">SUM(M188:M189)</f>
        <v>10.365859828648418</v>
      </c>
      <c r="N190" s="301">
        <f t="shared" ref="N190" si="309">SUM(N188:N189)</f>
        <v>5.9034569169986071</v>
      </c>
      <c r="O190" s="301">
        <f t="shared" si="301"/>
        <v>25.352999999999998</v>
      </c>
      <c r="P190" s="301"/>
      <c r="Q190" s="301">
        <f>SUM(Q188:Q189)</f>
        <v>8.9263880325590534</v>
      </c>
      <c r="R190" s="301">
        <f t="shared" ref="R190" si="310">SUM(R188:R189)</f>
        <v>10.362615012101246</v>
      </c>
      <c r="S190" s="301">
        <f t="shared" ref="S190" si="311">SUM(S188:S189)</f>
        <v>5.3199969553397164</v>
      </c>
      <c r="T190" s="301">
        <f t="shared" si="302"/>
        <v>24.609000000000016</v>
      </c>
      <c r="U190" s="301"/>
      <c r="V190" s="301">
        <f>SUM(V188:V189)</f>
        <v>9.0710596233027836</v>
      </c>
      <c r="W190" s="301">
        <f t="shared" ref="W190" si="312">SUM(W188:W189)</f>
        <v>10.929323560563795</v>
      </c>
      <c r="X190" s="301">
        <f t="shared" ref="X190" si="313">SUM(X188:X189)</f>
        <v>5.818616816133404</v>
      </c>
      <c r="Y190" s="301">
        <f t="shared" si="303"/>
        <v>25.818999999999981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3.5792609536925539</v>
      </c>
      <c r="C197" s="300">
        <v>7.3476907972194168</v>
      </c>
      <c r="D197" s="300">
        <v>6.4461747534385578</v>
      </c>
      <c r="E197" s="300">
        <f>SUM(B197:D197)</f>
        <v>17.37312650435053</v>
      </c>
      <c r="F197" s="300"/>
      <c r="G197" s="300">
        <v>4.7512786981119293</v>
      </c>
      <c r="H197" s="300">
        <v>4.7160467586541444</v>
      </c>
      <c r="I197" s="300">
        <v>7.4238729660290623</v>
      </c>
      <c r="J197" s="300">
        <f>SUM(G197:I197)</f>
        <v>16.891198422795135</v>
      </c>
      <c r="K197" s="300"/>
      <c r="L197" s="300">
        <v>4.1260782229881796</v>
      </c>
      <c r="M197" s="300">
        <v>4.1381838851131931</v>
      </c>
      <c r="N197" s="300">
        <v>9.2307625434047544</v>
      </c>
      <c r="O197" s="300">
        <f>SUM(L197:N197)</f>
        <v>17.495024651506128</v>
      </c>
      <c r="P197" s="300"/>
      <c r="Q197" s="300">
        <v>3.8196701658970778</v>
      </c>
      <c r="R197" s="300">
        <v>3.8989164348505851</v>
      </c>
      <c r="S197" s="300">
        <v>8.8486383965587585</v>
      </c>
      <c r="T197" s="300">
        <f>SUM(Q197:S197)</f>
        <v>16.567224997306422</v>
      </c>
      <c r="U197" s="300"/>
      <c r="V197" s="300">
        <v>3.6286845116425543</v>
      </c>
      <c r="W197" s="300">
        <v>3.7554333774733721</v>
      </c>
      <c r="X197" s="300">
        <v>8.6675498012572412</v>
      </c>
      <c r="Y197" s="300">
        <f>SUM(V197:X197)</f>
        <v>16.051667690373169</v>
      </c>
    </row>
    <row r="198" spans="1:25" x14ac:dyDescent="0.2">
      <c r="A198" s="260" t="s">
        <v>364</v>
      </c>
      <c r="B198" s="300">
        <v>4.5039720929980742</v>
      </c>
      <c r="C198" s="300">
        <v>2.809699230815645</v>
      </c>
      <c r="D198" s="300">
        <v>3.7942021718357526</v>
      </c>
      <c r="E198" s="300">
        <f t="shared" ref="E198:E199" si="314">SUM(B198:D198)</f>
        <v>11.107873495649471</v>
      </c>
      <c r="F198" s="300"/>
      <c r="G198" s="300">
        <v>5.1206333166080578</v>
      </c>
      <c r="H198" s="300">
        <v>1.4402507135903528</v>
      </c>
      <c r="I198" s="300">
        <v>2.8619175470064366</v>
      </c>
      <c r="J198" s="300">
        <f t="shared" ref="J198:J199" si="315">SUM(G198:I198)</f>
        <v>9.4228015772048472</v>
      </c>
      <c r="K198" s="300"/>
      <c r="L198" s="300">
        <v>4.8906874564372931</v>
      </c>
      <c r="M198" s="300">
        <v>1.8482612369522322</v>
      </c>
      <c r="N198" s="300">
        <v>2.6640266551043283</v>
      </c>
      <c r="O198" s="300">
        <f t="shared" ref="O198:O199" si="316">SUM(L198:N198)</f>
        <v>9.4029753484938539</v>
      </c>
      <c r="P198" s="300"/>
      <c r="Q198" s="300">
        <v>4.8268902447857815</v>
      </c>
      <c r="R198" s="300">
        <v>1.7600596345001891</v>
      </c>
      <c r="S198" s="300">
        <v>2.6258251234076089</v>
      </c>
      <c r="T198" s="300">
        <f t="shared" ref="T198:T199" si="317">SUM(Q198:S198)</f>
        <v>9.2127750026935793</v>
      </c>
      <c r="U198" s="300"/>
      <c r="V198" s="300">
        <v>5.0324879881140356</v>
      </c>
      <c r="W198" s="300">
        <v>1.7565479616487529</v>
      </c>
      <c r="X198" s="300">
        <v>2.7262963598640262</v>
      </c>
      <c r="Y198" s="300">
        <f t="shared" ref="Y198:Y199" si="318">SUM(V198:X198)</f>
        <v>9.5153323096268139</v>
      </c>
    </row>
    <row r="199" spans="1:25" x14ac:dyDescent="0.2">
      <c r="A199" s="264" t="s">
        <v>363</v>
      </c>
      <c r="B199" s="301">
        <f>SUM(B197:B198)</f>
        <v>8.0832330466906281</v>
      </c>
      <c r="C199" s="301">
        <f t="shared" ref="C199" si="319">SUM(C197:C198)</f>
        <v>10.157390028035062</v>
      </c>
      <c r="D199" s="301">
        <f t="shared" ref="D199" si="320">SUM(D197:D198)</f>
        <v>10.24037692527431</v>
      </c>
      <c r="E199" s="301">
        <f t="shared" si="314"/>
        <v>28.481000000000002</v>
      </c>
      <c r="F199" s="301"/>
      <c r="G199" s="301">
        <f>SUM(G197:G198)</f>
        <v>9.871912014719987</v>
      </c>
      <c r="H199" s="301">
        <f t="shared" ref="H199" si="321">SUM(H197:H198)</f>
        <v>6.1562974722444972</v>
      </c>
      <c r="I199" s="301">
        <f t="shared" ref="I199" si="322">SUM(I197:I198)</f>
        <v>10.285790513035499</v>
      </c>
      <c r="J199" s="301">
        <f t="shared" si="315"/>
        <v>26.313999999999986</v>
      </c>
      <c r="K199" s="301"/>
      <c r="L199" s="301">
        <f>SUM(L197:L198)</f>
        <v>9.0167656794254718</v>
      </c>
      <c r="M199" s="301">
        <f t="shared" ref="M199" si="323">SUM(M197:M198)</f>
        <v>5.9864451220654251</v>
      </c>
      <c r="N199" s="301">
        <f t="shared" ref="N199" si="324">SUM(N197:N198)</f>
        <v>11.894789198509082</v>
      </c>
      <c r="O199" s="301">
        <f t="shared" si="316"/>
        <v>26.897999999999982</v>
      </c>
      <c r="P199" s="301"/>
      <c r="Q199" s="301">
        <f>SUM(Q197:Q198)</f>
        <v>8.6465604106828593</v>
      </c>
      <c r="R199" s="301">
        <f t="shared" ref="R199" si="325">SUM(R197:R198)</f>
        <v>5.658976069350774</v>
      </c>
      <c r="S199" s="301">
        <f t="shared" ref="S199" si="326">SUM(S197:S198)</f>
        <v>11.474463519966367</v>
      </c>
      <c r="T199" s="301">
        <f t="shared" si="317"/>
        <v>25.78</v>
      </c>
      <c r="U199" s="301"/>
      <c r="V199" s="301">
        <f>SUM(V197:V198)</f>
        <v>8.6611724997565904</v>
      </c>
      <c r="W199" s="301">
        <f t="shared" ref="W199" si="327">SUM(W197:W198)</f>
        <v>5.5119813391221246</v>
      </c>
      <c r="X199" s="301">
        <f t="shared" ref="X199" si="328">SUM(X197:X198)</f>
        <v>11.393846161121267</v>
      </c>
      <c r="Y199" s="301">
        <f t="shared" si="318"/>
        <v>25.566999999999982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East Midlands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1.401530175562371</v>
      </c>
      <c r="N7">
        <f>'Ind T4'!C122</f>
        <v>0.42760335183862352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1.6637155402527304</v>
      </c>
      <c r="N9">
        <f>'Ind T4'!C120</f>
        <v>1.0563781771361302</v>
      </c>
    </row>
    <row r="10" spans="1:16" x14ac:dyDescent="0.2">
      <c r="L10" s="13" t="str">
        <f>'Ind T4'!A80</f>
        <v>Education</v>
      </c>
      <c r="M10">
        <f>'Ind T4'!B119</f>
        <v>8.7189631127970735E-2</v>
      </c>
      <c r="N10">
        <f>'Ind T4'!C119</f>
        <v>-1.9887796816331349E-2</v>
      </c>
    </row>
    <row r="11" spans="1:16" x14ac:dyDescent="0.2">
      <c r="L11" s="13" t="str">
        <f>'Ind T4'!A79</f>
        <v>Public admin. and defence</v>
      </c>
      <c r="M11">
        <f>'Ind T4'!B118</f>
        <v>0.66827962111761785</v>
      </c>
      <c r="N11">
        <f>'Ind T4'!C118</f>
        <v>0.65038259438583435</v>
      </c>
    </row>
    <row r="12" spans="1:16" x14ac:dyDescent="0.2">
      <c r="L12" s="1" t="str">
        <f>CONCATENATE("[",'Ind T4'!A78,"]")</f>
        <v>[Non-marketed services]</v>
      </c>
      <c r="M12">
        <f>'Ind T4'!B117</f>
        <v>0.88827227266661257</v>
      </c>
      <c r="N12">
        <f>'Ind T4'!C117</f>
        <v>0.59504958067229108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-1.1371898317219742</v>
      </c>
      <c r="N14" s="13">
        <f>'Ind T4'!C115</f>
        <v>-0.33775815596718273</v>
      </c>
    </row>
    <row r="15" spans="1:16" x14ac:dyDescent="0.2">
      <c r="L15" s="13" t="str">
        <f>'Ind T4'!A75</f>
        <v>Arts and entertainment</v>
      </c>
      <c r="M15" s="13">
        <f>'Ind T4'!B114</f>
        <v>1.770569979971004</v>
      </c>
      <c r="N15" s="13">
        <f>'Ind T4'!C114</f>
        <v>0.12149767383518029</v>
      </c>
    </row>
    <row r="16" spans="1:16" x14ac:dyDescent="0.2">
      <c r="L16" s="13" t="str">
        <f>'Ind T4'!A74</f>
        <v>Support services</v>
      </c>
      <c r="M16" s="13">
        <f>'Ind T4'!B113</f>
        <v>-0.14600361386014615</v>
      </c>
      <c r="N16" s="13">
        <f>'Ind T4'!C113</f>
        <v>0.9211068286493207</v>
      </c>
    </row>
    <row r="17" spans="12:14" x14ac:dyDescent="0.2">
      <c r="L17" s="13" t="str">
        <f>'Ind T4'!A73</f>
        <v>Professional services</v>
      </c>
      <c r="M17" s="13">
        <f>'Ind T4'!B112</f>
        <v>2.5978439906941819</v>
      </c>
      <c r="N17" s="13">
        <f>'Ind T4'!C112</f>
        <v>0.69241431575952639</v>
      </c>
    </row>
    <row r="18" spans="12:14" x14ac:dyDescent="0.2">
      <c r="L18" s="13" t="str">
        <f>'Ind T4'!A72</f>
        <v>Real estate</v>
      </c>
      <c r="M18" s="13">
        <f>'Ind T4'!B111</f>
        <v>7.1774089416259734</v>
      </c>
      <c r="N18" s="13">
        <f>'Ind T4'!C111</f>
        <v>0.74780896861168511</v>
      </c>
    </row>
    <row r="19" spans="12:14" x14ac:dyDescent="0.2">
      <c r="L19" t="str">
        <f>'Ind T4'!A71</f>
        <v>Finance and insurance</v>
      </c>
      <c r="M19">
        <f>'Ind T4'!B110</f>
        <v>1.2267553533522157</v>
      </c>
      <c r="N19">
        <f>'Ind T4'!C110</f>
        <v>-0.60836225992243476</v>
      </c>
    </row>
    <row r="20" spans="12:14" x14ac:dyDescent="0.2">
      <c r="L20" t="str">
        <f>'Ind T4'!A70</f>
        <v>Information technology</v>
      </c>
      <c r="M20">
        <f>'Ind T4'!B109</f>
        <v>0.18233077801002029</v>
      </c>
      <c r="N20">
        <f>'Ind T4'!C109</f>
        <v>1.0839227592680079</v>
      </c>
    </row>
    <row r="21" spans="12:14" x14ac:dyDescent="0.2">
      <c r="L21" t="str">
        <f>'Ind T4'!A69</f>
        <v>Media</v>
      </c>
      <c r="M21">
        <f>'Ind T4'!B108</f>
        <v>-2.2014248806084269</v>
      </c>
      <c r="N21">
        <f>'Ind T4'!C108</f>
        <v>-0.30347097227569897</v>
      </c>
    </row>
    <row r="22" spans="12:14" x14ac:dyDescent="0.2">
      <c r="L22" s="1" t="str">
        <f>CONCATENATE("[",'Ind T4'!A68,"]")</f>
        <v>[Business and other services]</v>
      </c>
      <c r="M22">
        <f>'Ind T4'!B107</f>
        <v>1.1227297716377205</v>
      </c>
      <c r="N22">
        <f>'Ind T4'!C107</f>
        <v>0.53441680391927981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2.1870048945743292</v>
      </c>
      <c r="N24">
        <f>'Ind T4'!C105</f>
        <v>0.8792111681779069</v>
      </c>
    </row>
    <row r="25" spans="12:14" x14ac:dyDescent="0.2">
      <c r="L25" s="13" t="str">
        <f>'Ind T4'!A65</f>
        <v>Transport and storage</v>
      </c>
      <c r="M25">
        <f>'Ind T4'!B104</f>
        <v>7.6721663217683034</v>
      </c>
      <c r="N25">
        <f>'Ind T4'!C104</f>
        <v>0.60435128323994558</v>
      </c>
    </row>
    <row r="26" spans="12:14" x14ac:dyDescent="0.2">
      <c r="L26" s="13" t="str">
        <f>'Ind T4'!A64</f>
        <v>Wholesale and retail trade</v>
      </c>
      <c r="M26">
        <f>'Ind T4'!B103</f>
        <v>0.69949820316654865</v>
      </c>
      <c r="N26">
        <f>'Ind T4'!C103</f>
        <v>0.25770742592414742</v>
      </c>
    </row>
    <row r="27" spans="12:14" x14ac:dyDescent="0.2">
      <c r="L27" s="1" t="str">
        <f>CONCATENATE("[",'Ind T4'!A63,"]")</f>
        <v>[Trade, accomod. and transport]</v>
      </c>
      <c r="M27">
        <f>'Ind T4'!B102</f>
        <v>2.8843265020482622</v>
      </c>
      <c r="N27">
        <f>'Ind T4'!C102</f>
        <v>0.48004362929228162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0.21353981019236468</v>
      </c>
      <c r="N29">
        <f>'Ind T4'!C100</f>
        <v>0.49443803916273676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-0.62072813354632217</v>
      </c>
      <c r="N31">
        <f>'Ind T4'!C98</f>
        <v>-1.0955868906828758</v>
      </c>
    </row>
    <row r="32" spans="12:14" x14ac:dyDescent="0.2">
      <c r="L32" s="13" t="str">
        <f>'Ind T4'!A58</f>
        <v>Engineering</v>
      </c>
      <c r="M32">
        <f>'Ind T4'!B97</f>
        <v>-2.4828437538097159</v>
      </c>
      <c r="N32">
        <f>'Ind T4'!C97</f>
        <v>-1.5321142083801087</v>
      </c>
    </row>
    <row r="33" spans="12:14" x14ac:dyDescent="0.2">
      <c r="L33" s="13" t="str">
        <f>'Ind T4'!A57</f>
        <v>Food drink and tobacco</v>
      </c>
      <c r="M33">
        <f>'Ind T4'!B96</f>
        <v>0.89710639911990686</v>
      </c>
      <c r="N33">
        <f>'Ind T4'!C96</f>
        <v>0.81614586729323868</v>
      </c>
    </row>
    <row r="34" spans="12:14" x14ac:dyDescent="0.2">
      <c r="L34" s="1" t="str">
        <f>CONCATENATE("[",'Ind T4'!A56,"]")</f>
        <v>[Manufacturing]</v>
      </c>
      <c r="M34">
        <f>'Ind T4'!B95</f>
        <v>-0.59999936387815644</v>
      </c>
      <c r="N34">
        <f>'Ind T4'!C95</f>
        <v>-0.69851878028824865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-5.4265248854323822E-3</v>
      </c>
      <c r="N36">
        <f>'Ind T4'!C93</f>
        <v>0.80672418834051296</v>
      </c>
    </row>
    <row r="37" spans="12:14" x14ac:dyDescent="0.2">
      <c r="L37" s="13" t="str">
        <f>'Ind T4'!A53</f>
        <v>Electricity and gas</v>
      </c>
      <c r="M37">
        <f>'Ind T4'!B92</f>
        <v>-0.72184293754650186</v>
      </c>
      <c r="N37">
        <f>'Ind T4'!C92</f>
        <v>-0.25646526367555378</v>
      </c>
    </row>
    <row r="38" spans="12:14" x14ac:dyDescent="0.2">
      <c r="L38" s="13" t="str">
        <f>'Ind T4'!A52</f>
        <v>Mining and quarrying</v>
      </c>
      <c r="M38">
        <f>'Ind T4'!B91</f>
        <v>-5.3905197341726723</v>
      </c>
      <c r="N38">
        <f>'Ind T4'!C91</f>
        <v>-2.8053530761912859</v>
      </c>
    </row>
    <row r="39" spans="12:14" x14ac:dyDescent="0.2">
      <c r="L39" s="45" t="str">
        <f>'Ind T4'!A51</f>
        <v>Agriculture</v>
      </c>
      <c r="M39">
        <f>'Ind T4'!B90</f>
        <v>3.5452035700213047</v>
      </c>
      <c r="N39">
        <f>'Ind T4'!C90</f>
        <v>-0.15550144499467677</v>
      </c>
    </row>
    <row r="40" spans="12:14" x14ac:dyDescent="0.2">
      <c r="L40" s="1" t="str">
        <f>CONCATENATE("[",'Ind T4'!A50,"]")</f>
        <v>[Primary sector and utilities]</v>
      </c>
      <c r="M40">
        <f>'Ind T4'!B89</f>
        <v>1.6647082088537823</v>
      </c>
      <c r="N40">
        <f>'Ind T4'!C89</f>
        <v>6.2542210234006745E-2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East Midlands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12.407000000000011</v>
      </c>
      <c r="N5" s="11">
        <f t="shared" ref="N5:AL5" si="1">SUM(N6:N9)</f>
        <v>13.703000000000022</v>
      </c>
      <c r="O5" s="11">
        <f t="shared" si="1"/>
        <v>15.029</v>
      </c>
      <c r="P5" s="11">
        <f t="shared" si="1"/>
        <v>13.120000000000003</v>
      </c>
      <c r="Q5" s="11">
        <f t="shared" si="1"/>
        <v>11.375</v>
      </c>
      <c r="R5" s="11">
        <f t="shared" si="1"/>
        <v>12.899000000000004</v>
      </c>
      <c r="S5" s="11">
        <f t="shared" si="1"/>
        <v>12.279999999999998</v>
      </c>
      <c r="T5" s="11">
        <f t="shared" si="1"/>
        <v>14.253999999999996</v>
      </c>
      <c r="U5" s="11">
        <f t="shared" si="1"/>
        <v>13.473999999999988</v>
      </c>
      <c r="V5" s="11">
        <f t="shared" si="1"/>
        <v>14.374999999999979</v>
      </c>
      <c r="W5" s="11">
        <f t="shared" si="1"/>
        <v>14.009000000000007</v>
      </c>
      <c r="X5" s="11">
        <f t="shared" si="1"/>
        <v>13.918999999999988</v>
      </c>
      <c r="Y5" s="11">
        <f t="shared" si="1"/>
        <v>13.868000000000002</v>
      </c>
      <c r="Z5" s="11">
        <f t="shared" si="1"/>
        <v>13.916000000000047</v>
      </c>
      <c r="AA5" s="11">
        <f t="shared" si="1"/>
        <v>14.054999999999993</v>
      </c>
      <c r="AB5" s="11">
        <f t="shared" si="1"/>
        <v>14.100000000000009</v>
      </c>
      <c r="AC5" s="11">
        <f t="shared" si="1"/>
        <v>14.129000000000016</v>
      </c>
      <c r="AD5" s="11">
        <f t="shared" si="1"/>
        <v>14.144999999999982</v>
      </c>
      <c r="AE5" s="11">
        <f t="shared" si="1"/>
        <v>14.147999999999982</v>
      </c>
      <c r="AF5" s="11">
        <f t="shared" si="1"/>
        <v>14.14700000000002</v>
      </c>
      <c r="AG5" s="11">
        <f t="shared" si="1"/>
        <v>14.149000000000001</v>
      </c>
      <c r="AH5" s="11">
        <f t="shared" si="1"/>
        <v>14.15000000000002</v>
      </c>
      <c r="AI5" s="11">
        <f t="shared" si="1"/>
        <v>14.147999999999987</v>
      </c>
      <c r="AJ5" s="11">
        <f t="shared" si="1"/>
        <v>14.14600000000001</v>
      </c>
      <c r="AK5" s="11">
        <f t="shared" si="1"/>
        <v>14.144999999999984</v>
      </c>
      <c r="AL5" s="11">
        <f t="shared" si="1"/>
        <v>14.140999999999977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6.2160000000000055</v>
      </c>
      <c r="N6" s="11">
        <v>8.3020000000000227</v>
      </c>
      <c r="O6" s="11">
        <v>9.2169999999999952</v>
      </c>
      <c r="P6" s="11">
        <v>7.0009999999999968</v>
      </c>
      <c r="Q6" s="11">
        <v>6.4669999999999996</v>
      </c>
      <c r="R6" s="11">
        <v>6.6270000000000051</v>
      </c>
      <c r="S6" s="11">
        <v>6.8490000000000011</v>
      </c>
      <c r="T6" s="11">
        <v>7.007999999999992</v>
      </c>
      <c r="U6" s="11">
        <v>6.0870000000000006</v>
      </c>
      <c r="V6" s="11">
        <v>7.4899999999999807</v>
      </c>
      <c r="W6" s="11">
        <v>7.888000000000007</v>
      </c>
      <c r="X6" s="11">
        <v>7.9029999999999889</v>
      </c>
      <c r="Y6" s="11">
        <v>7.9250000000000131</v>
      </c>
      <c r="Z6" s="11">
        <v>7.9420000000000375</v>
      </c>
      <c r="AA6" s="11">
        <v>7.9459999999999953</v>
      </c>
      <c r="AB6" s="11">
        <v>7.9180000000000073</v>
      </c>
      <c r="AC6" s="11">
        <v>7.8960000000000283</v>
      </c>
      <c r="AD6" s="11">
        <v>7.8739999999999872</v>
      </c>
      <c r="AE6" s="11">
        <v>7.8499999999999863</v>
      </c>
      <c r="AF6" s="11">
        <v>7.8270000000000142</v>
      </c>
      <c r="AG6" s="11">
        <v>7.8070000000000057</v>
      </c>
      <c r="AH6" s="11">
        <v>7.7880000000000216</v>
      </c>
      <c r="AI6" s="11">
        <v>7.7679999999999794</v>
      </c>
      <c r="AJ6" s="11">
        <v>7.7470000000000105</v>
      </c>
      <c r="AK6" s="172">
        <v>7.726999999999995</v>
      </c>
      <c r="AL6" s="11">
        <v>7.7059999999999871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0.6110000000000001</v>
      </c>
      <c r="N7" s="11">
        <v>0.50900000000000023</v>
      </c>
      <c r="O7" s="11">
        <v>0.31799999999999934</v>
      </c>
      <c r="P7" s="11">
        <v>0.17700000000000038</v>
      </c>
      <c r="Q7" s="11">
        <v>7.8000000000000014E-2</v>
      </c>
      <c r="R7" s="11">
        <v>0.28100000000000064</v>
      </c>
      <c r="S7" s="11">
        <v>0.13099999999999987</v>
      </c>
      <c r="T7" s="11">
        <v>0.29800000000000093</v>
      </c>
      <c r="U7" s="11">
        <v>0.28799999999999965</v>
      </c>
      <c r="V7" s="11">
        <v>0.19699999999999965</v>
      </c>
      <c r="W7" s="11">
        <v>0.21300000000000019</v>
      </c>
      <c r="X7" s="11">
        <v>0.20400000000000001</v>
      </c>
      <c r="Y7" s="11">
        <v>0.2010000000000001</v>
      </c>
      <c r="Z7" s="11">
        <v>0.19400000000000012</v>
      </c>
      <c r="AA7" s="11">
        <v>0.18599999999999961</v>
      </c>
      <c r="AB7" s="11">
        <v>0.18000000000000022</v>
      </c>
      <c r="AC7" s="11">
        <v>0.17499999999999985</v>
      </c>
      <c r="AD7" s="11">
        <v>0.17000000000000076</v>
      </c>
      <c r="AE7" s="11">
        <v>0.16500000000000073</v>
      </c>
      <c r="AF7" s="11">
        <v>0.16100000000000012</v>
      </c>
      <c r="AG7" s="11">
        <v>0.15699999999999975</v>
      </c>
      <c r="AH7" s="11">
        <v>0.15300000000000019</v>
      </c>
      <c r="AI7" s="11">
        <v>0.14899999999999991</v>
      </c>
      <c r="AJ7" s="11">
        <v>0.14600000000000016</v>
      </c>
      <c r="AK7" s="172">
        <v>0.14299999999999966</v>
      </c>
      <c r="AL7" s="11">
        <v>0.13900000000000023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1.5990000000000031</v>
      </c>
      <c r="N8" s="11">
        <v>1.3579999999999968</v>
      </c>
      <c r="O8" s="11">
        <v>1.883</v>
      </c>
      <c r="P8" s="11">
        <v>1.63</v>
      </c>
      <c r="Q8" s="11">
        <v>1.4219999999999982</v>
      </c>
      <c r="R8" s="11">
        <v>2.3049999999999984</v>
      </c>
      <c r="S8" s="11">
        <v>1.6219999999999988</v>
      </c>
      <c r="T8" s="11">
        <v>2.8790000000000004</v>
      </c>
      <c r="U8" s="11">
        <v>2.790999999999995</v>
      </c>
      <c r="V8" s="11">
        <v>2.5690000000000062</v>
      </c>
      <c r="W8" s="11">
        <v>2.2229999999999972</v>
      </c>
      <c r="X8" s="11">
        <v>2.1979999999999928</v>
      </c>
      <c r="Y8" s="11">
        <v>2.1499999999999977</v>
      </c>
      <c r="Z8" s="11">
        <v>2.1380000000000012</v>
      </c>
      <c r="AA8" s="11">
        <v>2.1359999999999939</v>
      </c>
      <c r="AB8" s="11">
        <v>2.1329999999999991</v>
      </c>
      <c r="AC8" s="11">
        <v>2.129999999999999</v>
      </c>
      <c r="AD8" s="11">
        <v>2.1289999999999965</v>
      </c>
      <c r="AE8" s="11">
        <v>2.1269999999999967</v>
      </c>
      <c r="AF8" s="11">
        <v>2.1260000000000057</v>
      </c>
      <c r="AG8" s="11">
        <v>2.1270000000000011</v>
      </c>
      <c r="AH8" s="11">
        <v>2.129</v>
      </c>
      <c r="AI8" s="11">
        <v>2.1310000000000038</v>
      </c>
      <c r="AJ8" s="11">
        <v>2.1329999999999965</v>
      </c>
      <c r="AK8" s="172">
        <v>2.1359999999999997</v>
      </c>
      <c r="AL8" s="11">
        <v>2.1389999999999993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3.9810000000000016</v>
      </c>
      <c r="N9" s="11">
        <v>3.534000000000002</v>
      </c>
      <c r="O9" s="11">
        <v>3.6110000000000047</v>
      </c>
      <c r="P9" s="11">
        <v>4.3120000000000065</v>
      </c>
      <c r="Q9" s="11">
        <v>3.408000000000003</v>
      </c>
      <c r="R9" s="11">
        <v>3.6860000000000008</v>
      </c>
      <c r="S9" s="11">
        <v>3.6779999999999982</v>
      </c>
      <c r="T9" s="11">
        <v>4.0690000000000026</v>
      </c>
      <c r="U9" s="11">
        <v>4.3079999999999927</v>
      </c>
      <c r="V9" s="11">
        <v>4.1189999999999936</v>
      </c>
      <c r="W9" s="11">
        <v>3.6850000000000027</v>
      </c>
      <c r="X9" s="11">
        <v>3.6140000000000061</v>
      </c>
      <c r="Y9" s="11">
        <v>3.5919999999999925</v>
      </c>
      <c r="Z9" s="11">
        <v>3.6420000000000057</v>
      </c>
      <c r="AA9" s="11">
        <v>3.7870000000000048</v>
      </c>
      <c r="AB9" s="11">
        <v>3.869000000000002</v>
      </c>
      <c r="AC9" s="11">
        <v>3.9279999999999893</v>
      </c>
      <c r="AD9" s="11">
        <v>3.9719999999999978</v>
      </c>
      <c r="AE9" s="11">
        <v>4.0059999999999985</v>
      </c>
      <c r="AF9" s="11">
        <v>4.0329999999999995</v>
      </c>
      <c r="AG9" s="11">
        <v>4.0579999999999945</v>
      </c>
      <c r="AH9" s="11">
        <v>4.0799999999999974</v>
      </c>
      <c r="AI9" s="11">
        <v>4.1000000000000032</v>
      </c>
      <c r="AJ9" s="11">
        <v>4.1200000000000028</v>
      </c>
      <c r="AK9" s="172">
        <v>4.1389999999999887</v>
      </c>
      <c r="AL9" s="11">
        <v>4.1569999999999903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75.584000000000032</v>
      </c>
      <c r="N11" s="11">
        <f t="shared" si="2"/>
        <v>77.891000000000133</v>
      </c>
      <c r="O11" s="11">
        <f t="shared" si="2"/>
        <v>80.144000000000091</v>
      </c>
      <c r="P11" s="11">
        <f t="shared" si="2"/>
        <v>77.142999999999944</v>
      </c>
      <c r="Q11" s="11">
        <f t="shared" si="2"/>
        <v>76.07999999999987</v>
      </c>
      <c r="R11" s="11">
        <f t="shared" ref="R11" si="3">SUM(R12:R14)</f>
        <v>78.267000000000166</v>
      </c>
      <c r="S11" s="11">
        <f t="shared" ref="S11" si="4">SUM(S12:S14)</f>
        <v>82.600999999999928</v>
      </c>
      <c r="T11" s="11">
        <f t="shared" ref="T11" si="5">SUM(T12:T14)</f>
        <v>82.475999999999928</v>
      </c>
      <c r="U11" s="11">
        <f t="shared" ref="U11" si="6">SUM(U12:U14)</f>
        <v>84.608000000000104</v>
      </c>
      <c r="V11" s="11">
        <f t="shared" ref="V11" si="7">SUM(V12:V14)</f>
        <v>78.509999999999962</v>
      </c>
      <c r="W11" s="11">
        <f t="shared" ref="W11" si="8">SUM(W12:W14)</f>
        <v>75.946999999999917</v>
      </c>
      <c r="X11" s="11">
        <f t="shared" ref="X11" si="9">SUM(X12:X14)</f>
        <v>75.956999999999852</v>
      </c>
      <c r="Y11" s="11">
        <f t="shared" ref="Y11" si="10">SUM(Y12:Y14)</f>
        <v>75.311000000000149</v>
      </c>
      <c r="Z11" s="11">
        <f t="shared" ref="Z11" si="11">SUM(Z12:Z14)</f>
        <v>74.666000000000011</v>
      </c>
      <c r="AA11" s="11">
        <f t="shared" ref="AA11" si="12">SUM(AA12:AA14)</f>
        <v>74.136999999999944</v>
      </c>
      <c r="AB11" s="11">
        <f t="shared" ref="AB11" si="13">SUM(AB12:AB14)</f>
        <v>73.532000000000068</v>
      </c>
      <c r="AC11" s="11">
        <f t="shared" ref="AC11" si="14">SUM(AC12:AC14)</f>
        <v>72.94099999999986</v>
      </c>
      <c r="AD11" s="11">
        <f>SUM(AD12:AD14)</f>
        <v>72.339000000000112</v>
      </c>
      <c r="AE11" s="11">
        <f t="shared" ref="AE11" si="15">SUM(AE12:AE14)</f>
        <v>71.762</v>
      </c>
      <c r="AF11" s="11">
        <f t="shared" ref="AF11" si="16">SUM(AF12:AF14)</f>
        <v>71.203000000000017</v>
      </c>
      <c r="AG11" s="11">
        <f t="shared" ref="AG11:AL11" si="17">SUM(AG12:AG14)</f>
        <v>70.715000000000188</v>
      </c>
      <c r="AH11" s="11">
        <f t="shared" si="17"/>
        <v>70.210999999999899</v>
      </c>
      <c r="AI11" s="11">
        <f t="shared" si="17"/>
        <v>69.724000000000018</v>
      </c>
      <c r="AJ11" s="11">
        <f t="shared" si="17"/>
        <v>69.25299999999983</v>
      </c>
      <c r="AK11" s="11">
        <f t="shared" si="17"/>
        <v>68.797000000000068</v>
      </c>
      <c r="AL11" s="11">
        <f t="shared" si="17"/>
        <v>68.366999999999948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15.496000000000008</v>
      </c>
      <c r="N12" s="11">
        <v>16.607999999999983</v>
      </c>
      <c r="O12" s="11">
        <v>16.651000000000057</v>
      </c>
      <c r="P12" s="11">
        <v>17.319000000000059</v>
      </c>
      <c r="Q12" s="11">
        <v>16.391999999999992</v>
      </c>
      <c r="R12" s="11">
        <v>15.590999999999996</v>
      </c>
      <c r="S12" s="11">
        <v>18.329000000000001</v>
      </c>
      <c r="T12" s="11">
        <v>16.894999999999985</v>
      </c>
      <c r="U12" s="11">
        <v>18.140000000000011</v>
      </c>
      <c r="V12" s="11">
        <v>16.619000000000028</v>
      </c>
      <c r="W12" s="11">
        <v>16.303000000000001</v>
      </c>
      <c r="X12" s="11">
        <v>16.551000000000034</v>
      </c>
      <c r="Y12" s="11">
        <v>16.830999999999989</v>
      </c>
      <c r="Z12" s="11">
        <v>17.007999999999964</v>
      </c>
      <c r="AA12" s="11">
        <v>17.160999999999987</v>
      </c>
      <c r="AB12" s="11">
        <v>17.29600000000007</v>
      </c>
      <c r="AC12" s="11">
        <v>17.409000000000006</v>
      </c>
      <c r="AD12" s="11">
        <v>17.519999999999989</v>
      </c>
      <c r="AE12" s="11">
        <v>17.632000000000033</v>
      </c>
      <c r="AF12" s="11">
        <v>17.742000000000036</v>
      </c>
      <c r="AG12" s="11">
        <v>17.859999999999985</v>
      </c>
      <c r="AH12" s="11">
        <v>17.976999999999975</v>
      </c>
      <c r="AI12" s="11">
        <v>18.092000000000041</v>
      </c>
      <c r="AJ12" s="11">
        <v>18.203999999999965</v>
      </c>
      <c r="AK12" s="172">
        <v>18.312000000000005</v>
      </c>
      <c r="AL12" s="11">
        <v>18.416999999999987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12.770000000000048</v>
      </c>
      <c r="N13" s="11">
        <v>13.513000000000071</v>
      </c>
      <c r="O13" s="11">
        <v>13.338000000000031</v>
      </c>
      <c r="P13" s="11">
        <v>12.833000000000018</v>
      </c>
      <c r="Q13" s="11">
        <v>12.270999999999976</v>
      </c>
      <c r="R13" s="11">
        <v>12.697999999999967</v>
      </c>
      <c r="S13" s="11">
        <v>12.191000000000006</v>
      </c>
      <c r="T13" s="11">
        <v>12.668999999999992</v>
      </c>
      <c r="U13" s="11">
        <v>13.283999999999967</v>
      </c>
      <c r="V13" s="11">
        <v>11.850999999999996</v>
      </c>
      <c r="W13" s="11">
        <v>11.197999999999983</v>
      </c>
      <c r="X13" s="11">
        <v>11.467000000000006</v>
      </c>
      <c r="Y13" s="11">
        <v>11.284000000000006</v>
      </c>
      <c r="Z13" s="11">
        <v>11.219999999999999</v>
      </c>
      <c r="AA13" s="11">
        <v>11.097000000000028</v>
      </c>
      <c r="AB13" s="11">
        <v>10.958000000000014</v>
      </c>
      <c r="AC13" s="11">
        <v>10.732000000000015</v>
      </c>
      <c r="AD13" s="11">
        <v>10.507000000000044</v>
      </c>
      <c r="AE13" s="11">
        <v>10.286000000000028</v>
      </c>
      <c r="AF13" s="11">
        <v>10.069999999999979</v>
      </c>
      <c r="AG13" s="11">
        <v>9.8700000000000152</v>
      </c>
      <c r="AH13" s="11">
        <v>9.6679999999999975</v>
      </c>
      <c r="AI13" s="11">
        <v>9.4679999999999769</v>
      </c>
      <c r="AJ13" s="11">
        <v>9.2700000000000049</v>
      </c>
      <c r="AK13" s="172">
        <v>9.0749999999999815</v>
      </c>
      <c r="AL13" s="11">
        <v>8.8829999999999885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47.317999999999977</v>
      </c>
      <c r="N14" s="11">
        <v>47.770000000000088</v>
      </c>
      <c r="O14" s="11">
        <v>50.155000000000008</v>
      </c>
      <c r="P14" s="11">
        <v>46.990999999999872</v>
      </c>
      <c r="Q14" s="11">
        <v>47.416999999999902</v>
      </c>
      <c r="R14" s="11">
        <v>49.9780000000002</v>
      </c>
      <c r="S14" s="11">
        <v>52.080999999999918</v>
      </c>
      <c r="T14" s="11">
        <v>52.911999999999949</v>
      </c>
      <c r="U14" s="11">
        <v>53.184000000000125</v>
      </c>
      <c r="V14" s="11">
        <v>50.039999999999942</v>
      </c>
      <c r="W14" s="11">
        <v>48.445999999999927</v>
      </c>
      <c r="X14" s="11">
        <v>47.938999999999808</v>
      </c>
      <c r="Y14" s="11">
        <v>47.196000000000161</v>
      </c>
      <c r="Z14" s="11">
        <v>46.438000000000052</v>
      </c>
      <c r="AA14" s="11">
        <v>45.87899999999992</v>
      </c>
      <c r="AB14" s="11">
        <v>45.277999999999984</v>
      </c>
      <c r="AC14" s="11">
        <v>44.799999999999834</v>
      </c>
      <c r="AD14" s="11">
        <v>44.312000000000076</v>
      </c>
      <c r="AE14" s="11">
        <v>43.843999999999944</v>
      </c>
      <c r="AF14" s="11">
        <v>43.391000000000005</v>
      </c>
      <c r="AG14" s="11">
        <v>42.985000000000184</v>
      </c>
      <c r="AH14" s="11">
        <v>42.565999999999931</v>
      </c>
      <c r="AI14" s="11">
        <v>42.163999999999994</v>
      </c>
      <c r="AJ14" s="11">
        <v>41.778999999999861</v>
      </c>
      <c r="AK14" s="172">
        <v>41.410000000000082</v>
      </c>
      <c r="AL14" s="11">
        <v>41.066999999999972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50.501000000000083</v>
      </c>
      <c r="N16" s="11">
        <v>50.933999999999919</v>
      </c>
      <c r="O16" s="11">
        <v>52.515000000000086</v>
      </c>
      <c r="P16" s="11">
        <v>50.556999999999903</v>
      </c>
      <c r="Q16" s="11">
        <v>51.541999999999909</v>
      </c>
      <c r="R16" s="11">
        <v>54.837000000000131</v>
      </c>
      <c r="S16" s="11">
        <v>56.478999999999949</v>
      </c>
      <c r="T16" s="11">
        <v>55.709999999999866</v>
      </c>
      <c r="U16" s="11">
        <v>54.020999999999994</v>
      </c>
      <c r="V16" s="11">
        <v>55.448000000000022</v>
      </c>
      <c r="W16" s="11">
        <v>55.425000000000018</v>
      </c>
      <c r="X16" s="11">
        <v>54.938999999999822</v>
      </c>
      <c r="Y16" s="11">
        <v>55.314000000000114</v>
      </c>
      <c r="Z16" s="11">
        <v>56.14800000000006</v>
      </c>
      <c r="AA16" s="11">
        <v>56.807999999999979</v>
      </c>
      <c r="AB16" s="11">
        <v>57.12500000000005</v>
      </c>
      <c r="AC16" s="11">
        <v>57.399999999999949</v>
      </c>
      <c r="AD16" s="11">
        <v>57.589000000000098</v>
      </c>
      <c r="AE16" s="11">
        <v>57.821000000000019</v>
      </c>
      <c r="AF16" s="11">
        <v>58.03199999999994</v>
      </c>
      <c r="AG16" s="11">
        <v>58.288999999999994</v>
      </c>
      <c r="AH16" s="11">
        <v>58.554000000000215</v>
      </c>
      <c r="AI16" s="11">
        <v>58.82800000000011</v>
      </c>
      <c r="AJ16" s="11">
        <v>59.109000000000187</v>
      </c>
      <c r="AK16" s="172">
        <v>59.393000000000121</v>
      </c>
      <c r="AL16" s="11">
        <v>59.681000000000019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230.45199999999994</v>
      </c>
      <c r="N18" s="11">
        <f t="shared" ref="N18:AL18" si="18">SUM(N19:N21)</f>
        <v>237.1250000000002</v>
      </c>
      <c r="O18" s="11">
        <f t="shared" si="18"/>
        <v>242.74099999999999</v>
      </c>
      <c r="P18" s="11">
        <f t="shared" si="18"/>
        <v>237.14899999999997</v>
      </c>
      <c r="Q18" s="11">
        <f t="shared" si="18"/>
        <v>240.35599999999994</v>
      </c>
      <c r="R18" s="11">
        <f t="shared" si="18"/>
        <v>251.73599999999985</v>
      </c>
      <c r="S18" s="11">
        <f t="shared" si="18"/>
        <v>270.80800000000045</v>
      </c>
      <c r="T18" s="11">
        <f t="shared" si="18"/>
        <v>277.52400000000023</v>
      </c>
      <c r="U18" s="11">
        <f t="shared" si="18"/>
        <v>273.94399999999979</v>
      </c>
      <c r="V18" s="11">
        <f t="shared" si="18"/>
        <v>289.97799999999984</v>
      </c>
      <c r="W18" s="11">
        <f t="shared" si="18"/>
        <v>290.19600000000014</v>
      </c>
      <c r="X18" s="11">
        <f t="shared" si="18"/>
        <v>292.71999999999986</v>
      </c>
      <c r="Y18" s="11">
        <f t="shared" si="18"/>
        <v>294.29599999999982</v>
      </c>
      <c r="Z18" s="11">
        <f t="shared" si="18"/>
        <v>296.11400000000015</v>
      </c>
      <c r="AA18" s="11">
        <f t="shared" si="18"/>
        <v>298.51800000000065</v>
      </c>
      <c r="AB18" s="11">
        <f t="shared" si="18"/>
        <v>300.28699999999935</v>
      </c>
      <c r="AC18" s="11">
        <f t="shared" si="18"/>
        <v>301.65899999999993</v>
      </c>
      <c r="AD18" s="11">
        <f t="shared" si="18"/>
        <v>302.89800000000025</v>
      </c>
      <c r="AE18" s="11">
        <f t="shared" si="18"/>
        <v>304.053</v>
      </c>
      <c r="AF18" s="11">
        <f t="shared" si="18"/>
        <v>305.16900000000004</v>
      </c>
      <c r="AG18" s="11">
        <f t="shared" si="18"/>
        <v>306.33300000000025</v>
      </c>
      <c r="AH18" s="11">
        <f t="shared" si="18"/>
        <v>307.45300000000003</v>
      </c>
      <c r="AI18" s="11">
        <f t="shared" si="18"/>
        <v>308.54299999999967</v>
      </c>
      <c r="AJ18" s="11">
        <f t="shared" si="18"/>
        <v>309.66600000000017</v>
      </c>
      <c r="AK18" s="11">
        <f t="shared" si="18"/>
        <v>310.74899999999985</v>
      </c>
      <c r="AL18" s="11">
        <f t="shared" si="18"/>
        <v>311.80900000000008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138.0809999999999</v>
      </c>
      <c r="N19" s="11">
        <v>141.50200000000009</v>
      </c>
      <c r="O19" s="11">
        <v>142.27299999999997</v>
      </c>
      <c r="P19" s="11">
        <v>135.83600000000001</v>
      </c>
      <c r="Q19" s="11">
        <v>139.97100000000009</v>
      </c>
      <c r="R19" s="11">
        <v>142.9189999999999</v>
      </c>
      <c r="S19" s="11">
        <v>148.73400000000029</v>
      </c>
      <c r="T19" s="11">
        <v>149.88900000000012</v>
      </c>
      <c r="U19" s="11">
        <v>148.04099999999977</v>
      </c>
      <c r="V19" s="11">
        <v>152.69800000000001</v>
      </c>
      <c r="W19" s="11">
        <v>147.98800000000003</v>
      </c>
      <c r="X19" s="11">
        <v>149.17099999999982</v>
      </c>
      <c r="Y19" s="11">
        <v>149.67799999999991</v>
      </c>
      <c r="Z19" s="11">
        <v>149.82299999999992</v>
      </c>
      <c r="AA19" s="11">
        <v>150.22300000000033</v>
      </c>
      <c r="AB19" s="11">
        <v>150.69499999999974</v>
      </c>
      <c r="AC19" s="11">
        <v>151.02100000000013</v>
      </c>
      <c r="AD19" s="11">
        <v>151.30700000000022</v>
      </c>
      <c r="AE19" s="11">
        <v>151.57200000000009</v>
      </c>
      <c r="AF19" s="11">
        <v>151.83099999999996</v>
      </c>
      <c r="AG19" s="11">
        <v>152.12600000000018</v>
      </c>
      <c r="AH19" s="11">
        <v>152.43599999999964</v>
      </c>
      <c r="AI19" s="11">
        <v>152.7409999999999</v>
      </c>
      <c r="AJ19" s="11">
        <v>153.10600000000008</v>
      </c>
      <c r="AK19" s="172">
        <v>153.46000000000009</v>
      </c>
      <c r="AL19" s="11">
        <v>153.81299999999962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54.438000000000017</v>
      </c>
      <c r="N20" s="11">
        <v>55.982000000000106</v>
      </c>
      <c r="O20" s="11">
        <v>58.684000000000026</v>
      </c>
      <c r="P20" s="11">
        <v>59.780000000000022</v>
      </c>
      <c r="Q20" s="11">
        <v>57.490999999999893</v>
      </c>
      <c r="R20" s="11">
        <v>62.95699999999993</v>
      </c>
      <c r="S20" s="11">
        <v>73.247000000000043</v>
      </c>
      <c r="T20" s="11">
        <v>77.90400000000011</v>
      </c>
      <c r="U20" s="11">
        <v>74.711999999999918</v>
      </c>
      <c r="V20" s="11">
        <v>84.938999999999865</v>
      </c>
      <c r="W20" s="11">
        <v>91.109000000000165</v>
      </c>
      <c r="X20" s="11">
        <v>95.503000000000057</v>
      </c>
      <c r="Y20" s="11">
        <v>95.55999999999996</v>
      </c>
      <c r="Z20" s="11">
        <v>96.095000000000113</v>
      </c>
      <c r="AA20" s="11">
        <v>96.842000000000354</v>
      </c>
      <c r="AB20" s="11">
        <v>97.236999999999682</v>
      </c>
      <c r="AC20" s="11">
        <v>97.521999999999807</v>
      </c>
      <c r="AD20" s="11">
        <v>97.790000000000049</v>
      </c>
      <c r="AE20" s="11">
        <v>98.037999999999883</v>
      </c>
      <c r="AF20" s="11">
        <v>98.284000000000177</v>
      </c>
      <c r="AG20" s="11">
        <v>98.558000000000149</v>
      </c>
      <c r="AH20" s="11">
        <v>98.800000000000281</v>
      </c>
      <c r="AI20" s="11">
        <v>99.038999999999874</v>
      </c>
      <c r="AJ20" s="11">
        <v>99.272000000000133</v>
      </c>
      <c r="AK20" s="172">
        <v>99.498999999999825</v>
      </c>
      <c r="AL20" s="11">
        <v>99.727000000000501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37.933000000000014</v>
      </c>
      <c r="N21" s="11">
        <v>39.640999999999998</v>
      </c>
      <c r="O21" s="11">
        <v>41.783999999999985</v>
      </c>
      <c r="P21" s="11">
        <v>41.532999999999923</v>
      </c>
      <c r="Q21" s="11">
        <v>42.893999999999949</v>
      </c>
      <c r="R21" s="11">
        <v>45.860000000000007</v>
      </c>
      <c r="S21" s="11">
        <v>48.827000000000126</v>
      </c>
      <c r="T21" s="11">
        <v>49.730999999999987</v>
      </c>
      <c r="U21" s="11">
        <v>51.191000000000081</v>
      </c>
      <c r="V21" s="11">
        <v>52.340999999999937</v>
      </c>
      <c r="W21" s="11">
        <v>51.098999999999918</v>
      </c>
      <c r="X21" s="11">
        <v>48.045999999999992</v>
      </c>
      <c r="Y21" s="11">
        <v>49.057999999999957</v>
      </c>
      <c r="Z21" s="11">
        <v>50.196000000000126</v>
      </c>
      <c r="AA21" s="11">
        <v>51.452999999999989</v>
      </c>
      <c r="AB21" s="11">
        <v>52.354999999999947</v>
      </c>
      <c r="AC21" s="11">
        <v>53.116000000000007</v>
      </c>
      <c r="AD21" s="11">
        <v>53.800999999999981</v>
      </c>
      <c r="AE21" s="11">
        <v>54.443000000000026</v>
      </c>
      <c r="AF21" s="11">
        <v>55.05399999999991</v>
      </c>
      <c r="AG21" s="11">
        <v>55.648999999999944</v>
      </c>
      <c r="AH21" s="11">
        <v>56.217000000000112</v>
      </c>
      <c r="AI21" s="11">
        <v>56.762999999999906</v>
      </c>
      <c r="AJ21" s="11">
        <v>57.28799999999994</v>
      </c>
      <c r="AK21" s="172">
        <v>57.789999999999935</v>
      </c>
      <c r="AL21" s="11">
        <v>58.26899999999997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237.79399999999981</v>
      </c>
      <c r="N23" s="11">
        <f t="shared" ref="N23:AL23" si="19">SUM(N24:N31)</f>
        <v>245.04999999999959</v>
      </c>
      <c r="O23" s="11">
        <f t="shared" si="19"/>
        <v>237.99599999999967</v>
      </c>
      <c r="P23" s="11">
        <f t="shared" si="19"/>
        <v>255.05600000000007</v>
      </c>
      <c r="Q23" s="11">
        <f t="shared" si="19"/>
        <v>273.49500000000012</v>
      </c>
      <c r="R23" s="11">
        <f t="shared" si="19"/>
        <v>270.40000000000009</v>
      </c>
      <c r="S23" s="11">
        <f t="shared" si="19"/>
        <v>284.82800000000009</v>
      </c>
      <c r="T23" s="11">
        <f t="shared" si="19"/>
        <v>280.65300000000013</v>
      </c>
      <c r="U23" s="11">
        <f t="shared" si="19"/>
        <v>280.43600000000032</v>
      </c>
      <c r="V23" s="11">
        <f t="shared" si="19"/>
        <v>288.71300000000008</v>
      </c>
      <c r="W23" s="11">
        <f t="shared" si="19"/>
        <v>285.92399999999964</v>
      </c>
      <c r="X23" s="11">
        <f t="shared" si="19"/>
        <v>288.21699999999998</v>
      </c>
      <c r="Y23" s="11">
        <f t="shared" si="19"/>
        <v>288.78400000000022</v>
      </c>
      <c r="Z23" s="11">
        <f t="shared" si="19"/>
        <v>290.25199999999967</v>
      </c>
      <c r="AA23" s="11">
        <f t="shared" si="19"/>
        <v>292.17899999999958</v>
      </c>
      <c r="AB23" s="11">
        <f t="shared" si="19"/>
        <v>293.65200000000004</v>
      </c>
      <c r="AC23" s="11">
        <f t="shared" si="19"/>
        <v>295.24100000000016</v>
      </c>
      <c r="AD23" s="11">
        <f t="shared" si="19"/>
        <v>296.79499999999985</v>
      </c>
      <c r="AE23" s="11">
        <f t="shared" si="19"/>
        <v>298.35200000000003</v>
      </c>
      <c r="AF23" s="11">
        <f t="shared" si="19"/>
        <v>299.93099999999987</v>
      </c>
      <c r="AG23" s="11">
        <f t="shared" si="19"/>
        <v>301.58399999999989</v>
      </c>
      <c r="AH23" s="11">
        <f t="shared" si="19"/>
        <v>303.21200000000044</v>
      </c>
      <c r="AI23" s="11">
        <f t="shared" si="19"/>
        <v>304.84900000000044</v>
      </c>
      <c r="AJ23" s="11">
        <f t="shared" si="19"/>
        <v>306.48100000000017</v>
      </c>
      <c r="AK23" s="11">
        <f t="shared" si="19"/>
        <v>308.10399999999981</v>
      </c>
      <c r="AL23" s="11">
        <f t="shared" si="19"/>
        <v>309.72199999999981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4.1579999999999995</v>
      </c>
      <c r="N24" s="11">
        <v>4.6420000000000021</v>
      </c>
      <c r="O24" s="11">
        <v>5.0560000000000036</v>
      </c>
      <c r="P24" s="11">
        <v>5.0550000000000006</v>
      </c>
      <c r="Q24" s="11">
        <v>5.0650000000000075</v>
      </c>
      <c r="R24" s="11">
        <v>4.6900000000000057</v>
      </c>
      <c r="S24" s="11">
        <v>4.581000000000012</v>
      </c>
      <c r="T24" s="11">
        <v>4.6730000000000036</v>
      </c>
      <c r="U24" s="11">
        <v>3.5860000000000043</v>
      </c>
      <c r="V24" s="11">
        <v>4.4830000000000005</v>
      </c>
      <c r="W24" s="11">
        <v>4.1959999999999953</v>
      </c>
      <c r="X24" s="11">
        <v>4.121999999999999</v>
      </c>
      <c r="Y24" s="11">
        <v>4.0949999999999944</v>
      </c>
      <c r="Z24" s="11">
        <v>4.0649999999999968</v>
      </c>
      <c r="AA24" s="11">
        <v>4.0439999999999863</v>
      </c>
      <c r="AB24" s="11">
        <v>4.0469999999999997</v>
      </c>
      <c r="AC24" s="11">
        <v>4.044000000000004</v>
      </c>
      <c r="AD24" s="11">
        <v>4.0400000000000116</v>
      </c>
      <c r="AE24" s="11">
        <v>4.0370000000000026</v>
      </c>
      <c r="AF24" s="11">
        <v>4.0339999999999971</v>
      </c>
      <c r="AG24" s="11">
        <v>4.0300000000000145</v>
      </c>
      <c r="AH24" s="11">
        <v>4.0259999999999909</v>
      </c>
      <c r="AI24" s="11">
        <v>4.0219999999999958</v>
      </c>
      <c r="AJ24" s="11">
        <v>4.0170000000000083</v>
      </c>
      <c r="AK24" s="172">
        <v>4.0129999999999999</v>
      </c>
      <c r="AL24" s="11">
        <v>4.009000000000003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22.079000000000015</v>
      </c>
      <c r="N25" s="11">
        <v>21.389999999999979</v>
      </c>
      <c r="O25" s="11">
        <v>20.195999999999927</v>
      </c>
      <c r="P25" s="11">
        <v>26.845999999999965</v>
      </c>
      <c r="Q25" s="11">
        <v>25.451999999999995</v>
      </c>
      <c r="R25" s="11">
        <v>24.372000000000117</v>
      </c>
      <c r="S25" s="11">
        <v>27.349000000000046</v>
      </c>
      <c r="T25" s="11">
        <v>29.256999999999955</v>
      </c>
      <c r="U25" s="11">
        <v>25.428999999999974</v>
      </c>
      <c r="V25" s="11">
        <v>25.226000000000042</v>
      </c>
      <c r="W25" s="11">
        <v>24.594999999999988</v>
      </c>
      <c r="X25" s="11">
        <v>25.198999999999931</v>
      </c>
      <c r="Y25" s="11">
        <v>25.426000000000077</v>
      </c>
      <c r="Z25" s="11">
        <v>25.909000000000056</v>
      </c>
      <c r="AA25" s="11">
        <v>26.285000000000011</v>
      </c>
      <c r="AB25" s="11">
        <v>26.594000000000015</v>
      </c>
      <c r="AC25" s="11">
        <v>26.879000000000044</v>
      </c>
      <c r="AD25" s="11">
        <v>27.122999999999976</v>
      </c>
      <c r="AE25" s="11">
        <v>27.35299999999998</v>
      </c>
      <c r="AF25" s="11">
        <v>27.580999999999964</v>
      </c>
      <c r="AG25" s="11">
        <v>27.823000000000004</v>
      </c>
      <c r="AH25" s="11">
        <v>28.059999999999956</v>
      </c>
      <c r="AI25" s="11">
        <v>28.290000000000163</v>
      </c>
      <c r="AJ25" s="11">
        <v>28.510000000000023</v>
      </c>
      <c r="AK25" s="172">
        <v>28.716999999999931</v>
      </c>
      <c r="AL25" s="11">
        <v>28.911999999999981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20.522000000000013</v>
      </c>
      <c r="N26" s="11">
        <v>23.142000000000042</v>
      </c>
      <c r="O26" s="11">
        <v>22.368999999999975</v>
      </c>
      <c r="P26" s="11">
        <v>22.534999999999968</v>
      </c>
      <c r="Q26" s="11">
        <v>24.768000000000011</v>
      </c>
      <c r="R26" s="11">
        <v>24.911999999999988</v>
      </c>
      <c r="S26" s="11">
        <v>23.747999999999969</v>
      </c>
      <c r="T26" s="11">
        <v>23.030000000000005</v>
      </c>
      <c r="U26" s="11">
        <v>22.693999999999999</v>
      </c>
      <c r="V26" s="11">
        <v>25.111999999999981</v>
      </c>
      <c r="W26" s="11">
        <v>26.477999999999952</v>
      </c>
      <c r="X26" s="11">
        <v>26.707999999999984</v>
      </c>
      <c r="Y26" s="11">
        <v>26.524999999999984</v>
      </c>
      <c r="Z26" s="11">
        <v>26.302999999999994</v>
      </c>
      <c r="AA26" s="11">
        <v>26.061999999999962</v>
      </c>
      <c r="AB26" s="11">
        <v>25.877000000000006</v>
      </c>
      <c r="AC26" s="11">
        <v>25.710999999999984</v>
      </c>
      <c r="AD26" s="11">
        <v>25.54399999999994</v>
      </c>
      <c r="AE26" s="11">
        <v>25.377000000000002</v>
      </c>
      <c r="AF26" s="11">
        <v>25.208000000000006</v>
      </c>
      <c r="AG26" s="11">
        <v>25.039999999999932</v>
      </c>
      <c r="AH26" s="11">
        <v>24.864000000000011</v>
      </c>
      <c r="AI26" s="11">
        <v>24.688000000000088</v>
      </c>
      <c r="AJ26" s="11">
        <v>24.51199999999999</v>
      </c>
      <c r="AK26" s="172">
        <v>24.336999999999996</v>
      </c>
      <c r="AL26" s="11">
        <v>24.16199999999996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11.993999999999991</v>
      </c>
      <c r="N27" s="11">
        <v>11.505000000000024</v>
      </c>
      <c r="O27" s="11">
        <v>10.102000000000018</v>
      </c>
      <c r="P27" s="11">
        <v>11.725000000000028</v>
      </c>
      <c r="Q27" s="11">
        <v>10.211999999999987</v>
      </c>
      <c r="R27" s="11">
        <v>12.181999999999993</v>
      </c>
      <c r="S27" s="11">
        <v>12.955999999999973</v>
      </c>
      <c r="T27" s="11">
        <v>13.377000000000013</v>
      </c>
      <c r="U27" s="11">
        <v>15.282000000000005</v>
      </c>
      <c r="V27" s="11">
        <v>16.031999999999989</v>
      </c>
      <c r="W27" s="11">
        <v>17.227999999999966</v>
      </c>
      <c r="X27" s="11">
        <v>17.099000000000061</v>
      </c>
      <c r="Y27" s="11">
        <v>16.922999999999981</v>
      </c>
      <c r="Z27" s="11">
        <v>16.864000000000004</v>
      </c>
      <c r="AA27" s="11">
        <v>16.938999999999993</v>
      </c>
      <c r="AB27" s="11">
        <v>17.079000000000057</v>
      </c>
      <c r="AC27" s="11">
        <v>17.262999999999984</v>
      </c>
      <c r="AD27" s="11">
        <v>17.469000000000037</v>
      </c>
      <c r="AE27" s="11">
        <v>17.686999999999966</v>
      </c>
      <c r="AF27" s="11">
        <v>17.910999999999991</v>
      </c>
      <c r="AG27" s="11">
        <v>18.137000000000015</v>
      </c>
      <c r="AH27" s="11">
        <v>18.365000000000027</v>
      </c>
      <c r="AI27" s="11">
        <v>18.593000000000021</v>
      </c>
      <c r="AJ27" s="11">
        <v>18.820000000000039</v>
      </c>
      <c r="AK27" s="172">
        <v>19.043999999999958</v>
      </c>
      <c r="AL27" s="11">
        <v>19.265000000000036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59.698999999999948</v>
      </c>
      <c r="N28" s="11">
        <v>59.22499999999993</v>
      </c>
      <c r="O28" s="11">
        <v>60.399999999999942</v>
      </c>
      <c r="P28" s="11">
        <v>67.319000000000102</v>
      </c>
      <c r="Q28" s="11">
        <v>71.94100000000013</v>
      </c>
      <c r="R28" s="11">
        <v>67.637000000000043</v>
      </c>
      <c r="S28" s="11">
        <v>74.167000000000044</v>
      </c>
      <c r="T28" s="11">
        <v>68.513999999999896</v>
      </c>
      <c r="U28" s="11">
        <v>67.095000000000283</v>
      </c>
      <c r="V28" s="11">
        <v>77.322000000000116</v>
      </c>
      <c r="W28" s="11">
        <v>76.890999999999977</v>
      </c>
      <c r="X28" s="11">
        <v>77.965000000000018</v>
      </c>
      <c r="Y28" s="11">
        <v>78.366000000000255</v>
      </c>
      <c r="Z28" s="11">
        <v>78.96799999999989</v>
      </c>
      <c r="AA28" s="11">
        <v>79.600999999999985</v>
      </c>
      <c r="AB28" s="11">
        <v>80.105999999999966</v>
      </c>
      <c r="AC28" s="11">
        <v>80.574000000000112</v>
      </c>
      <c r="AD28" s="11">
        <v>81.06100000000005</v>
      </c>
      <c r="AE28" s="11">
        <v>81.566999999999837</v>
      </c>
      <c r="AF28" s="11">
        <v>82.094999999999985</v>
      </c>
      <c r="AG28" s="11">
        <v>82.63200000000009</v>
      </c>
      <c r="AH28" s="11">
        <v>83.159000000000219</v>
      </c>
      <c r="AI28" s="11">
        <v>83.68800000000013</v>
      </c>
      <c r="AJ28" s="11">
        <v>84.217000000000027</v>
      </c>
      <c r="AK28" s="172">
        <v>84.745999999999981</v>
      </c>
      <c r="AL28" s="11">
        <v>85.275999999999954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74.74599999999981</v>
      </c>
      <c r="N29" s="11">
        <v>75.999999999999645</v>
      </c>
      <c r="O29" s="11">
        <v>71.712999999999795</v>
      </c>
      <c r="P29" s="11">
        <v>73.750000000000014</v>
      </c>
      <c r="Q29" s="11">
        <v>83.371000000000024</v>
      </c>
      <c r="R29" s="11">
        <v>84.903000000000006</v>
      </c>
      <c r="S29" s="11">
        <v>89.317000000000078</v>
      </c>
      <c r="T29" s="11">
        <v>91.579000000000178</v>
      </c>
      <c r="U29" s="11">
        <v>94.571000000000112</v>
      </c>
      <c r="V29" s="11">
        <v>89.093999999999994</v>
      </c>
      <c r="W29" s="11">
        <v>84.28499999999984</v>
      </c>
      <c r="X29" s="11">
        <v>85.607999999999976</v>
      </c>
      <c r="Y29" s="11">
        <v>87.249999999999957</v>
      </c>
      <c r="Z29" s="11">
        <v>88.116999999999791</v>
      </c>
      <c r="AA29" s="11">
        <v>88.913999999999717</v>
      </c>
      <c r="AB29" s="11">
        <v>89.55999999999996</v>
      </c>
      <c r="AC29" s="11">
        <v>90.280000000000058</v>
      </c>
      <c r="AD29" s="11">
        <v>90.992999999999796</v>
      </c>
      <c r="AE29" s="11">
        <v>91.701000000000178</v>
      </c>
      <c r="AF29" s="11">
        <v>92.410999999999916</v>
      </c>
      <c r="AG29" s="11">
        <v>93.140999999999778</v>
      </c>
      <c r="AH29" s="11">
        <v>93.850000000000222</v>
      </c>
      <c r="AI29" s="11">
        <v>94.561000000000078</v>
      </c>
      <c r="AJ29" s="11">
        <v>95.27500000000002</v>
      </c>
      <c r="AK29" s="172">
        <v>95.990999999999943</v>
      </c>
      <c r="AL29" s="11">
        <v>96.71199999999989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19.61100000000004</v>
      </c>
      <c r="N30" s="11">
        <v>22.817999999999973</v>
      </c>
      <c r="O30" s="11">
        <v>22.832999999999995</v>
      </c>
      <c r="P30" s="11">
        <v>21.237999999999964</v>
      </c>
      <c r="Q30" s="11">
        <v>22.839999999999989</v>
      </c>
      <c r="R30" s="11">
        <v>23.222999999999992</v>
      </c>
      <c r="S30" s="11">
        <v>23.27799999999997</v>
      </c>
      <c r="T30" s="11">
        <v>24.39700000000002</v>
      </c>
      <c r="U30" s="11">
        <v>25.977999999999959</v>
      </c>
      <c r="V30" s="11">
        <v>25.129999999999956</v>
      </c>
      <c r="W30" s="11">
        <v>25.35299999999997</v>
      </c>
      <c r="X30" s="11">
        <v>25.27700000000004</v>
      </c>
      <c r="Y30" s="11">
        <v>24.380999999999997</v>
      </c>
      <c r="Z30" s="11">
        <v>24.217999999999968</v>
      </c>
      <c r="AA30" s="11">
        <v>24.506999999999962</v>
      </c>
      <c r="AB30" s="11">
        <v>24.609000000000016</v>
      </c>
      <c r="AC30" s="11">
        <v>24.77</v>
      </c>
      <c r="AD30" s="11">
        <v>24.900000000000055</v>
      </c>
      <c r="AE30" s="11">
        <v>25.01300000000003</v>
      </c>
      <c r="AF30" s="11">
        <v>25.110000000000003</v>
      </c>
      <c r="AG30" s="11">
        <v>25.220000000000077</v>
      </c>
      <c r="AH30" s="11">
        <v>25.337999999999973</v>
      </c>
      <c r="AI30" s="11">
        <v>25.460999999999977</v>
      </c>
      <c r="AJ30" s="11">
        <v>25.583000000000002</v>
      </c>
      <c r="AK30" s="172">
        <v>25.702000000000037</v>
      </c>
      <c r="AL30" s="11">
        <v>25.818999999999964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24.984999999999985</v>
      </c>
      <c r="N31" s="11">
        <v>26.32800000000001</v>
      </c>
      <c r="O31" s="11">
        <v>25.327000000000009</v>
      </c>
      <c r="P31" s="11">
        <v>26.588000000000015</v>
      </c>
      <c r="Q31" s="11">
        <v>29.845999999999989</v>
      </c>
      <c r="R31" s="11">
        <v>28.480999999999987</v>
      </c>
      <c r="S31" s="11">
        <v>29.431999999999988</v>
      </c>
      <c r="T31" s="11">
        <v>25.826000000000029</v>
      </c>
      <c r="U31" s="11">
        <v>25.801000000000013</v>
      </c>
      <c r="V31" s="11">
        <v>26.314000000000028</v>
      </c>
      <c r="W31" s="11">
        <v>26.897999999999943</v>
      </c>
      <c r="X31" s="11">
        <v>26.238999999999994</v>
      </c>
      <c r="Y31" s="11">
        <v>25.817999999999994</v>
      </c>
      <c r="Z31" s="11">
        <v>25.807999999999993</v>
      </c>
      <c r="AA31" s="11">
        <v>25.826999999999973</v>
      </c>
      <c r="AB31" s="11">
        <v>25.780000000000022</v>
      </c>
      <c r="AC31" s="11">
        <v>25.719999999999985</v>
      </c>
      <c r="AD31" s="11">
        <v>25.664999999999974</v>
      </c>
      <c r="AE31" s="11">
        <v>25.617000000000019</v>
      </c>
      <c r="AF31" s="11">
        <v>25.581</v>
      </c>
      <c r="AG31" s="11">
        <v>25.560999999999979</v>
      </c>
      <c r="AH31" s="11">
        <v>25.550000000000022</v>
      </c>
      <c r="AI31" s="11">
        <v>25.546000000000003</v>
      </c>
      <c r="AJ31" s="11">
        <v>25.547000000000033</v>
      </c>
      <c r="AK31" s="172">
        <v>25.553999999999981</v>
      </c>
      <c r="AL31" s="11">
        <v>25.56699999999999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178.55699999999982</v>
      </c>
      <c r="N33" s="11">
        <f t="shared" ref="N33:AK33" si="20">SUM(N34:N36)</f>
        <v>184.34199999999996</v>
      </c>
      <c r="O33" s="11">
        <f t="shared" si="20"/>
        <v>181.15899999999971</v>
      </c>
      <c r="P33" s="11">
        <f t="shared" si="20"/>
        <v>194.024</v>
      </c>
      <c r="Q33" s="11">
        <f t="shared" si="20"/>
        <v>192.97799999999995</v>
      </c>
      <c r="R33" s="11">
        <f t="shared" si="20"/>
        <v>193.9849999999999</v>
      </c>
      <c r="S33" s="11">
        <f t="shared" si="20"/>
        <v>198.52899999999966</v>
      </c>
      <c r="T33" s="11">
        <f t="shared" si="20"/>
        <v>204.3009999999997</v>
      </c>
      <c r="U33" s="11">
        <f t="shared" si="20"/>
        <v>203.42299999999992</v>
      </c>
      <c r="V33" s="11">
        <f t="shared" si="20"/>
        <v>206.53200000000007</v>
      </c>
      <c r="W33" s="11">
        <f t="shared" si="20"/>
        <v>202.75499999999994</v>
      </c>
      <c r="X33" s="11">
        <f t="shared" si="20"/>
        <v>204.15599999999998</v>
      </c>
      <c r="Y33" s="11">
        <f t="shared" si="20"/>
        <v>205.49700000000001</v>
      </c>
      <c r="Z33" s="11">
        <f t="shared" si="20"/>
        <v>207.07399999999996</v>
      </c>
      <c r="AA33" s="11">
        <f t="shared" si="20"/>
        <v>209.13900000000012</v>
      </c>
      <c r="AB33" s="11">
        <f t="shared" si="20"/>
        <v>210.70600000000047</v>
      </c>
      <c r="AC33" s="11">
        <f t="shared" si="20"/>
        <v>211.86999999999992</v>
      </c>
      <c r="AD33" s="11">
        <f t="shared" si="20"/>
        <v>212.95900000000012</v>
      </c>
      <c r="AE33" s="11">
        <f t="shared" si="20"/>
        <v>214.02499999999952</v>
      </c>
      <c r="AF33" s="11">
        <f t="shared" si="20"/>
        <v>215.09399999999977</v>
      </c>
      <c r="AG33" s="11">
        <f t="shared" si="20"/>
        <v>216.21299999999979</v>
      </c>
      <c r="AH33" s="11">
        <f t="shared" si="20"/>
        <v>217.30999999999983</v>
      </c>
      <c r="AI33" s="11">
        <f t="shared" si="20"/>
        <v>218.38600000000025</v>
      </c>
      <c r="AJ33" s="11">
        <f t="shared" si="20"/>
        <v>219.46300000000002</v>
      </c>
      <c r="AK33" s="11">
        <f t="shared" si="20"/>
        <v>220.5439999999997</v>
      </c>
      <c r="AL33" s="11">
        <f>SUM(AL34:AL36)</f>
        <v>221.62599999999983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35.308999999999955</v>
      </c>
      <c r="N34" s="11">
        <v>35.450000000000017</v>
      </c>
      <c r="O34" s="11">
        <v>33.034999999999968</v>
      </c>
      <c r="P34" s="11">
        <v>31.057000000000059</v>
      </c>
      <c r="Q34" s="11">
        <v>30.117000000000001</v>
      </c>
      <c r="R34" s="11">
        <v>28.792000000000023</v>
      </c>
      <c r="S34" s="11">
        <v>28.347999999999974</v>
      </c>
      <c r="T34" s="11">
        <v>28.706999999999987</v>
      </c>
      <c r="U34" s="11">
        <v>29.202000000000009</v>
      </c>
      <c r="V34" s="11">
        <v>29.015999999999973</v>
      </c>
      <c r="W34" s="11">
        <v>29.766999999999989</v>
      </c>
      <c r="X34" s="11">
        <v>30.051000000000009</v>
      </c>
      <c r="Y34" s="11">
        <v>30.555000000000014</v>
      </c>
      <c r="Z34" s="11">
        <v>30.885000000000055</v>
      </c>
      <c r="AA34" s="11">
        <v>31.318000000000083</v>
      </c>
      <c r="AB34" s="11">
        <v>31.482000000000081</v>
      </c>
      <c r="AC34" s="11">
        <v>31.614999999999998</v>
      </c>
      <c r="AD34" s="11">
        <v>31.749999999999943</v>
      </c>
      <c r="AE34" s="11">
        <v>31.88599999999991</v>
      </c>
      <c r="AF34" s="11">
        <v>32.021999999999998</v>
      </c>
      <c r="AG34" s="11">
        <v>32.157999999999952</v>
      </c>
      <c r="AH34" s="11">
        <v>32.288000000000061</v>
      </c>
      <c r="AI34" s="11">
        <v>32.417000000000058</v>
      </c>
      <c r="AJ34" s="11">
        <v>32.547000000000075</v>
      </c>
      <c r="AK34" s="172">
        <v>32.676999999999957</v>
      </c>
      <c r="AL34" s="11">
        <v>32.806999999999945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66.221000000000018</v>
      </c>
      <c r="N35" s="11">
        <v>67.298999999999879</v>
      </c>
      <c r="O35" s="11">
        <v>67.153999999999854</v>
      </c>
      <c r="P35" s="11">
        <v>75.932000000000073</v>
      </c>
      <c r="Q35" s="11">
        <v>75.605999999999995</v>
      </c>
      <c r="R35" s="11">
        <v>78.541999999999973</v>
      </c>
      <c r="S35" s="11">
        <v>78.443999999999974</v>
      </c>
      <c r="T35" s="11">
        <v>76.78999999999985</v>
      </c>
      <c r="U35" s="11">
        <v>78.451999999999899</v>
      </c>
      <c r="V35" s="11">
        <v>79.951000000000107</v>
      </c>
      <c r="W35" s="11">
        <v>78.885000000000161</v>
      </c>
      <c r="X35" s="11">
        <v>78.02199999999992</v>
      </c>
      <c r="Y35" s="11">
        <v>77.275999999999996</v>
      </c>
      <c r="Z35" s="11">
        <v>77.134999999999948</v>
      </c>
      <c r="AA35" s="11">
        <v>77.169999999999817</v>
      </c>
      <c r="AB35" s="11">
        <v>77.374000000000152</v>
      </c>
      <c r="AC35" s="11">
        <v>77.456999999999908</v>
      </c>
      <c r="AD35" s="11">
        <v>77.54000000000012</v>
      </c>
      <c r="AE35" s="11">
        <v>77.627999999999716</v>
      </c>
      <c r="AF35" s="11">
        <v>77.7319999999998</v>
      </c>
      <c r="AG35" s="11">
        <v>77.898999999999958</v>
      </c>
      <c r="AH35" s="11">
        <v>78.063000000000045</v>
      </c>
      <c r="AI35" s="11">
        <v>78.216000000000037</v>
      </c>
      <c r="AJ35" s="11">
        <v>78.365999999999872</v>
      </c>
      <c r="AK35" s="172">
        <v>78.511999999999972</v>
      </c>
      <c r="AL35" s="11">
        <v>78.649999999999963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77.026999999999845</v>
      </c>
      <c r="N36" s="11">
        <v>81.59300000000006</v>
      </c>
      <c r="O36" s="11">
        <v>80.969999999999899</v>
      </c>
      <c r="P36" s="11">
        <v>87.034999999999854</v>
      </c>
      <c r="Q36" s="11">
        <v>87.254999999999953</v>
      </c>
      <c r="R36" s="11">
        <v>86.650999999999883</v>
      </c>
      <c r="S36" s="11">
        <v>91.736999999999696</v>
      </c>
      <c r="T36" s="11">
        <v>98.803999999999874</v>
      </c>
      <c r="U36" s="11">
        <v>95.769000000000005</v>
      </c>
      <c r="V36" s="11">
        <v>97.564999999999984</v>
      </c>
      <c r="W36" s="11">
        <v>94.102999999999795</v>
      </c>
      <c r="X36" s="11">
        <v>96.083000000000055</v>
      </c>
      <c r="Y36" s="11">
        <v>97.665999999999983</v>
      </c>
      <c r="Z36" s="11">
        <v>99.053999999999945</v>
      </c>
      <c r="AA36" s="11">
        <v>100.65100000000021</v>
      </c>
      <c r="AB36" s="11">
        <v>101.85000000000022</v>
      </c>
      <c r="AC36" s="11">
        <v>102.79800000000002</v>
      </c>
      <c r="AD36" s="11">
        <v>103.66900000000007</v>
      </c>
      <c r="AE36" s="11">
        <v>104.5109999999999</v>
      </c>
      <c r="AF36" s="11">
        <v>105.33999999999996</v>
      </c>
      <c r="AG36" s="11">
        <v>106.15599999999988</v>
      </c>
      <c r="AH36" s="11">
        <v>106.95899999999973</v>
      </c>
      <c r="AI36" s="11">
        <v>107.75300000000017</v>
      </c>
      <c r="AJ36" s="11">
        <v>108.55000000000005</v>
      </c>
      <c r="AK36" s="172">
        <v>109.35499999999975</v>
      </c>
      <c r="AL36" s="11">
        <v>110.16899999999993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785.29499999999962</v>
      </c>
      <c r="N38" s="11">
        <f t="shared" ref="N38:AL38" si="21">SUM(N5,N11,N16,N18,N23,N33)</f>
        <v>809.04499999999985</v>
      </c>
      <c r="O38" s="11">
        <f t="shared" si="21"/>
        <v>809.58399999999961</v>
      </c>
      <c r="P38" s="11">
        <f t="shared" si="21"/>
        <v>827.04899999999986</v>
      </c>
      <c r="Q38" s="11">
        <f t="shared" si="21"/>
        <v>845.82599999999979</v>
      </c>
      <c r="R38" s="11">
        <f t="shared" si="21"/>
        <v>862.12400000000014</v>
      </c>
      <c r="S38" s="11">
        <f t="shared" si="21"/>
        <v>905.52500000000009</v>
      </c>
      <c r="T38" s="11">
        <f t="shared" si="21"/>
        <v>914.91799999999989</v>
      </c>
      <c r="U38" s="11">
        <f t="shared" si="21"/>
        <v>909.90600000000006</v>
      </c>
      <c r="V38" s="11">
        <f t="shared" si="21"/>
        <v>933.55599999999993</v>
      </c>
      <c r="W38" s="11">
        <f t="shared" si="21"/>
        <v>924.25599999999963</v>
      </c>
      <c r="X38" s="11">
        <f t="shared" si="21"/>
        <v>929.90799999999945</v>
      </c>
      <c r="Y38" s="11">
        <f t="shared" si="21"/>
        <v>933.07000000000039</v>
      </c>
      <c r="Z38" s="11">
        <f t="shared" si="21"/>
        <v>938.17</v>
      </c>
      <c r="AA38" s="11">
        <f t="shared" si="21"/>
        <v>944.83600000000024</v>
      </c>
      <c r="AB38" s="11">
        <f t="shared" si="21"/>
        <v>949.40199999999993</v>
      </c>
      <c r="AC38" s="11">
        <f t="shared" si="21"/>
        <v>953.23999999999978</v>
      </c>
      <c r="AD38" s="11">
        <f t="shared" si="21"/>
        <v>956.72500000000036</v>
      </c>
      <c r="AE38" s="11">
        <f t="shared" si="21"/>
        <v>960.16099999999949</v>
      </c>
      <c r="AF38" s="11">
        <f t="shared" si="21"/>
        <v>963.57599999999979</v>
      </c>
      <c r="AG38" s="11">
        <f t="shared" si="21"/>
        <v>967.28300000000013</v>
      </c>
      <c r="AH38" s="11">
        <f t="shared" si="21"/>
        <v>970.89000000000044</v>
      </c>
      <c r="AI38" s="11">
        <f t="shared" si="21"/>
        <v>974.47800000000052</v>
      </c>
      <c r="AJ38" s="11">
        <f t="shared" si="21"/>
        <v>978.11800000000039</v>
      </c>
      <c r="AK38" s="11">
        <f t="shared" si="21"/>
        <v>981.73199999999952</v>
      </c>
      <c r="AL38" s="11">
        <f t="shared" si="21"/>
        <v>985.34599999999966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East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East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East Midlands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East Midlands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East Midlands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East Midlands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East Midlands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22.500823547424716</v>
      </c>
      <c r="N231" s="40">
        <f>'Ind T1'!D25</f>
        <v>21.937104005816572</v>
      </c>
      <c r="O231" s="40">
        <f>'Ind T1'!F25</f>
        <v>22.492200709192499</v>
      </c>
    </row>
    <row r="232" spans="1:15" x14ac:dyDescent="0.2">
      <c r="L232" t="str">
        <f>L23</f>
        <v>Business and other services</v>
      </c>
      <c r="M232" s="40">
        <f>'Ind T1'!B24</f>
        <v>31.364397696851036</v>
      </c>
      <c r="N232" s="40">
        <f>'Ind T1'!D24</f>
        <v>30.935584946162077</v>
      </c>
      <c r="O232" s="40">
        <f>'Ind T1'!F24</f>
        <v>31.432816492886754</v>
      </c>
    </row>
    <row r="233" spans="1:15" x14ac:dyDescent="0.2">
      <c r="L233" t="str">
        <f>L18</f>
        <v>Trade, accomod. and transport</v>
      </c>
      <c r="M233" s="40">
        <f>'Ind T1'!B23</f>
        <v>29.199511903160079</v>
      </c>
      <c r="N233" s="40">
        <f>'Ind T1'!D23</f>
        <v>31.397794550427616</v>
      </c>
      <c r="O233" s="40">
        <f>'Ind T1'!F23</f>
        <v>31.644620265368733</v>
      </c>
    </row>
    <row r="234" spans="1:15" x14ac:dyDescent="0.2">
      <c r="L234" t="str">
        <f>L16</f>
        <v>Construction</v>
      </c>
      <c r="M234" s="40">
        <f>'Ind T1'!B22</f>
        <v>6.3606859338099992</v>
      </c>
      <c r="N234" s="40">
        <f>'Ind T1'!D22</f>
        <v>5.996715195789915</v>
      </c>
      <c r="O234" s="40">
        <f>'Ind T1'!F22</f>
        <v>6.056857185191804</v>
      </c>
    </row>
    <row r="235" spans="1:15" x14ac:dyDescent="0.2">
      <c r="L235" t="str">
        <f>L11</f>
        <v>Manufacturing</v>
      </c>
      <c r="M235" s="40">
        <f>'Ind T1'!B21</f>
        <v>9.0783924354269416</v>
      </c>
      <c r="N235" s="40">
        <f>'Ind T1'!D21</f>
        <v>8.2170956964304214</v>
      </c>
      <c r="O235" s="40">
        <f>'Ind T1'!F21</f>
        <v>6.9383749464655029</v>
      </c>
    </row>
    <row r="236" spans="1:15" x14ac:dyDescent="0.2">
      <c r="L236" t="str">
        <f>L5</f>
        <v>Primary sector and utilities</v>
      </c>
      <c r="M236" s="40">
        <f>'Ind T1'!B20</f>
        <v>1.4961884833272245</v>
      </c>
      <c r="N236" s="40">
        <f>'Ind T1'!D20</f>
        <v>1.5157056053734046</v>
      </c>
      <c r="O236" s="40">
        <f>'Ind T1'!F20</f>
        <v>1.4351304008947092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East Midlands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8.7700000000000387</v>
      </c>
      <c r="O261" s="11">
        <f>'Ind T1'!F50</f>
        <v>18.870999999999896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15.523999999999546</v>
      </c>
      <c r="O262" s="11">
        <f>'Ind T1'!F49</f>
        <v>23.798000000000172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38.460000000000292</v>
      </c>
      <c r="O263" s="11">
        <f>'Ind T1'!F48</f>
        <v>21.612999999999943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0.58799999999988728</v>
      </c>
      <c r="O264" s="11">
        <f>'Ind T1'!F47</f>
        <v>4.2560000000000002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-2.320000000000249</v>
      </c>
      <c r="O265" s="11">
        <f>'Ind T1'!F46</f>
        <v>-7.5799999999999699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1.110000000000003</v>
      </c>
      <c r="O266" s="11">
        <f>'Ind T1'!F45</f>
        <v>0.13199999999996948</v>
      </c>
    </row>
    <row r="268" spans="1:16" x14ac:dyDescent="0.2">
      <c r="L268" t="str">
        <f>L38</f>
        <v>All industries</v>
      </c>
      <c r="N268" s="11">
        <f>'Ind T1'!D14-'Ind T1'!B14</f>
        <v>62.131999999999493</v>
      </c>
      <c r="O268" s="11">
        <f>SUM(O261:O266)</f>
        <v>61.090000000000011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24.908986562093343</v>
      </c>
      <c r="C9" s="249">
        <f>SUM(C26,C43,C60,C77,C94,C111,C128,C145,C162,C179,C196,C213,C230,C247,C264,C281,C298,C315,C332,C349,C366,C383)</f>
        <v>57.982708961770058</v>
      </c>
      <c r="D9" s="249">
        <f>SUM(B9:C9)</f>
        <v>82.891695523863405</v>
      </c>
      <c r="E9" s="238"/>
      <c r="F9" s="249">
        <f>SUM(F26,F43,F60,F77,F94,F111,F128,F145,F162,F179,F196,F213,F230,F247,F264,F281,F298,F315,F332,F349,F366,F383)</f>
        <v>32.86565425125989</v>
      </c>
      <c r="G9" s="249">
        <f>SUM(G26,G43,G60,G77,G94,G111,G128,G145,G162,G179,G196,G213,G230,G247,G264,G281,G298,G315,G332,G349,G366,G383)</f>
        <v>69.622539622156992</v>
      </c>
      <c r="H9" s="249">
        <f>SUM(F9:G9)</f>
        <v>102.48819387341689</v>
      </c>
      <c r="I9" s="238"/>
      <c r="J9" s="249">
        <f>SUM(J26,J43,J60,J77,J94,J111,J128,J145,J162,J179,J196,J213,J230,J247,J264,J281,J298,J315,J332,J349,J366,J383)</f>
        <v>40.935825761465843</v>
      </c>
      <c r="K9" s="249">
        <f>SUM(K26,K43,K60,K77,K94,K111,K128,K145,K162,K179,K196,K213,K230,K247,K264,K281,K298,K315,K332,K349,K366,K383)</f>
        <v>77.531561813231221</v>
      </c>
      <c r="L9" s="249">
        <f>SUM(J9:K9)</f>
        <v>118.46738757469706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66.660657373307444</v>
      </c>
      <c r="C10" s="249">
        <f t="shared" si="0"/>
        <v>87.687117879360187</v>
      </c>
      <c r="D10" s="249">
        <f t="shared" ref="D10:D17" si="1">SUM(B10:C10)</f>
        <v>154.34777525266765</v>
      </c>
      <c r="E10" s="238"/>
      <c r="F10" s="249">
        <f t="shared" ref="F10:G17" si="2">SUM(F27,F44,F61,F78,F95,F112,F129,F146,F163,F180,F197,F214,F231,F248,F265,F282,F299,F316,F333,F350,F367,F384)</f>
        <v>86.284942624790887</v>
      </c>
      <c r="G10" s="249">
        <f t="shared" si="2"/>
        <v>101.85517453451622</v>
      </c>
      <c r="H10" s="249">
        <f t="shared" ref="H10:H17" si="3">SUM(F10:G10)</f>
        <v>188.14011715930712</v>
      </c>
      <c r="I10" s="238"/>
      <c r="J10" s="249">
        <f t="shared" ref="J10:K17" si="4">SUM(J27,J44,J61,J78,J95,J112,J129,J146,J163,J180,J197,J214,J231,J248,J265,J282,J299,J316,J333,J350,J367,J384)</f>
        <v>106.19375757342635</v>
      </c>
      <c r="K10" s="249">
        <f t="shared" si="4"/>
        <v>118.53700472063835</v>
      </c>
      <c r="L10" s="249">
        <f t="shared" ref="L10:L17" si="5">SUM(J10:K10)</f>
        <v>224.7307622940647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42.006124285779805</v>
      </c>
      <c r="C11" s="249">
        <f t="shared" si="0"/>
        <v>55.990155013674723</v>
      </c>
      <c r="D11" s="249">
        <f t="shared" si="1"/>
        <v>97.996279299454528</v>
      </c>
      <c r="E11" s="238"/>
      <c r="F11" s="249">
        <f t="shared" si="2"/>
        <v>50.870794070390886</v>
      </c>
      <c r="G11" s="249">
        <f t="shared" si="2"/>
        <v>62.687166449968132</v>
      </c>
      <c r="H11" s="249">
        <f t="shared" si="3"/>
        <v>113.55796052035902</v>
      </c>
      <c r="I11" s="238"/>
      <c r="J11" s="249">
        <f t="shared" si="4"/>
        <v>58.559452772534094</v>
      </c>
      <c r="K11" s="249">
        <f t="shared" si="4"/>
        <v>60.3158930414412</v>
      </c>
      <c r="L11" s="249">
        <f t="shared" si="5"/>
        <v>118.87534581397529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76.476508648878394</v>
      </c>
      <c r="C12" s="249">
        <f t="shared" si="0"/>
        <v>19.227210010947953</v>
      </c>
      <c r="D12" s="249">
        <f t="shared" si="1"/>
        <v>95.70371865982635</v>
      </c>
      <c r="E12" s="238"/>
      <c r="F12" s="249">
        <f t="shared" si="2"/>
        <v>77.523570006633108</v>
      </c>
      <c r="G12" s="249">
        <f t="shared" si="2"/>
        <v>22.69778310418522</v>
      </c>
      <c r="H12" s="249">
        <f t="shared" si="3"/>
        <v>100.22135311081833</v>
      </c>
      <c r="I12" s="238"/>
      <c r="J12" s="249">
        <f t="shared" si="4"/>
        <v>64.69550830601024</v>
      </c>
      <c r="K12" s="249">
        <f t="shared" si="4"/>
        <v>23.653996124566369</v>
      </c>
      <c r="L12" s="249">
        <f t="shared" si="5"/>
        <v>88.349504430576616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8.8920362547741494</v>
      </c>
      <c r="C13" s="249">
        <f t="shared" si="0"/>
        <v>72.329161717013832</v>
      </c>
      <c r="D13" s="249">
        <f t="shared" si="1"/>
        <v>81.221197971787987</v>
      </c>
      <c r="E13" s="238"/>
      <c r="F13" s="249">
        <f t="shared" si="2"/>
        <v>9.4227486707103729</v>
      </c>
      <c r="G13" s="249">
        <f t="shared" si="2"/>
        <v>62.492291775496696</v>
      </c>
      <c r="H13" s="249">
        <f t="shared" si="3"/>
        <v>71.915040446207072</v>
      </c>
      <c r="I13" s="238"/>
      <c r="J13" s="249">
        <f t="shared" si="4"/>
        <v>11.030347917553055</v>
      </c>
      <c r="K13" s="249">
        <f t="shared" si="4"/>
        <v>56.654802871123941</v>
      </c>
      <c r="L13" s="249">
        <f t="shared" si="5"/>
        <v>67.685150788676992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73.38562764425501</v>
      </c>
      <c r="C14" s="249">
        <f t="shared" si="0"/>
        <v>17.199009449696945</v>
      </c>
      <c r="D14" s="249">
        <f t="shared" si="1"/>
        <v>90.584637093951955</v>
      </c>
      <c r="E14" s="238"/>
      <c r="F14" s="249">
        <f t="shared" si="2"/>
        <v>76.275273242591069</v>
      </c>
      <c r="G14" s="249">
        <f t="shared" si="2"/>
        <v>18.714691132705781</v>
      </c>
      <c r="H14" s="249">
        <f t="shared" si="3"/>
        <v>94.98996437529685</v>
      </c>
      <c r="I14" s="238"/>
      <c r="J14" s="249">
        <f t="shared" si="4"/>
        <v>85.974972090938238</v>
      </c>
      <c r="K14" s="249">
        <f t="shared" si="4"/>
        <v>24.652246572628897</v>
      </c>
      <c r="L14" s="249">
        <f t="shared" si="5"/>
        <v>110.62721866356713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52.837996294601119</v>
      </c>
      <c r="C15" s="249">
        <f t="shared" si="0"/>
        <v>29.176625079074</v>
      </c>
      <c r="D15" s="249">
        <f t="shared" si="1"/>
        <v>82.014621373675112</v>
      </c>
      <c r="E15" s="238"/>
      <c r="F15" s="249">
        <f t="shared" si="2"/>
        <v>49.945810609418615</v>
      </c>
      <c r="G15" s="249">
        <f t="shared" si="2"/>
        <v>29.886647195628068</v>
      </c>
      <c r="H15" s="249">
        <f t="shared" si="3"/>
        <v>79.832457805046687</v>
      </c>
      <c r="I15" s="238"/>
      <c r="J15" s="249">
        <f t="shared" si="4"/>
        <v>49.38560292487832</v>
      </c>
      <c r="K15" s="249">
        <f t="shared" si="4"/>
        <v>31.173633366250527</v>
      </c>
      <c r="L15" s="249">
        <f t="shared" si="5"/>
        <v>80.559236291128855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9.6651043985359255</v>
      </c>
      <c r="C16" s="249">
        <f t="shared" si="0"/>
        <v>62.282013545550704</v>
      </c>
      <c r="D16" s="249">
        <f t="shared" si="1"/>
        <v>71.947117944086628</v>
      </c>
      <c r="E16" s="238"/>
      <c r="F16" s="249">
        <f t="shared" si="2"/>
        <v>9.4136070595807766</v>
      </c>
      <c r="G16" s="249">
        <f t="shared" si="2"/>
        <v>66.686649073287882</v>
      </c>
      <c r="H16" s="249">
        <f t="shared" si="3"/>
        <v>76.100256132868651</v>
      </c>
      <c r="I16" s="238"/>
      <c r="J16" s="249">
        <f t="shared" si="4"/>
        <v>13.846632885191985</v>
      </c>
      <c r="K16" s="249">
        <f t="shared" si="4"/>
        <v>71.09456122652908</v>
      </c>
      <c r="L16" s="249">
        <f t="shared" si="5"/>
        <v>84.94119411172106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45.884587989696961</v>
      </c>
      <c r="C17" s="249">
        <f t="shared" si="0"/>
        <v>59.532368890989595</v>
      </c>
      <c r="D17" s="249">
        <f t="shared" si="1"/>
        <v>105.41695688068656</v>
      </c>
      <c r="E17" s="238"/>
      <c r="F17" s="249">
        <f t="shared" si="2"/>
        <v>43.041131642001837</v>
      </c>
      <c r="G17" s="249">
        <f t="shared" si="2"/>
        <v>53.969524934677302</v>
      </c>
      <c r="H17" s="249">
        <f t="shared" si="3"/>
        <v>97.010656576679139</v>
      </c>
      <c r="I17" s="238"/>
      <c r="J17" s="249">
        <f t="shared" si="4"/>
        <v>39.896566496070051</v>
      </c>
      <c r="K17" s="249">
        <f t="shared" si="4"/>
        <v>51.213633535522277</v>
      </c>
      <c r="L17" s="249">
        <f t="shared" si="5"/>
        <v>91.110200031592328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400.71762945192211</v>
      </c>
      <c r="C19" s="247">
        <f t="shared" ref="C19:L19" si="6">SUM(C9:C17)</f>
        <v>461.40637054807797</v>
      </c>
      <c r="D19" s="247">
        <f t="shared" si="6"/>
        <v>862.12400000000025</v>
      </c>
      <c r="E19" s="247"/>
      <c r="F19" s="247">
        <f t="shared" si="6"/>
        <v>435.64353217737749</v>
      </c>
      <c r="G19" s="247">
        <f t="shared" si="6"/>
        <v>488.61246782262231</v>
      </c>
      <c r="H19" s="247">
        <f t="shared" si="6"/>
        <v>924.25599999999986</v>
      </c>
      <c r="I19" s="247"/>
      <c r="J19" s="247">
        <f t="shared" si="6"/>
        <v>470.51866672806818</v>
      </c>
      <c r="K19" s="247">
        <f t="shared" si="6"/>
        <v>514.82733327193182</v>
      </c>
      <c r="L19" s="247">
        <f t="shared" si="6"/>
        <v>985.34600000000012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0.14100793759029501</v>
      </c>
      <c r="C26" s="302">
        <v>0.33048272495335129</v>
      </c>
      <c r="D26" s="302">
        <f>SUM(B26:C26)</f>
        <v>0.4714906625436463</v>
      </c>
      <c r="E26" s="303"/>
      <c r="F26" s="302">
        <v>0.18179022009828016</v>
      </c>
      <c r="G26" s="302">
        <v>0.58338810409405961</v>
      </c>
      <c r="H26" s="302">
        <f>SUM(F26:G26)</f>
        <v>0.76517832419233978</v>
      </c>
      <c r="I26" s="303"/>
      <c r="J26" s="302">
        <v>0.20499342705547882</v>
      </c>
      <c r="K26" s="302">
        <v>0.78662285437267965</v>
      </c>
      <c r="L26" s="302">
        <f>SUM(J26:K26)</f>
        <v>0.9916162814281585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0.19377237637582551</v>
      </c>
      <c r="C27" s="302">
        <v>0.18722166724404565</v>
      </c>
      <c r="D27" s="302">
        <f t="shared" ref="D27:D34" si="7">SUM(B27:C27)</f>
        <v>0.38099404361987116</v>
      </c>
      <c r="E27" s="303"/>
      <c r="F27" s="302">
        <v>0.30033626635382371</v>
      </c>
      <c r="G27" s="302">
        <v>0.35982797365249963</v>
      </c>
      <c r="H27" s="302">
        <f t="shared" ref="H27:H34" si="8">SUM(F27:G27)</f>
        <v>0.66016424000632334</v>
      </c>
      <c r="I27" s="303"/>
      <c r="J27" s="302">
        <v>0.33386086564202971</v>
      </c>
      <c r="K27" s="302">
        <v>0.51610671685824594</v>
      </c>
      <c r="L27" s="302">
        <f t="shared" ref="L27:L34" si="9">SUM(J27:K27)</f>
        <v>0.84996758250027571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0.10028898346129288</v>
      </c>
      <c r="C28" s="302">
        <v>0.13932280539552389</v>
      </c>
      <c r="D28" s="302">
        <f t="shared" si="7"/>
        <v>0.23961178885681678</v>
      </c>
      <c r="E28" s="303"/>
      <c r="F28" s="302">
        <v>0.12371620954098461</v>
      </c>
      <c r="G28" s="302">
        <v>0.22774964881528251</v>
      </c>
      <c r="H28" s="302">
        <f t="shared" si="8"/>
        <v>0.35146585835626709</v>
      </c>
      <c r="I28" s="303"/>
      <c r="J28" s="302">
        <v>0.12748321594416509</v>
      </c>
      <c r="K28" s="302">
        <v>0.21847532799217112</v>
      </c>
      <c r="L28" s="302">
        <f t="shared" si="9"/>
        <v>0.34595854393633618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0.36494180346223692</v>
      </c>
      <c r="C29" s="302">
        <v>4.2128414535915454E-2</v>
      </c>
      <c r="D29" s="302">
        <f t="shared" si="7"/>
        <v>0.40707021799815235</v>
      </c>
      <c r="E29" s="303"/>
      <c r="F29" s="302">
        <v>0.24982076695432248</v>
      </c>
      <c r="G29" s="302">
        <v>5.6462015424470359E-2</v>
      </c>
      <c r="H29" s="302">
        <f t="shared" si="8"/>
        <v>0.30628278237879286</v>
      </c>
      <c r="I29" s="303"/>
      <c r="J29" s="302">
        <v>0.14845601051204577</v>
      </c>
      <c r="K29" s="302">
        <v>4.4009200553977647E-2</v>
      </c>
      <c r="L29" s="302">
        <f t="shared" si="9"/>
        <v>0.19246521106602341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0.72716784083610897</v>
      </c>
      <c r="C30" s="302">
        <v>2.6977699926509353</v>
      </c>
      <c r="D30" s="302">
        <f t="shared" si="7"/>
        <v>3.4249378334870442</v>
      </c>
      <c r="E30" s="303"/>
      <c r="F30" s="302">
        <v>0.94850925527296837</v>
      </c>
      <c r="G30" s="302">
        <v>3.1495144257558856</v>
      </c>
      <c r="H30" s="302">
        <f t="shared" si="8"/>
        <v>4.0980236810288542</v>
      </c>
      <c r="I30" s="303"/>
      <c r="J30" s="302">
        <v>0.99436837663885225</v>
      </c>
      <c r="K30" s="302">
        <v>2.5652579695568161</v>
      </c>
      <c r="L30" s="302">
        <f t="shared" si="9"/>
        <v>3.5596263461956683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0.17490966253331439</v>
      </c>
      <c r="C31" s="302">
        <v>9.3091709301441866E-2</v>
      </c>
      <c r="D31" s="302">
        <f t="shared" si="7"/>
        <v>0.26800137183475625</v>
      </c>
      <c r="E31" s="303"/>
      <c r="F31" s="302">
        <v>0.12655502881438388</v>
      </c>
      <c r="G31" s="302">
        <v>0.12841886743180006</v>
      </c>
      <c r="H31" s="302">
        <f t="shared" si="8"/>
        <v>0.25497389624618394</v>
      </c>
      <c r="I31" s="303"/>
      <c r="J31" s="302">
        <v>8.9538361554619597E-2</v>
      </c>
      <c r="K31" s="302">
        <v>0.17279027480837111</v>
      </c>
      <c r="L31" s="302">
        <f t="shared" si="9"/>
        <v>0.2623286363629907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5.3576268856588539E-2</v>
      </c>
      <c r="C32" s="302">
        <v>0.15179151271345989</v>
      </c>
      <c r="D32" s="302">
        <f t="shared" si="7"/>
        <v>0.20536778157004842</v>
      </c>
      <c r="E32" s="303"/>
      <c r="F32" s="302">
        <v>4.6856481106583983E-2</v>
      </c>
      <c r="G32" s="302">
        <v>0.1917215144476673</v>
      </c>
      <c r="H32" s="302">
        <f t="shared" si="8"/>
        <v>0.2385779955542513</v>
      </c>
      <c r="I32" s="303"/>
      <c r="J32" s="302">
        <v>4.7831967609093667E-2</v>
      </c>
      <c r="K32" s="302">
        <v>0.18522693604700527</v>
      </c>
      <c r="L32" s="302">
        <f t="shared" si="9"/>
        <v>0.23305890365609894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8.9694317960203288E-2</v>
      </c>
      <c r="C33" s="302">
        <v>0.20455452845687447</v>
      </c>
      <c r="D33" s="302">
        <f t="shared" si="7"/>
        <v>0.29424884641707777</v>
      </c>
      <c r="E33" s="303"/>
      <c r="F33" s="302">
        <v>7.1676672624556487E-2</v>
      </c>
      <c r="G33" s="302">
        <v>0.26224249982417669</v>
      </c>
      <c r="H33" s="302">
        <f t="shared" si="8"/>
        <v>0.33391917244873315</v>
      </c>
      <c r="I33" s="303"/>
      <c r="J33" s="302">
        <v>5.1089277465406195E-2</v>
      </c>
      <c r="K33" s="302">
        <v>0.3175222988924889</v>
      </c>
      <c r="L33" s="302">
        <f t="shared" si="9"/>
        <v>0.3686115763578951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0.2978754089257698</v>
      </c>
      <c r="C34" s="302">
        <v>0.6374020447468226</v>
      </c>
      <c r="D34" s="302">
        <f t="shared" si="7"/>
        <v>0.93527745367259241</v>
      </c>
      <c r="E34" s="303"/>
      <c r="F34" s="302">
        <v>0.16871222160011484</v>
      </c>
      <c r="G34" s="302">
        <v>0.71070182818814376</v>
      </c>
      <c r="H34" s="302">
        <f t="shared" si="8"/>
        <v>0.87941404978825854</v>
      </c>
      <c r="I34" s="303"/>
      <c r="J34" s="302">
        <v>0.10203591925914131</v>
      </c>
      <c r="K34" s="302">
        <v>0.8003309992373886</v>
      </c>
      <c r="L34" s="302">
        <f t="shared" si="9"/>
        <v>0.90236691849652995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2.1432346000016356</v>
      </c>
      <c r="C36" s="311">
        <f t="shared" ref="C36:K36" si="10">SUM(C26:C34)</f>
        <v>4.4837653999983704</v>
      </c>
      <c r="D36" s="311">
        <f t="shared" si="10"/>
        <v>6.6270000000000051</v>
      </c>
      <c r="E36" s="311"/>
      <c r="F36" s="311">
        <f t="shared" si="10"/>
        <v>2.2179731223660184</v>
      </c>
      <c r="G36" s="311">
        <f t="shared" si="10"/>
        <v>5.6700268776339851</v>
      </c>
      <c r="H36" s="311">
        <f t="shared" si="10"/>
        <v>7.8880000000000035</v>
      </c>
      <c r="I36" s="311"/>
      <c r="J36" s="311">
        <f t="shared" si="10"/>
        <v>2.0996574216808326</v>
      </c>
      <c r="K36" s="311">
        <f t="shared" si="10"/>
        <v>5.6063425783191443</v>
      </c>
      <c r="L36" s="311">
        <f>SUM(L26:L34)</f>
        <v>7.7059999999999764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2.9228708085847926E-3</v>
      </c>
      <c r="C43" s="302">
        <v>1.8399329911379693E-2</v>
      </c>
      <c r="D43" s="302">
        <f>SUM(B43:C43)</f>
        <v>2.1322200719964487E-2</v>
      </c>
      <c r="E43" s="303"/>
      <c r="F43" s="302">
        <v>2.8111515738200189E-3</v>
      </c>
      <c r="G43" s="302">
        <v>1.7090446369757834E-2</v>
      </c>
      <c r="H43" s="302">
        <f>SUM(F43:G43)</f>
        <v>1.9901597943577855E-2</v>
      </c>
      <c r="I43" s="303"/>
      <c r="J43" s="302">
        <v>1.8463466669029018E-3</v>
      </c>
      <c r="K43" s="302">
        <v>1.2895281590706704E-2</v>
      </c>
      <c r="L43" s="302">
        <f>SUM(J43:K43)</f>
        <v>1.4741628257609605E-2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5.8477721892277509E-3</v>
      </c>
      <c r="C44" s="302">
        <v>2.4557886694209045E-2</v>
      </c>
      <c r="D44" s="302">
        <f t="shared" ref="D44:D51" si="11">SUM(B44:C44)</f>
        <v>3.0405658883436798E-2</v>
      </c>
      <c r="E44" s="303"/>
      <c r="F44" s="302">
        <v>5.4137641538044359E-3</v>
      </c>
      <c r="G44" s="302">
        <v>2.5512830283551235E-2</v>
      </c>
      <c r="H44" s="302">
        <f t="shared" ref="H44:H51" si="12">SUM(F44:G44)</f>
        <v>3.0926594437355671E-2</v>
      </c>
      <c r="I44" s="303"/>
      <c r="J44" s="302">
        <v>3.5066184840293006E-3</v>
      </c>
      <c r="K44" s="302">
        <v>2.1536896694994041E-2</v>
      </c>
      <c r="L44" s="302">
        <f t="shared" ref="L44:L51" si="13">SUM(J44:K44)</f>
        <v>2.504351517902334E-2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3.3588630003086001E-3</v>
      </c>
      <c r="C45" s="302">
        <v>1.928821985669095E-2</v>
      </c>
      <c r="D45" s="302">
        <f t="shared" si="11"/>
        <v>2.264708285699955E-2</v>
      </c>
      <c r="E45" s="303"/>
      <c r="F45" s="302">
        <v>2.6589539682983282E-3</v>
      </c>
      <c r="G45" s="302">
        <v>1.8693346940365292E-2</v>
      </c>
      <c r="H45" s="302">
        <f t="shared" si="12"/>
        <v>2.1352300908663621E-2</v>
      </c>
      <c r="I45" s="303"/>
      <c r="J45" s="302">
        <v>1.6578743477142334E-3</v>
      </c>
      <c r="K45" s="302">
        <v>1.1659263925419843E-2</v>
      </c>
      <c r="L45" s="302">
        <f t="shared" si="13"/>
        <v>1.3317138273134077E-2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1.3479702191297373E-2</v>
      </c>
      <c r="C46" s="302">
        <v>5.059354730684403E-3</v>
      </c>
      <c r="D46" s="302">
        <f t="shared" si="11"/>
        <v>1.8539056921981777E-2</v>
      </c>
      <c r="E46" s="303"/>
      <c r="F46" s="302">
        <v>9.7467176292196749E-3</v>
      </c>
      <c r="G46" s="302">
        <v>5.0471227349789625E-3</v>
      </c>
      <c r="H46" s="302">
        <f t="shared" si="12"/>
        <v>1.4793840364198637E-2</v>
      </c>
      <c r="I46" s="303"/>
      <c r="J46" s="302">
        <v>5.0189430206742042E-3</v>
      </c>
      <c r="K46" s="302">
        <v>3.0688422975110726E-3</v>
      </c>
      <c r="L46" s="302">
        <f t="shared" si="13"/>
        <v>8.0877853181852769E-3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1.4609482701921498E-3</v>
      </c>
      <c r="C47" s="302">
        <v>9.45378645664708E-2</v>
      </c>
      <c r="D47" s="302">
        <f t="shared" si="11"/>
        <v>9.599881283666295E-2</v>
      </c>
      <c r="E47" s="303"/>
      <c r="F47" s="302">
        <v>7.148918487279442E-4</v>
      </c>
      <c r="G47" s="302">
        <v>6.3535395840282768E-2</v>
      </c>
      <c r="H47" s="302">
        <f>SUM(F47:G47)</f>
        <v>6.4250287689010713E-2</v>
      </c>
      <c r="I47" s="303"/>
      <c r="J47" s="302">
        <v>5.5242465306773133E-4</v>
      </c>
      <c r="K47" s="302">
        <v>3.7182300592181576E-2</v>
      </c>
      <c r="L47" s="302">
        <f t="shared" si="13"/>
        <v>3.7734725245249311E-2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4.6748783659559577E-3</v>
      </c>
      <c r="C48" s="302">
        <v>1.7767351389474054E-3</v>
      </c>
      <c r="D48" s="302">
        <f t="shared" si="11"/>
        <v>6.4516135049033632E-3</v>
      </c>
      <c r="E48" s="303"/>
      <c r="F48" s="302">
        <v>2.1302422566901544E-3</v>
      </c>
      <c r="G48" s="302">
        <v>2.0752097047073278E-3</v>
      </c>
      <c r="H48" s="302">
        <f t="shared" si="12"/>
        <v>4.2054519613974823E-3</v>
      </c>
      <c r="I48" s="303"/>
      <c r="J48" s="302">
        <v>1.823816748125485E-3</v>
      </c>
      <c r="K48" s="302">
        <v>1.5492014627478488E-3</v>
      </c>
      <c r="L48" s="302">
        <f t="shared" si="13"/>
        <v>3.3730182108733337E-3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3.4127811666129501E-3</v>
      </c>
      <c r="C49" s="302">
        <v>4.2497925512529127E-3</v>
      </c>
      <c r="D49" s="302">
        <f t="shared" si="11"/>
        <v>7.6625737178658629E-3</v>
      </c>
      <c r="E49" s="303"/>
      <c r="F49" s="302">
        <v>2.2565234734352748E-3</v>
      </c>
      <c r="G49" s="302">
        <v>4.0505368610243573E-3</v>
      </c>
      <c r="H49" s="302">
        <f t="shared" si="12"/>
        <v>6.3070603344596316E-3</v>
      </c>
      <c r="I49" s="303"/>
      <c r="J49" s="302">
        <v>1.6088437003938965E-3</v>
      </c>
      <c r="K49" s="302">
        <v>2.8022817560880778E-3</v>
      </c>
      <c r="L49" s="302">
        <f t="shared" si="13"/>
        <v>4.4111254564819739E-3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2.8790346191996815E-3</v>
      </c>
      <c r="C50" s="302">
        <v>5.8579578789115773E-2</v>
      </c>
      <c r="D50" s="302">
        <f t="shared" si="11"/>
        <v>6.1458613408315453E-2</v>
      </c>
      <c r="E50" s="303"/>
      <c r="F50" s="302">
        <v>1.5186423151751769E-3</v>
      </c>
      <c r="G50" s="302">
        <v>3.9572051474632115E-2</v>
      </c>
      <c r="H50" s="302">
        <f t="shared" si="12"/>
        <v>4.1090693789807294E-2</v>
      </c>
      <c r="I50" s="303"/>
      <c r="J50" s="302">
        <v>1.5835141857069672E-3</v>
      </c>
      <c r="K50" s="302">
        <v>2.5686105719852678E-2</v>
      </c>
      <c r="L50" s="302">
        <f t="shared" si="13"/>
        <v>2.7269619905559647E-2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2.925541938781561E-3</v>
      </c>
      <c r="C51" s="302">
        <v>1.3588845211088357E-2</v>
      </c>
      <c r="D51" s="302">
        <f t="shared" si="11"/>
        <v>1.6514387149869917E-2</v>
      </c>
      <c r="E51" s="303"/>
      <c r="F51" s="302">
        <v>1.229536321700559E-3</v>
      </c>
      <c r="G51" s="302">
        <v>8.9426362498287795E-3</v>
      </c>
      <c r="H51" s="302">
        <f t="shared" si="12"/>
        <v>1.0172172571529338E-2</v>
      </c>
      <c r="I51" s="303"/>
      <c r="J51" s="302">
        <v>6.1656026262691863E-4</v>
      </c>
      <c r="K51" s="302">
        <v>4.4048838912568479E-3</v>
      </c>
      <c r="L51" s="302">
        <f t="shared" si="13"/>
        <v>5.0214441538837667E-3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4.096239255016082E-2</v>
      </c>
      <c r="C53" s="311">
        <f t="shared" ref="C53:L53" si="14">SUM(C43:C51)</f>
        <v>0.24003760744983935</v>
      </c>
      <c r="D53" s="311">
        <f t="shared" si="14"/>
        <v>0.28100000000000014</v>
      </c>
      <c r="E53" s="311"/>
      <c r="F53" s="311">
        <f t="shared" si="14"/>
        <v>2.8480423540871568E-2</v>
      </c>
      <c r="G53" s="311">
        <f t="shared" si="14"/>
        <v>0.18451957645912864</v>
      </c>
      <c r="H53" s="311">
        <f t="shared" si="14"/>
        <v>0.21300000000000024</v>
      </c>
      <c r="I53" s="311"/>
      <c r="J53" s="311">
        <f t="shared" si="14"/>
        <v>1.8214942069241642E-2</v>
      </c>
      <c r="K53" s="311">
        <f t="shared" si="14"/>
        <v>0.12078505793075871</v>
      </c>
      <c r="L53" s="311">
        <f t="shared" si="14"/>
        <v>0.13900000000000035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0.42852796541891847</v>
      </c>
      <c r="C60" s="302">
        <v>0.87098436867125295</v>
      </c>
      <c r="D60" s="302">
        <f>SUM(B60:C60)</f>
        <v>1.2995123340901715</v>
      </c>
      <c r="E60" s="303"/>
      <c r="F60" s="302">
        <v>0.52377670852222202</v>
      </c>
      <c r="G60" s="302">
        <v>1.0979066172500576</v>
      </c>
      <c r="H60" s="302">
        <f>SUM(F60:G60)</f>
        <v>1.6216833257722796</v>
      </c>
      <c r="I60" s="303"/>
      <c r="J60" s="302">
        <v>0.70501639538223437</v>
      </c>
      <c r="K60" s="302">
        <v>1.2029277427908069</v>
      </c>
      <c r="L60" s="302">
        <f>SUM(J60:K60)</f>
        <v>1.9079441381730413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0.5360850610831942</v>
      </c>
      <c r="C61" s="302">
        <v>0.86399811621888978</v>
      </c>
      <c r="D61" s="302">
        <f t="shared" ref="D61:D68" si="15">SUM(B61:C61)</f>
        <v>1.4000831773020841</v>
      </c>
      <c r="E61" s="303"/>
      <c r="F61" s="302">
        <v>0.73340237609849412</v>
      </c>
      <c r="G61" s="302">
        <v>1.1500613994214857</v>
      </c>
      <c r="H61" s="302">
        <f t="shared" ref="H61:H68" si="16">SUM(F61:G61)</f>
        <v>1.8834637755199797</v>
      </c>
      <c r="I61" s="303"/>
      <c r="J61" s="302">
        <v>1.1091151683069445</v>
      </c>
      <c r="K61" s="302">
        <v>1.6665004525256453</v>
      </c>
      <c r="L61" s="302">
        <f t="shared" ref="L61:L68" si="17">SUM(J61:K61)</f>
        <v>2.7756156208325899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0.65079457904199578</v>
      </c>
      <c r="C62" s="302">
        <v>1.1862145103023631</v>
      </c>
      <c r="D62" s="302">
        <f t="shared" si="15"/>
        <v>1.8370090893443589</v>
      </c>
      <c r="E62" s="303"/>
      <c r="F62" s="302">
        <v>0.79739829912756088</v>
      </c>
      <c r="G62" s="302">
        <v>1.6059218469092853</v>
      </c>
      <c r="H62" s="302">
        <f t="shared" si="16"/>
        <v>2.4033201460368461</v>
      </c>
      <c r="I62" s="303"/>
      <c r="J62" s="302">
        <v>1.031724551883261</v>
      </c>
      <c r="K62" s="302">
        <v>1.6352919890854913</v>
      </c>
      <c r="L62" s="302">
        <f t="shared" si="17"/>
        <v>2.6670165409687523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0.74725983430621934</v>
      </c>
      <c r="C63" s="302">
        <v>0.26802950370801537</v>
      </c>
      <c r="D63" s="302">
        <f t="shared" si="15"/>
        <v>1.0152893380142347</v>
      </c>
      <c r="E63" s="303"/>
      <c r="F63" s="302">
        <v>0.77456702371624075</v>
      </c>
      <c r="G63" s="302">
        <v>0.33520434848061276</v>
      </c>
      <c r="H63" s="302">
        <f t="shared" si="16"/>
        <v>1.1097713721968536</v>
      </c>
      <c r="I63" s="303"/>
      <c r="J63" s="302">
        <v>0.84942969144054992</v>
      </c>
      <c r="K63" s="302">
        <v>0.32043368151882706</v>
      </c>
      <c r="L63" s="302">
        <f t="shared" si="17"/>
        <v>1.169863372959377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0.52833445422947201</v>
      </c>
      <c r="C64" s="302">
        <v>1.6125893672815161</v>
      </c>
      <c r="D64" s="302">
        <f t="shared" si="15"/>
        <v>2.140923821510988</v>
      </c>
      <c r="E64" s="303"/>
      <c r="F64" s="302">
        <v>0.40857216092868726</v>
      </c>
      <c r="G64" s="302">
        <v>1.4026259710134568</v>
      </c>
      <c r="H64" s="302">
        <f t="shared" si="16"/>
        <v>1.811198131942144</v>
      </c>
      <c r="I64" s="303"/>
      <c r="J64" s="302">
        <v>0.36632767181322401</v>
      </c>
      <c r="K64" s="302">
        <v>1.4122416935637274</v>
      </c>
      <c r="L64" s="302">
        <f t="shared" si="17"/>
        <v>1.7785693653769514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6.9216891455855994E-2</v>
      </c>
      <c r="C65" s="302">
        <v>6.8112639204262984E-2</v>
      </c>
      <c r="D65" s="302">
        <f t="shared" si="15"/>
        <v>0.13732953066011899</v>
      </c>
      <c r="E65" s="303"/>
      <c r="F65" s="302">
        <v>5.8048054013523524E-2</v>
      </c>
      <c r="G65" s="302">
        <v>8.5303860671142998E-2</v>
      </c>
      <c r="H65" s="302">
        <f t="shared" si="16"/>
        <v>0.14335191468466651</v>
      </c>
      <c r="I65" s="303"/>
      <c r="J65" s="302">
        <v>5.737674145321809E-2</v>
      </c>
      <c r="K65" s="302">
        <v>0.10401591122480554</v>
      </c>
      <c r="L65" s="302">
        <f t="shared" si="17"/>
        <v>0.16139265267802363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0.15543530883383358</v>
      </c>
      <c r="C66" s="302">
        <v>9.7490845065554513E-2</v>
      </c>
      <c r="D66" s="302">
        <f t="shared" si="15"/>
        <v>0.25292615389938811</v>
      </c>
      <c r="E66" s="303"/>
      <c r="F66" s="302">
        <v>0.15437818794108132</v>
      </c>
      <c r="G66" s="302">
        <v>0.11786788297840217</v>
      </c>
      <c r="H66" s="302">
        <f t="shared" si="16"/>
        <v>0.2722460709194835</v>
      </c>
      <c r="I66" s="303"/>
      <c r="J66" s="302">
        <v>0.18032341725236281</v>
      </c>
      <c r="K66" s="302">
        <v>0.13728482519680313</v>
      </c>
      <c r="L66" s="302">
        <f t="shared" si="17"/>
        <v>0.31760824244916597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1.1270519753553983</v>
      </c>
      <c r="C67" s="302">
        <v>3.1948673622083943</v>
      </c>
      <c r="D67" s="302">
        <f t="shared" si="15"/>
        <v>4.3219193375637923</v>
      </c>
      <c r="E67" s="303"/>
      <c r="F67" s="302">
        <v>0.95325692409809704</v>
      </c>
      <c r="G67" s="302">
        <v>3.0228975021777695</v>
      </c>
      <c r="H67" s="302">
        <f t="shared" si="16"/>
        <v>3.9761544262758663</v>
      </c>
      <c r="I67" s="303"/>
      <c r="J67" s="302">
        <v>1.3240005817873786</v>
      </c>
      <c r="K67" s="302">
        <v>3.5663518674521728</v>
      </c>
      <c r="L67" s="302">
        <f t="shared" si="17"/>
        <v>4.8903524492395514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1.311623264163531</v>
      </c>
      <c r="C68" s="302">
        <v>1.8743839534513349</v>
      </c>
      <c r="D68" s="302">
        <f t="shared" si="15"/>
        <v>3.1860072176148657</v>
      </c>
      <c r="E68" s="303"/>
      <c r="F68" s="302">
        <v>1.1145080092680801</v>
      </c>
      <c r="G68" s="302">
        <v>1.9673028273838107</v>
      </c>
      <c r="H68" s="302">
        <f t="shared" si="16"/>
        <v>3.0818108366518908</v>
      </c>
      <c r="I68" s="303"/>
      <c r="J68" s="302">
        <v>1.0614165498475796</v>
      </c>
      <c r="K68" s="302">
        <v>1.6872210674749677</v>
      </c>
      <c r="L68" s="302">
        <f t="shared" si="17"/>
        <v>2.7486376173225473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5.5543293338884183</v>
      </c>
      <c r="C70" s="311">
        <f t="shared" ref="C70:L70" si="18">SUM(C60:C68)</f>
        <v>10.036670666111586</v>
      </c>
      <c r="D70" s="311">
        <f t="shared" si="18"/>
        <v>15.591000000000001</v>
      </c>
      <c r="E70" s="311"/>
      <c r="F70" s="311">
        <f t="shared" si="18"/>
        <v>5.5179077437139865</v>
      </c>
      <c r="G70" s="311">
        <f t="shared" si="18"/>
        <v>10.785092256286024</v>
      </c>
      <c r="H70" s="311">
        <f t="shared" si="18"/>
        <v>16.303000000000008</v>
      </c>
      <c r="I70" s="311"/>
      <c r="J70" s="311">
        <f t="shared" si="18"/>
        <v>6.6847307691667526</v>
      </c>
      <c r="K70" s="311">
        <f t="shared" si="18"/>
        <v>11.732269230833246</v>
      </c>
      <c r="L70" s="311">
        <f t="shared" si="18"/>
        <v>18.416999999999998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0.19411707367363629</v>
      </c>
      <c r="C77" s="302">
        <v>1.4660439505516933</v>
      </c>
      <c r="D77" s="302">
        <f>SUM(B77:C77)</f>
        <v>1.6601610242253297</v>
      </c>
      <c r="E77" s="303"/>
      <c r="F77" s="302">
        <v>0.22064437591061364</v>
      </c>
      <c r="G77" s="302">
        <v>1.4497425318155794</v>
      </c>
      <c r="H77" s="302">
        <f>SUM(F77:G77)</f>
        <v>1.670386907726193</v>
      </c>
      <c r="I77" s="303"/>
      <c r="J77" s="302">
        <v>0.18262339471837238</v>
      </c>
      <c r="K77" s="302">
        <v>1.2041644658656476</v>
      </c>
      <c r="L77" s="302">
        <f>SUM(J77:K77)</f>
        <v>1.38678786058402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0.22464238197111291</v>
      </c>
      <c r="C78" s="302">
        <v>2.2919896341615207</v>
      </c>
      <c r="D78" s="302">
        <f t="shared" ref="D78:D85" si="19">SUM(B78:C78)</f>
        <v>2.5166320161326334</v>
      </c>
      <c r="E78" s="303"/>
      <c r="F78" s="302">
        <v>0.26403736424140412</v>
      </c>
      <c r="G78" s="302">
        <v>2.3646592591679556</v>
      </c>
      <c r="H78" s="302">
        <f t="shared" ref="H78:H85" si="20">SUM(F78:G78)</f>
        <v>2.6286966234093598</v>
      </c>
      <c r="I78" s="303"/>
      <c r="J78" s="302">
        <v>0.21399633730314563</v>
      </c>
      <c r="K78" s="302">
        <v>2.0975251381278706</v>
      </c>
      <c r="L78" s="302">
        <f t="shared" ref="L78:L85" si="21">SUM(J78:K78)</f>
        <v>2.3115214754310163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0.27207430707298907</v>
      </c>
      <c r="C79" s="302">
        <v>1.2118864116617687</v>
      </c>
      <c r="D79" s="302">
        <f t="shared" si="19"/>
        <v>1.4839607187347577</v>
      </c>
      <c r="E79" s="303"/>
      <c r="F79" s="302">
        <v>0.26911998681603838</v>
      </c>
      <c r="G79" s="302">
        <v>1.2260408459024488</v>
      </c>
      <c r="H79" s="302">
        <f t="shared" si="20"/>
        <v>1.4951608327184871</v>
      </c>
      <c r="I79" s="303"/>
      <c r="J79" s="302">
        <v>0.18490012836481032</v>
      </c>
      <c r="K79" s="302">
        <v>0.87227808739134249</v>
      </c>
      <c r="L79" s="302">
        <f t="shared" si="21"/>
        <v>1.0571782157561529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0.72084589161095869</v>
      </c>
      <c r="C80" s="302">
        <v>0.33979655086472621</v>
      </c>
      <c r="D80" s="302">
        <f t="shared" si="19"/>
        <v>1.0606424424756848</v>
      </c>
      <c r="E80" s="303"/>
      <c r="F80" s="302">
        <v>0.64252383994349449</v>
      </c>
      <c r="G80" s="302">
        <v>0.34824890916706103</v>
      </c>
      <c r="H80" s="302">
        <f t="shared" si="20"/>
        <v>0.99077274911055557</v>
      </c>
      <c r="I80" s="303"/>
      <c r="J80" s="302">
        <v>0.35913078663241832</v>
      </c>
      <c r="K80" s="302">
        <v>0.31872555864235103</v>
      </c>
      <c r="L80" s="302">
        <f t="shared" si="21"/>
        <v>0.67785634527476935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0.11616657178645005</v>
      </c>
      <c r="C81" s="302">
        <v>2.7931976664435973</v>
      </c>
      <c r="D81" s="302">
        <f t="shared" si="19"/>
        <v>2.9093642382300473</v>
      </c>
      <c r="E81" s="303"/>
      <c r="F81" s="302">
        <v>0.10433878127843563</v>
      </c>
      <c r="G81" s="302">
        <v>2.0638094378510417</v>
      </c>
      <c r="H81" s="302">
        <f t="shared" si="20"/>
        <v>2.1681482191294772</v>
      </c>
      <c r="I81" s="303"/>
      <c r="J81" s="302">
        <v>0.14130770337422671</v>
      </c>
      <c r="K81" s="302">
        <v>1.4009120737382088</v>
      </c>
      <c r="L81" s="302">
        <f t="shared" si="21"/>
        <v>1.5422197771124355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6.0493524333782689E-2</v>
      </c>
      <c r="C82" s="302">
        <v>2.8640173127914934E-2</v>
      </c>
      <c r="D82" s="302">
        <f t="shared" si="19"/>
        <v>8.9133697461697622E-2</v>
      </c>
      <c r="E82" s="303"/>
      <c r="F82" s="302">
        <v>4.8351918056125633E-2</v>
      </c>
      <c r="G82" s="302">
        <v>2.7136090047994759E-2</v>
      </c>
      <c r="H82" s="302">
        <f t="shared" si="20"/>
        <v>7.5488008104120388E-2</v>
      </c>
      <c r="I82" s="303"/>
      <c r="J82" s="302">
        <v>2.9962061984700049E-2</v>
      </c>
      <c r="K82" s="302">
        <v>2.5975043324030389E-2</v>
      </c>
      <c r="L82" s="302">
        <f t="shared" si="21"/>
        <v>5.5937105308730438E-2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0.15764047632151948</v>
      </c>
      <c r="C83" s="302">
        <v>0.25136704113272385</v>
      </c>
      <c r="D83" s="302">
        <f t="shared" si="19"/>
        <v>0.40900751745424335</v>
      </c>
      <c r="E83" s="303"/>
      <c r="F83" s="302">
        <v>0.14039766285009733</v>
      </c>
      <c r="G83" s="302">
        <v>0.25175738279489684</v>
      </c>
      <c r="H83" s="302">
        <f t="shared" si="20"/>
        <v>0.39215504564499415</v>
      </c>
      <c r="I83" s="303"/>
      <c r="J83" s="302">
        <v>0.10884338771720951</v>
      </c>
      <c r="K83" s="302">
        <v>0.25247481824073115</v>
      </c>
      <c r="L83" s="302">
        <f t="shared" si="21"/>
        <v>0.36131820595794067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0.62737016833412895</v>
      </c>
      <c r="C84" s="302">
        <v>1.3043185158308985</v>
      </c>
      <c r="D84" s="302">
        <f t="shared" si="19"/>
        <v>1.9316886841650276</v>
      </c>
      <c r="E84" s="303"/>
      <c r="F84" s="302">
        <v>0.3833696585530027</v>
      </c>
      <c r="G84" s="302">
        <v>0.95105653693269743</v>
      </c>
      <c r="H84" s="302">
        <f t="shared" si="20"/>
        <v>1.3344261954857002</v>
      </c>
      <c r="I84" s="303"/>
      <c r="J84" s="302">
        <v>0.37098259997680211</v>
      </c>
      <c r="K84" s="302">
        <v>0.85815714647300512</v>
      </c>
      <c r="L84" s="302">
        <f t="shared" si="21"/>
        <v>1.2291397464498073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0.14683484454226731</v>
      </c>
      <c r="C85" s="302">
        <v>0.49057481657830232</v>
      </c>
      <c r="D85" s="302">
        <f t="shared" si="19"/>
        <v>0.63740966112056963</v>
      </c>
      <c r="E85" s="303"/>
      <c r="F85" s="302">
        <v>9.8320696183207934E-2</v>
      </c>
      <c r="G85" s="302">
        <v>0.34444472248789937</v>
      </c>
      <c r="H85" s="302">
        <f t="shared" si="20"/>
        <v>0.4427654186711073</v>
      </c>
      <c r="I85" s="303"/>
      <c r="J85" s="302">
        <v>6.8613350587848065E-2</v>
      </c>
      <c r="K85" s="302">
        <v>0.19242791753727106</v>
      </c>
      <c r="L85" s="302">
        <f t="shared" si="21"/>
        <v>0.26104126812511913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2.5201852396468456</v>
      </c>
      <c r="C87" s="311">
        <f t="shared" ref="C87:D87" si="22">SUM(C77:C85)</f>
        <v>10.177814760353145</v>
      </c>
      <c r="D87" s="311">
        <f t="shared" si="22"/>
        <v>12.697999999999993</v>
      </c>
      <c r="E87" s="311"/>
      <c r="F87" s="311">
        <f t="shared" ref="F87:H87" si="23">SUM(F77:F85)</f>
        <v>2.1711042838324195</v>
      </c>
      <c r="G87" s="311">
        <f t="shared" si="23"/>
        <v>9.0268957161675747</v>
      </c>
      <c r="H87" s="311">
        <f t="shared" si="23"/>
        <v>11.197999999999997</v>
      </c>
      <c r="I87" s="311"/>
      <c r="J87" s="311">
        <f t="shared" ref="J87:L87" si="24">SUM(J77:J85)</f>
        <v>1.6603597506595331</v>
      </c>
      <c r="K87" s="311">
        <f t="shared" si="24"/>
        <v>7.2226402493404596</v>
      </c>
      <c r="L87" s="311">
        <f t="shared" si="24"/>
        <v>8.882999999999992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0.9658655806213573</v>
      </c>
      <c r="C94" s="302">
        <v>4.2555222401460897</v>
      </c>
      <c r="D94" s="302">
        <f>SUM(B94:C94)</f>
        <v>5.2213878207674469</v>
      </c>
      <c r="E94" s="303"/>
      <c r="F94" s="302">
        <v>1.1286818844965887</v>
      </c>
      <c r="G94" s="302">
        <v>4.6987892181409299</v>
      </c>
      <c r="H94" s="302">
        <f>SUM(F94:G94)</f>
        <v>5.827471102637519</v>
      </c>
      <c r="I94" s="303"/>
      <c r="J94" s="302">
        <v>1.0423715365029902</v>
      </c>
      <c r="K94" s="302">
        <v>4.084720395007742</v>
      </c>
      <c r="L94" s="302">
        <f>SUM(J94:K94)</f>
        <v>5.1270919315107317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0.95328295072528568</v>
      </c>
      <c r="C95" s="302">
        <v>4.9958431541530448</v>
      </c>
      <c r="D95" s="302">
        <f t="shared" ref="D95:D102" si="25">SUM(B95:C95)</f>
        <v>5.9491261048783306</v>
      </c>
      <c r="E95" s="303"/>
      <c r="F95" s="302">
        <v>1.4278931443049023</v>
      </c>
      <c r="G95" s="302">
        <v>6.1538631591969803</v>
      </c>
      <c r="H95" s="302">
        <f t="shared" ref="H95:H102" si="26">SUM(F95:G95)</f>
        <v>7.5817563035018827</v>
      </c>
      <c r="I95" s="303"/>
      <c r="J95" s="302">
        <v>1.4391948748444394</v>
      </c>
      <c r="K95" s="302">
        <v>6.417868376868487</v>
      </c>
      <c r="L95" s="302">
        <f t="shared" ref="L95:L102" si="27">SUM(J95:K95)</f>
        <v>7.8570632517129262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1.3497291135600942</v>
      </c>
      <c r="C96" s="302">
        <v>3.3940258592647652</v>
      </c>
      <c r="D96" s="302">
        <f t="shared" si="25"/>
        <v>4.7437549728248598</v>
      </c>
      <c r="E96" s="303"/>
      <c r="F96" s="302">
        <v>1.4329698416060828</v>
      </c>
      <c r="G96" s="302">
        <v>3.918621174056848</v>
      </c>
      <c r="H96" s="302">
        <f t="shared" si="26"/>
        <v>5.3515910156629305</v>
      </c>
      <c r="I96" s="303"/>
      <c r="J96" s="302">
        <v>1.1924426199250009</v>
      </c>
      <c r="K96" s="302">
        <v>3.1099273232681584</v>
      </c>
      <c r="L96" s="302">
        <f t="shared" si="27"/>
        <v>4.3023699431931597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3.0789067422385483</v>
      </c>
      <c r="C97" s="302">
        <v>1.7929580926385289</v>
      </c>
      <c r="D97" s="302">
        <f t="shared" si="25"/>
        <v>4.8718648348770772</v>
      </c>
      <c r="E97" s="303"/>
      <c r="F97" s="302">
        <v>2.679387981248968</v>
      </c>
      <c r="G97" s="302">
        <v>1.9446516352202263</v>
      </c>
      <c r="H97" s="302">
        <f t="shared" si="26"/>
        <v>4.6240396164691946</v>
      </c>
      <c r="I97" s="303"/>
      <c r="J97" s="302">
        <v>1.7697963674195589</v>
      </c>
      <c r="K97" s="302">
        <v>1.7472685196778481</v>
      </c>
      <c r="L97" s="302">
        <f t="shared" si="27"/>
        <v>3.5170648870974071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0.74451153003527348</v>
      </c>
      <c r="C98" s="302">
        <v>10.879653294210415</v>
      </c>
      <c r="D98" s="302">
        <f t="shared" si="25"/>
        <v>11.624164824245689</v>
      </c>
      <c r="E98" s="303"/>
      <c r="F98" s="302">
        <v>0.58405112821947469</v>
      </c>
      <c r="G98" s="302">
        <v>8.9645590871665561</v>
      </c>
      <c r="H98" s="302">
        <f t="shared" si="26"/>
        <v>9.5486102153860308</v>
      </c>
      <c r="I98" s="303"/>
      <c r="J98" s="302">
        <v>0.5347476564603969</v>
      </c>
      <c r="K98" s="302">
        <v>6.2031688684129067</v>
      </c>
      <c r="L98" s="302">
        <f t="shared" si="27"/>
        <v>6.7379165248733033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0.24344093692409183</v>
      </c>
      <c r="C99" s="302">
        <v>0.1782396700645936</v>
      </c>
      <c r="D99" s="302">
        <f t="shared" si="25"/>
        <v>0.42168060698868542</v>
      </c>
      <c r="E99" s="303"/>
      <c r="F99" s="302">
        <v>0.36528553188194701</v>
      </c>
      <c r="G99" s="302">
        <v>0.26428196651026359</v>
      </c>
      <c r="H99" s="302">
        <f t="shared" si="26"/>
        <v>0.6295674983922106</v>
      </c>
      <c r="I99" s="303"/>
      <c r="J99" s="302">
        <v>0.37236127093088245</v>
      </c>
      <c r="K99" s="302">
        <v>0.31799810510549653</v>
      </c>
      <c r="L99" s="302">
        <f t="shared" si="27"/>
        <v>0.69035937603637898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0.72663965909171224</v>
      </c>
      <c r="C100" s="302">
        <v>1.0592137975837812</v>
      </c>
      <c r="D100" s="302">
        <f t="shared" si="25"/>
        <v>1.7858534566754933</v>
      </c>
      <c r="E100" s="303"/>
      <c r="F100" s="302">
        <v>0.65368623955782268</v>
      </c>
      <c r="G100" s="302">
        <v>1.0093091460945733</v>
      </c>
      <c r="H100" s="302">
        <f t="shared" si="26"/>
        <v>1.662995385652396</v>
      </c>
      <c r="I100" s="303"/>
      <c r="J100" s="302">
        <v>0.56511388454733491</v>
      </c>
      <c r="K100" s="302">
        <v>0.95562163630445252</v>
      </c>
      <c r="L100" s="302">
        <f t="shared" si="27"/>
        <v>1.5207355208517874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1.9981126579729775</v>
      </c>
      <c r="C101" s="302">
        <v>8.7119734761686924</v>
      </c>
      <c r="D101" s="302">
        <f t="shared" si="25"/>
        <v>10.710086134141671</v>
      </c>
      <c r="E101" s="303"/>
      <c r="F101" s="302">
        <v>1.5009666357085756</v>
      </c>
      <c r="G101" s="302">
        <v>7.6975142411966067</v>
      </c>
      <c r="H101" s="302">
        <f t="shared" si="26"/>
        <v>9.1984808769051831</v>
      </c>
      <c r="I101" s="303"/>
      <c r="J101" s="302">
        <v>1.5855926235584237</v>
      </c>
      <c r="K101" s="302">
        <v>7.1405839516086056</v>
      </c>
      <c r="L101" s="302">
        <f t="shared" si="27"/>
        <v>8.7261765751670293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1.1876778395425609</v>
      </c>
      <c r="C102" s="302">
        <v>3.4624034050583452</v>
      </c>
      <c r="D102" s="302">
        <f t="shared" si="25"/>
        <v>4.6500812446009059</v>
      </c>
      <c r="E102" s="303"/>
      <c r="F102" s="302">
        <v>0.86809283431588247</v>
      </c>
      <c r="G102" s="302">
        <v>3.1533951510766629</v>
      </c>
      <c r="H102" s="302">
        <f t="shared" si="26"/>
        <v>4.0214879853925449</v>
      </c>
      <c r="I102" s="303"/>
      <c r="J102" s="302">
        <v>0.56890849195945448</v>
      </c>
      <c r="K102" s="302">
        <v>2.0193134975978091</v>
      </c>
      <c r="L102" s="302">
        <f t="shared" si="27"/>
        <v>2.5882219895572636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11.248167010711901</v>
      </c>
      <c r="C104" s="311">
        <f t="shared" ref="C104:D104" si="28">SUM(C94:C102)</f>
        <v>38.729832989288255</v>
      </c>
      <c r="D104" s="311">
        <f t="shared" si="28"/>
        <v>49.978000000000165</v>
      </c>
      <c r="E104" s="311"/>
      <c r="F104" s="311">
        <f t="shared" ref="F104:H104" si="29">SUM(F94:F102)</f>
        <v>10.641015221340245</v>
      </c>
      <c r="G104" s="311">
        <f t="shared" si="29"/>
        <v>37.804984778659652</v>
      </c>
      <c r="H104" s="311">
        <f t="shared" si="29"/>
        <v>48.445999999999891</v>
      </c>
      <c r="I104" s="311"/>
      <c r="J104" s="311">
        <f t="shared" ref="J104:L104" si="30">SUM(J94:J102)</f>
        <v>9.070529326148483</v>
      </c>
      <c r="K104" s="311">
        <f t="shared" si="30"/>
        <v>31.996470673851505</v>
      </c>
      <c r="L104" s="311">
        <f t="shared" si="30"/>
        <v>41.066999999999986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6.8177964106409319E-2</v>
      </c>
      <c r="C111" s="302">
        <v>0.17076480663134988</v>
      </c>
      <c r="D111" s="302">
        <f>SUM(B111:C111)</f>
        <v>0.23894277073775921</v>
      </c>
      <c r="E111" s="303"/>
      <c r="F111" s="302">
        <v>8.5956754397043117E-2</v>
      </c>
      <c r="G111" s="302">
        <v>0.16815149774514446</v>
      </c>
      <c r="H111" s="302">
        <f>SUM(F111:G111)</f>
        <v>0.25410825214218757</v>
      </c>
      <c r="I111" s="303"/>
      <c r="J111" s="302">
        <v>9.7406493226145655E-2</v>
      </c>
      <c r="K111" s="302">
        <v>0.17055698635952515</v>
      </c>
      <c r="L111" s="302">
        <f>SUM(J111:K111)</f>
        <v>0.26796347958567079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8.0104198596168533E-2</v>
      </c>
      <c r="C112" s="302">
        <v>0.45461794100605002</v>
      </c>
      <c r="D112" s="302">
        <f t="shared" ref="D112:D119" si="31">SUM(B112:C112)</f>
        <v>0.53472213960221859</v>
      </c>
      <c r="E112" s="303"/>
      <c r="F112" s="302">
        <v>0.1160308937266733</v>
      </c>
      <c r="G112" s="302">
        <v>0.51964885298360175</v>
      </c>
      <c r="H112" s="302">
        <f t="shared" ref="H112:H119" si="32">SUM(F112:G112)</f>
        <v>0.63567974671027505</v>
      </c>
      <c r="I112" s="303"/>
      <c r="J112" s="302">
        <v>0.14116514033714711</v>
      </c>
      <c r="K112" s="302">
        <v>0.57704393505569351</v>
      </c>
      <c r="L112" s="302">
        <f t="shared" ref="L112:L119" si="33">SUM(J112:K112)</f>
        <v>0.71820907539284062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7.2183339464031257E-2</v>
      </c>
      <c r="C113" s="302">
        <v>0.20655665585790201</v>
      </c>
      <c r="D113" s="302">
        <f t="shared" si="31"/>
        <v>0.27873999532193328</v>
      </c>
      <c r="E113" s="303"/>
      <c r="F113" s="302">
        <v>8.7658502516798617E-2</v>
      </c>
      <c r="G113" s="302">
        <v>0.23941234704720474</v>
      </c>
      <c r="H113" s="302">
        <f t="shared" si="32"/>
        <v>0.32707084956400334</v>
      </c>
      <c r="I113" s="303"/>
      <c r="J113" s="302">
        <v>8.553822501536297E-2</v>
      </c>
      <c r="K113" s="302">
        <v>0.198613154500311</v>
      </c>
      <c r="L113" s="302">
        <f t="shared" si="33"/>
        <v>0.28415137951567399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0.22187086143827628</v>
      </c>
      <c r="C114" s="302">
        <v>4.0979398122539312E-2</v>
      </c>
      <c r="D114" s="302">
        <f t="shared" si="31"/>
        <v>0.26285025956081559</v>
      </c>
      <c r="E114" s="303"/>
      <c r="F114" s="302">
        <v>0.20792947097192838</v>
      </c>
      <c r="G114" s="302">
        <v>4.1247725546297638E-2</v>
      </c>
      <c r="H114" s="302">
        <f t="shared" si="32"/>
        <v>0.24917719651822601</v>
      </c>
      <c r="I114" s="303"/>
      <c r="J114" s="302">
        <v>0.14016607257260433</v>
      </c>
      <c r="K114" s="302">
        <v>2.4621074055171045E-2</v>
      </c>
      <c r="L114" s="302">
        <f t="shared" si="33"/>
        <v>0.16478714662777538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5.5316263929660664E-3</v>
      </c>
      <c r="C115" s="302">
        <v>0.50700616784625818</v>
      </c>
      <c r="D115" s="302">
        <f t="shared" si="31"/>
        <v>0.5125377942392243</v>
      </c>
      <c r="E115" s="303"/>
      <c r="F115" s="302">
        <v>5.3051897208676885E-3</v>
      </c>
      <c r="G115" s="302">
        <v>0.36967908920082276</v>
      </c>
      <c r="H115" s="302">
        <f t="shared" si="32"/>
        <v>0.37498427892169045</v>
      </c>
      <c r="I115" s="303"/>
      <c r="J115" s="302">
        <v>8.2945585325782459E-3</v>
      </c>
      <c r="K115" s="302">
        <v>0.28692486642023424</v>
      </c>
      <c r="L115" s="302">
        <f t="shared" si="33"/>
        <v>0.2952194249528125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4.0300045393911806E-2</v>
      </c>
      <c r="C116" s="302">
        <v>9.8341455747147817E-3</v>
      </c>
      <c r="D116" s="302">
        <f t="shared" si="31"/>
        <v>5.0134190968626591E-2</v>
      </c>
      <c r="E116" s="303"/>
      <c r="F116" s="302">
        <v>3.6061262803608725E-2</v>
      </c>
      <c r="G116" s="302">
        <v>8.2336999659419104E-3</v>
      </c>
      <c r="H116" s="302">
        <f t="shared" si="32"/>
        <v>4.4294962769550639E-2</v>
      </c>
      <c r="I116" s="303"/>
      <c r="J116" s="302">
        <v>3.6364531364591321E-2</v>
      </c>
      <c r="K116" s="302">
        <v>8.3638627547583926E-3</v>
      </c>
      <c r="L116" s="302">
        <f t="shared" si="33"/>
        <v>4.4728394119349715E-2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0.15300646912903373</v>
      </c>
      <c r="C117" s="302">
        <v>0.13684555099584084</v>
      </c>
      <c r="D117" s="302">
        <f t="shared" si="31"/>
        <v>0.28985202012487454</v>
      </c>
      <c r="E117" s="303"/>
      <c r="F117" s="302">
        <v>0.15104264436474971</v>
      </c>
      <c r="G117" s="302">
        <v>9.4382468681455028E-2</v>
      </c>
      <c r="H117" s="302">
        <f t="shared" si="32"/>
        <v>0.24542511304620473</v>
      </c>
      <c r="I117" s="303"/>
      <c r="J117" s="302">
        <v>0.17984684491375472</v>
      </c>
      <c r="K117" s="302">
        <v>9.6125349839909807E-2</v>
      </c>
      <c r="L117" s="302">
        <f t="shared" si="33"/>
        <v>0.27597219475366452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2.437550844209246E-3</v>
      </c>
      <c r="C118" s="302">
        <v>9.6177859284290235E-2</v>
      </c>
      <c r="D118" s="302">
        <f t="shared" si="31"/>
        <v>9.8615410128499476E-2</v>
      </c>
      <c r="E118" s="303"/>
      <c r="F118" s="302">
        <v>1.8398327670770338E-3</v>
      </c>
      <c r="G118" s="302">
        <v>6.7923218545724348E-2</v>
      </c>
      <c r="H118" s="302">
        <f t="shared" si="32"/>
        <v>6.9763051312801388E-2</v>
      </c>
      <c r="I118" s="303"/>
      <c r="J118" s="302">
        <v>2.3710111897448207E-3</v>
      </c>
      <c r="K118" s="302">
        <v>7.4151695625059591E-2</v>
      </c>
      <c r="L118" s="302">
        <f t="shared" si="33"/>
        <v>7.6522706814804414E-2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2.0903438255572709E-2</v>
      </c>
      <c r="C119" s="302">
        <v>1.7701981060478537E-2</v>
      </c>
      <c r="D119" s="302">
        <f t="shared" si="31"/>
        <v>3.8605419316051243E-2</v>
      </c>
      <c r="E119" s="303"/>
      <c r="F119" s="302">
        <v>1.4537455142445211E-2</v>
      </c>
      <c r="G119" s="302">
        <v>7.9590938726143996E-3</v>
      </c>
      <c r="H119" s="302">
        <f t="shared" si="32"/>
        <v>2.2496549015059611E-2</v>
      </c>
      <c r="I119" s="303"/>
      <c r="J119" s="302">
        <v>7.7238001621890342E-3</v>
      </c>
      <c r="K119" s="302">
        <v>3.7223980752182566E-3</v>
      </c>
      <c r="L119" s="302">
        <f t="shared" si="33"/>
        <v>1.1446198237407291E-2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0.66451549362057893</v>
      </c>
      <c r="C121" s="311">
        <f t="shared" ref="C121:D121" si="34">SUM(C111:C119)</f>
        <v>1.6404845063794238</v>
      </c>
      <c r="D121" s="311">
        <f t="shared" si="34"/>
        <v>2.3050000000000024</v>
      </c>
      <c r="E121" s="311"/>
      <c r="F121" s="311">
        <f t="shared" ref="F121:H121" si="35">SUM(F111:F119)</f>
        <v>0.70636200641119173</v>
      </c>
      <c r="G121" s="311">
        <f t="shared" si="35"/>
        <v>1.5166379935888068</v>
      </c>
      <c r="H121" s="311">
        <f t="shared" si="35"/>
        <v>2.2229999999999985</v>
      </c>
      <c r="I121" s="311"/>
      <c r="J121" s="311">
        <f t="shared" ref="J121:L121" si="36">SUM(J111:J119)</f>
        <v>0.69887667731411807</v>
      </c>
      <c r="K121" s="311">
        <f t="shared" si="36"/>
        <v>1.4401233226858809</v>
      </c>
      <c r="L121" s="311">
        <f t="shared" si="36"/>
        <v>2.1389999999999989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6.1343914586701319E-2</v>
      </c>
      <c r="C128" s="302">
        <v>0.33065032230010627</v>
      </c>
      <c r="D128" s="302">
        <f>SUM(B128:C128)</f>
        <v>0.39199423688680757</v>
      </c>
      <c r="E128" s="303"/>
      <c r="F128" s="302">
        <v>7.6878313316354599E-2</v>
      </c>
      <c r="G128" s="302">
        <v>0.35738138384943641</v>
      </c>
      <c r="H128" s="302">
        <f>SUM(F128:G128)</f>
        <v>0.43425969716579099</v>
      </c>
      <c r="I128" s="303"/>
      <c r="J128" s="302">
        <v>9.2947226887860945E-2</v>
      </c>
      <c r="K128" s="302">
        <v>0.39633096072996316</v>
      </c>
      <c r="L128" s="302">
        <f>SUM(J128:K128)</f>
        <v>0.4892781876178241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8.7779309547758533E-2</v>
      </c>
      <c r="C129" s="302">
        <v>0.26696260663950883</v>
      </c>
      <c r="D129" s="302">
        <f t="shared" ref="D129:D136" si="37">SUM(B129:C129)</f>
        <v>0.35474191618726736</v>
      </c>
      <c r="E129" s="303"/>
      <c r="F129" s="302">
        <v>0.12212592762245111</v>
      </c>
      <c r="G129" s="302">
        <v>0.34953411886311325</v>
      </c>
      <c r="H129" s="302">
        <f t="shared" ref="H129:H136" si="38">SUM(F129:G129)</f>
        <v>0.47166004648556437</v>
      </c>
      <c r="I129" s="303"/>
      <c r="J129" s="302">
        <v>0.17027571085868556</v>
      </c>
      <c r="K129" s="302">
        <v>0.41597556238520567</v>
      </c>
      <c r="L129" s="302">
        <f t="shared" ref="L129:L136" si="39">SUM(J129:K129)</f>
        <v>0.58625127324389126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0.14928064787923384</v>
      </c>
      <c r="C130" s="302">
        <v>0.20339300340608704</v>
      </c>
      <c r="D130" s="302">
        <f t="shared" si="37"/>
        <v>0.35267365128532091</v>
      </c>
      <c r="E130" s="303"/>
      <c r="F130" s="302">
        <v>0.20593623710389761</v>
      </c>
      <c r="G130" s="302">
        <v>0.23933152787717907</v>
      </c>
      <c r="H130" s="302">
        <f t="shared" si="38"/>
        <v>0.44526776498107667</v>
      </c>
      <c r="I130" s="303"/>
      <c r="J130" s="302">
        <v>0.34893009303571726</v>
      </c>
      <c r="K130" s="302">
        <v>0.22868923753607504</v>
      </c>
      <c r="L130" s="302">
        <f t="shared" si="39"/>
        <v>0.57761933057179227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0.21873840422235599</v>
      </c>
      <c r="C131" s="302">
        <v>8.1616703422027218E-2</v>
      </c>
      <c r="D131" s="302">
        <f t="shared" si="37"/>
        <v>0.30035510764438322</v>
      </c>
      <c r="E131" s="303"/>
      <c r="F131" s="302">
        <v>0.2071641610276638</v>
      </c>
      <c r="G131" s="302">
        <v>9.4834347786828935E-2</v>
      </c>
      <c r="H131" s="302">
        <f t="shared" si="38"/>
        <v>0.30199850881449275</v>
      </c>
      <c r="I131" s="303"/>
      <c r="J131" s="302">
        <v>0.15899311026462393</v>
      </c>
      <c r="K131" s="302">
        <v>0.14700943268946592</v>
      </c>
      <c r="L131" s="302">
        <f t="shared" si="39"/>
        <v>0.30600254295408985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1.2402102697831296E-2</v>
      </c>
      <c r="C132" s="302">
        <v>0.36534242502903846</v>
      </c>
      <c r="D132" s="302">
        <f t="shared" si="37"/>
        <v>0.37774452772686978</v>
      </c>
      <c r="E132" s="303"/>
      <c r="F132" s="302">
        <v>1.8819196378234364E-2</v>
      </c>
      <c r="G132" s="302">
        <v>0.27492344064516683</v>
      </c>
      <c r="H132" s="302">
        <f t="shared" si="38"/>
        <v>0.2937426370234012</v>
      </c>
      <c r="I132" s="303"/>
      <c r="J132" s="302">
        <v>3.1772334460378561E-2</v>
      </c>
      <c r="K132" s="302">
        <v>0.24364657526175248</v>
      </c>
      <c r="L132" s="302">
        <f t="shared" si="39"/>
        <v>0.27541890972213107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6.5785323751839167E-2</v>
      </c>
      <c r="C133" s="302">
        <v>3.0266457055299331E-2</v>
      </c>
      <c r="D133" s="302">
        <f t="shared" si="37"/>
        <v>9.6051780807138498E-2</v>
      </c>
      <c r="E133" s="303"/>
      <c r="F133" s="302">
        <v>6.7725647533267513E-2</v>
      </c>
      <c r="G133" s="302">
        <v>3.3149628937780139E-2</v>
      </c>
      <c r="H133" s="302">
        <f t="shared" si="38"/>
        <v>0.10087527647104766</v>
      </c>
      <c r="I133" s="303"/>
      <c r="J133" s="302">
        <v>9.4998707964627824E-2</v>
      </c>
      <c r="K133" s="302">
        <v>3.647796361449418E-2</v>
      </c>
      <c r="L133" s="302">
        <f t="shared" si="39"/>
        <v>0.13147667157912202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5.5605063391361197E-2</v>
      </c>
      <c r="C134" s="302">
        <v>7.3023910707621764E-2</v>
      </c>
      <c r="D134" s="302">
        <f>SUM(B134:C134)</f>
        <v>0.12862897409898297</v>
      </c>
      <c r="E134" s="303"/>
      <c r="F134" s="302">
        <v>5.575411563757076E-2</v>
      </c>
      <c r="G134" s="302">
        <v>7.0589646248039595E-2</v>
      </c>
      <c r="H134" s="302">
        <f t="shared" si="38"/>
        <v>0.12634376188561036</v>
      </c>
      <c r="I134" s="303"/>
      <c r="J134" s="302">
        <v>6.3905840276107434E-2</v>
      </c>
      <c r="K134" s="302">
        <v>9.4790677742477542E-2</v>
      </c>
      <c r="L134" s="302">
        <f t="shared" si="39"/>
        <v>0.15869651801858498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4.4559773651276301E-2</v>
      </c>
      <c r="C135" s="302">
        <v>0.98908312848023383</v>
      </c>
      <c r="D135" s="302">
        <f t="shared" si="37"/>
        <v>1.0336429021315101</v>
      </c>
      <c r="E135" s="303"/>
      <c r="F135" s="302">
        <v>3.12196754265694E-2</v>
      </c>
      <c r="G135" s="302">
        <v>0.89444923740060811</v>
      </c>
      <c r="H135" s="302">
        <f t="shared" si="38"/>
        <v>0.92566891282717756</v>
      </c>
      <c r="I135" s="303"/>
      <c r="J135" s="302">
        <v>3.7832058123697582E-2</v>
      </c>
      <c r="K135" s="302">
        <v>1.0583102416072523</v>
      </c>
      <c r="L135" s="302">
        <f t="shared" si="39"/>
        <v>1.0961422997309498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9.3825285346232898E-2</v>
      </c>
      <c r="C136" s="302">
        <v>0.55634161788548753</v>
      </c>
      <c r="D136" s="302">
        <f t="shared" si="37"/>
        <v>0.65016690323172044</v>
      </c>
      <c r="E136" s="303"/>
      <c r="F136" s="302">
        <v>7.454002299262226E-2</v>
      </c>
      <c r="G136" s="302">
        <v>0.51064337135321913</v>
      </c>
      <c r="H136" s="302">
        <f t="shared" si="38"/>
        <v>0.58518339434584143</v>
      </c>
      <c r="I136" s="303"/>
      <c r="J136" s="302">
        <v>5.6953878373549205E-2</v>
      </c>
      <c r="K136" s="302">
        <v>0.47916038818806095</v>
      </c>
      <c r="L136" s="302">
        <f t="shared" si="39"/>
        <v>0.5361142665616101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0.78931982507459053</v>
      </c>
      <c r="C138" s="311">
        <f t="shared" ref="C138" si="40">SUM(C128:C136)</f>
        <v>2.8966801749254101</v>
      </c>
      <c r="D138" s="311">
        <f>SUM(D128:D136)</f>
        <v>3.6860000000000004</v>
      </c>
      <c r="E138" s="311"/>
      <c r="F138" s="311">
        <f t="shared" ref="F138:H138" si="41">SUM(F128:F136)</f>
        <v>0.86016329703863137</v>
      </c>
      <c r="G138" s="311">
        <f t="shared" si="41"/>
        <v>2.8248367029613712</v>
      </c>
      <c r="H138" s="311">
        <f t="shared" si="41"/>
        <v>3.6850000000000036</v>
      </c>
      <c r="I138" s="311"/>
      <c r="J138" s="311">
        <f t="shared" ref="J138:L138" si="42">SUM(J128:J136)</f>
        <v>1.0566089602452484</v>
      </c>
      <c r="K138" s="311">
        <f t="shared" si="42"/>
        <v>3.1003910397547476</v>
      </c>
      <c r="L138" s="311">
        <f t="shared" si="42"/>
        <v>4.1569999999999956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0.98369345842123679</v>
      </c>
      <c r="C145" s="302">
        <v>4.1695036098856786</v>
      </c>
      <c r="D145" s="302">
        <f>SUM(B145:C145)</f>
        <v>5.1531970683069153</v>
      </c>
      <c r="E145" s="303"/>
      <c r="F145" s="302">
        <v>1.3170942987276353</v>
      </c>
      <c r="G145" s="302">
        <v>5.3221952627077878</v>
      </c>
      <c r="H145" s="302">
        <f>SUM(F145:G145)</f>
        <v>6.6392895614354233</v>
      </c>
      <c r="I145" s="303"/>
      <c r="J145" s="302">
        <v>1.7091770480269228</v>
      </c>
      <c r="K145" s="302">
        <v>5.6434187250014256</v>
      </c>
      <c r="L145" s="302">
        <f>SUM(J145:K145)</f>
        <v>7.352595773028348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1.0466642168934368</v>
      </c>
      <c r="C146" s="302">
        <v>6.767232411252162</v>
      </c>
      <c r="D146" s="302">
        <f t="shared" ref="D146:D153" si="43">SUM(B146:C146)</f>
        <v>7.8138966281455993</v>
      </c>
      <c r="E146" s="303"/>
      <c r="F146" s="302">
        <v>1.3390108019274007</v>
      </c>
      <c r="G146" s="302">
        <v>8.7891976459398027</v>
      </c>
      <c r="H146" s="302">
        <f t="shared" ref="H146:H153" si="44">SUM(F146:G146)</f>
        <v>10.128208447867204</v>
      </c>
      <c r="I146" s="303"/>
      <c r="J146" s="302">
        <v>1.8390577618084718</v>
      </c>
      <c r="K146" s="302">
        <v>10.725350977169199</v>
      </c>
      <c r="L146" s="302">
        <f t="shared" ref="L146:L153" si="45">SUM(J146:K146)</f>
        <v>12.564408738977672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1.0161489485538044</v>
      </c>
      <c r="C147" s="302">
        <v>2.8382908775121933</v>
      </c>
      <c r="D147" s="302">
        <f t="shared" si="43"/>
        <v>3.854439826065998</v>
      </c>
      <c r="E147" s="303"/>
      <c r="F147" s="302">
        <v>1.1429454164047812</v>
      </c>
      <c r="G147" s="302">
        <v>3.5745680008774263</v>
      </c>
      <c r="H147" s="302">
        <f t="shared" si="44"/>
        <v>4.7175134172822073</v>
      </c>
      <c r="I147" s="303"/>
      <c r="J147" s="302">
        <v>1.4146661065723813</v>
      </c>
      <c r="K147" s="302">
        <v>3.4999693436078743</v>
      </c>
      <c r="L147" s="302">
        <f t="shared" si="45"/>
        <v>4.9146354501802554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3.8828649037561784</v>
      </c>
      <c r="C148" s="302">
        <v>1.4812360590007609</v>
      </c>
      <c r="D148" s="302">
        <f t="shared" si="43"/>
        <v>5.3641009627569396</v>
      </c>
      <c r="E148" s="303"/>
      <c r="F148" s="302">
        <v>3.4939375102489922</v>
      </c>
      <c r="G148" s="302">
        <v>1.7206627960036125</v>
      </c>
      <c r="H148" s="302">
        <f t="shared" si="44"/>
        <v>5.2146003062526045</v>
      </c>
      <c r="I148" s="303"/>
      <c r="J148" s="302">
        <v>3.1003394281702685</v>
      </c>
      <c r="K148" s="302">
        <v>2.0412042255660325</v>
      </c>
      <c r="L148" s="302">
        <f t="shared" si="45"/>
        <v>5.1415436537363011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6.0676356558239393E-2</v>
      </c>
      <c r="C149" s="302">
        <v>21.177120811401743</v>
      </c>
      <c r="D149" s="302">
        <f t="shared" si="43"/>
        <v>21.237797167959982</v>
      </c>
      <c r="E149" s="303"/>
      <c r="F149" s="302">
        <v>8.0363288111129694E-2</v>
      </c>
      <c r="G149" s="302">
        <v>18.372208309521071</v>
      </c>
      <c r="H149" s="302">
        <f t="shared" si="44"/>
        <v>18.4525715976322</v>
      </c>
      <c r="I149" s="303"/>
      <c r="J149" s="302">
        <v>0.1469649581191628</v>
      </c>
      <c r="K149" s="302">
        <v>17.815292672337005</v>
      </c>
      <c r="L149" s="302">
        <f t="shared" si="45"/>
        <v>17.962257630456168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5.0617319346439607E-2</v>
      </c>
      <c r="C150" s="302">
        <v>0.11509541724409697</v>
      </c>
      <c r="D150" s="302">
        <f t="shared" si="43"/>
        <v>0.16571273659053659</v>
      </c>
      <c r="E150" s="303"/>
      <c r="F150" s="302">
        <v>5.3059195989625642E-2</v>
      </c>
      <c r="G150" s="302">
        <v>0.13646763503981213</v>
      </c>
      <c r="H150" s="302">
        <f t="shared" si="44"/>
        <v>0.18952683102943776</v>
      </c>
      <c r="I150" s="303"/>
      <c r="J150" s="302">
        <v>7.4228081484623107E-2</v>
      </c>
      <c r="K150" s="302">
        <v>0.15220737342587856</v>
      </c>
      <c r="L150" s="302">
        <f t="shared" si="45"/>
        <v>0.22643545491050165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0.57060064452767356</v>
      </c>
      <c r="C151" s="302">
        <v>0.76227638340880499</v>
      </c>
      <c r="D151" s="302">
        <f t="shared" si="43"/>
        <v>1.3328770279364786</v>
      </c>
      <c r="E151" s="303"/>
      <c r="F151" s="302">
        <v>0.53937518287852548</v>
      </c>
      <c r="G151" s="302">
        <v>0.81156318009542794</v>
      </c>
      <c r="H151" s="302">
        <f t="shared" si="44"/>
        <v>1.3509383629739533</v>
      </c>
      <c r="I151" s="303"/>
      <c r="J151" s="302">
        <v>0.6148302228259015</v>
      </c>
      <c r="K151" s="302">
        <v>1.0239007318717499</v>
      </c>
      <c r="L151" s="302">
        <f t="shared" si="45"/>
        <v>1.6387309546976514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7.8146486744842689E-2</v>
      </c>
      <c r="C152" s="302">
        <v>6.0083111146333508</v>
      </c>
      <c r="D152" s="302">
        <f t="shared" si="43"/>
        <v>6.0864576013781937</v>
      </c>
      <c r="E152" s="303"/>
      <c r="F152" s="302">
        <v>6.6777439711681666E-2</v>
      </c>
      <c r="G152" s="302">
        <v>5.3255756497816664</v>
      </c>
      <c r="H152" s="302">
        <f t="shared" si="44"/>
        <v>5.3923530894933478</v>
      </c>
      <c r="I152" s="303"/>
      <c r="J152" s="302">
        <v>0.1037178787733304</v>
      </c>
      <c r="K152" s="302">
        <v>6.4745326857560679</v>
      </c>
      <c r="L152" s="302">
        <f t="shared" si="45"/>
        <v>6.578250564529398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0.4671654991095795</v>
      </c>
      <c r="C153" s="302">
        <v>3.3613554817498814</v>
      </c>
      <c r="D153" s="302">
        <f t="shared" si="43"/>
        <v>3.8285209808594609</v>
      </c>
      <c r="E153" s="303"/>
      <c r="F153" s="302">
        <v>0.36810519137971964</v>
      </c>
      <c r="G153" s="302">
        <v>2.9718931946539904</v>
      </c>
      <c r="H153" s="302">
        <f t="shared" si="44"/>
        <v>3.3399983860337099</v>
      </c>
      <c r="I153" s="303"/>
      <c r="J153" s="302">
        <v>0.35419322741107118</v>
      </c>
      <c r="K153" s="302">
        <v>2.9479485520726643</v>
      </c>
      <c r="L153" s="302">
        <f t="shared" si="45"/>
        <v>3.3021417794837356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8.1565778339114328</v>
      </c>
      <c r="C155" s="311">
        <f t="shared" ref="C155:D155" si="46">SUM(C145:C153)</f>
        <v>46.680422166088675</v>
      </c>
      <c r="D155" s="311">
        <f t="shared" si="46"/>
        <v>54.837000000000103</v>
      </c>
      <c r="E155" s="311"/>
      <c r="F155" s="311">
        <f t="shared" ref="F155:H155" si="47">SUM(F145:F153)</f>
        <v>8.4006683253794918</v>
      </c>
      <c r="G155" s="311">
        <f t="shared" si="47"/>
        <v>47.024331674620598</v>
      </c>
      <c r="H155" s="311">
        <f t="shared" si="47"/>
        <v>55.425000000000097</v>
      </c>
      <c r="I155" s="311"/>
      <c r="J155" s="311">
        <f t="shared" ref="J155:L155" si="48">SUM(J145:J153)</f>
        <v>9.3571747131921352</v>
      </c>
      <c r="K155" s="311">
        <f t="shared" si="48"/>
        <v>50.323825286807903</v>
      </c>
      <c r="L155" s="311">
        <f t="shared" si="48"/>
        <v>59.681000000000026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4.3304191855996228</v>
      </c>
      <c r="C162" s="302">
        <v>11.809497906894485</v>
      </c>
      <c r="D162" s="302">
        <f>SUM(B162:C162)</f>
        <v>16.139917092494109</v>
      </c>
      <c r="E162" s="303"/>
      <c r="F162" s="302">
        <v>5.3153663780032385</v>
      </c>
      <c r="G162" s="302">
        <v>15.519991843593562</v>
      </c>
      <c r="H162" s="302">
        <f>SUM(F162:G162)</f>
        <v>20.835358221596799</v>
      </c>
      <c r="I162" s="303"/>
      <c r="J162" s="302">
        <v>7.2483907765628937</v>
      </c>
      <c r="K162" s="302">
        <v>17.516213611043707</v>
      </c>
      <c r="L162" s="302">
        <f>SUM(J162:K162)</f>
        <v>24.7646043876066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3.1907046894193165</v>
      </c>
      <c r="C163" s="302">
        <v>6.3970498571849514</v>
      </c>
      <c r="D163" s="302">
        <f t="shared" ref="D163:D170" si="49">SUM(B163:C163)</f>
        <v>9.587754546604268</v>
      </c>
      <c r="E163" s="303"/>
      <c r="F163" s="302">
        <v>4.3918877579175204</v>
      </c>
      <c r="G163" s="302">
        <v>8.9094060850597092</v>
      </c>
      <c r="H163" s="302">
        <f t="shared" ref="H163:H170" si="50">SUM(F163:G163)</f>
        <v>13.30129384297723</v>
      </c>
      <c r="I163" s="303"/>
      <c r="J163" s="302">
        <v>5.8539787666251861</v>
      </c>
      <c r="K163" s="302">
        <v>11.43346521291094</v>
      </c>
      <c r="L163" s="302">
        <f t="shared" ref="L163:L170" si="51">SUM(J163:K163)</f>
        <v>17.287443979536128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4.4348323012489308</v>
      </c>
      <c r="C164" s="302">
        <v>6.1047337029689821</v>
      </c>
      <c r="D164" s="302">
        <f t="shared" si="49"/>
        <v>10.539566004217914</v>
      </c>
      <c r="E164" s="303"/>
      <c r="F164" s="302">
        <v>5.4394723724561542</v>
      </c>
      <c r="G164" s="302">
        <v>7.81337952585735</v>
      </c>
      <c r="H164" s="302">
        <f t="shared" si="50"/>
        <v>13.252851898313505</v>
      </c>
      <c r="I164" s="303"/>
      <c r="J164" s="302">
        <v>6.096303260534631</v>
      </c>
      <c r="K164" s="302">
        <v>7.8884293701625348</v>
      </c>
      <c r="L164" s="302">
        <f t="shared" si="51"/>
        <v>13.984732630697167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9.0089796785768055</v>
      </c>
      <c r="C165" s="302">
        <v>4.1188615687195806</v>
      </c>
      <c r="D165" s="302">
        <f t="shared" si="49"/>
        <v>13.127841247296386</v>
      </c>
      <c r="E165" s="303"/>
      <c r="F165" s="302">
        <v>9.800193666164958</v>
      </c>
      <c r="G165" s="302">
        <v>4.9292675495981566</v>
      </c>
      <c r="H165" s="302">
        <f t="shared" si="50"/>
        <v>14.729461215763115</v>
      </c>
      <c r="I165" s="303"/>
      <c r="J165" s="302">
        <v>9.2732370126519896</v>
      </c>
      <c r="K165" s="302">
        <v>5.9617192167741777</v>
      </c>
      <c r="L165" s="302">
        <f t="shared" si="51"/>
        <v>15.234956229426167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1.4515609587426399</v>
      </c>
      <c r="C166" s="302">
        <v>12.245922854086729</v>
      </c>
      <c r="D166" s="302">
        <f t="shared" si="49"/>
        <v>13.697483812829368</v>
      </c>
      <c r="E166" s="303"/>
      <c r="F166" s="302">
        <v>1.2808230074492406</v>
      </c>
      <c r="G166" s="302">
        <v>11.215473690155092</v>
      </c>
      <c r="H166" s="302">
        <f t="shared" si="50"/>
        <v>12.496296697604333</v>
      </c>
      <c r="I166" s="303"/>
      <c r="J166" s="302">
        <v>1.6217399671685631</v>
      </c>
      <c r="K166" s="302">
        <v>11.323367790688856</v>
      </c>
      <c r="L166" s="302">
        <f t="shared" si="51"/>
        <v>12.94510775785742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0.65743415181388021</v>
      </c>
      <c r="C167" s="302">
        <v>0.25657051137939846</v>
      </c>
      <c r="D167" s="302">
        <f t="shared" si="49"/>
        <v>0.91400466319327867</v>
      </c>
      <c r="E167" s="303"/>
      <c r="F167" s="302">
        <v>0.60858131762510348</v>
      </c>
      <c r="G167" s="302">
        <v>0.29718541474997373</v>
      </c>
      <c r="H167" s="302">
        <f t="shared" si="50"/>
        <v>0.90576673237507721</v>
      </c>
      <c r="I167" s="303"/>
      <c r="J167" s="302">
        <v>0.81502909618591579</v>
      </c>
      <c r="K167" s="302">
        <v>0.38547619941139549</v>
      </c>
      <c r="L167" s="302">
        <f t="shared" si="51"/>
        <v>1.2005052955973112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37.022603648644562</v>
      </c>
      <c r="C168" s="302">
        <v>15.622789032608512</v>
      </c>
      <c r="D168" s="302">
        <f t="shared" si="49"/>
        <v>52.645392681253071</v>
      </c>
      <c r="E168" s="303"/>
      <c r="F168" s="302">
        <v>33.360758530165903</v>
      </c>
      <c r="G168" s="302">
        <v>15.232806804567385</v>
      </c>
      <c r="H168" s="302">
        <f t="shared" si="50"/>
        <v>48.593565334733285</v>
      </c>
      <c r="I168" s="303"/>
      <c r="J168" s="302">
        <v>29.307466197646345</v>
      </c>
      <c r="K168" s="302">
        <v>14.207696464996211</v>
      </c>
      <c r="L168" s="302">
        <f t="shared" si="51"/>
        <v>43.515162662642553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2.9791796505420507</v>
      </c>
      <c r="C169" s="302">
        <v>8.7997900739519554</v>
      </c>
      <c r="D169" s="302">
        <f t="shared" si="49"/>
        <v>11.778969724494006</v>
      </c>
      <c r="E169" s="303"/>
      <c r="F169" s="302">
        <v>2.9521753355039708</v>
      </c>
      <c r="G169" s="302">
        <v>8.4797148686006967</v>
      </c>
      <c r="H169" s="302">
        <f t="shared" si="50"/>
        <v>11.431890204104668</v>
      </c>
      <c r="I169" s="303"/>
      <c r="J169" s="302">
        <v>4.8409168270634035</v>
      </c>
      <c r="K169" s="302">
        <v>9.2660833633706563</v>
      </c>
      <c r="L169" s="302">
        <f t="shared" si="51"/>
        <v>14.107000190434061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6.5471069506802317</v>
      </c>
      <c r="C170" s="302">
        <v>7.9409632769371932</v>
      </c>
      <c r="D170" s="302">
        <f t="shared" si="49"/>
        <v>14.488070227617424</v>
      </c>
      <c r="E170" s="303"/>
      <c r="F170" s="302">
        <v>5.8397799086279996</v>
      </c>
      <c r="G170" s="302">
        <v>6.601735943904119</v>
      </c>
      <c r="H170" s="302">
        <f t="shared" si="50"/>
        <v>12.441515852532119</v>
      </c>
      <c r="I170" s="303"/>
      <c r="J170" s="302">
        <v>5.852864904143245</v>
      </c>
      <c r="K170" s="302">
        <v>4.9206219620592471</v>
      </c>
      <c r="L170" s="302">
        <f t="shared" si="51"/>
        <v>10.773486866202493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69.622821215268047</v>
      </c>
      <c r="C172" s="311">
        <f t="shared" ref="C172:D172" si="52">SUM(C162:C170)</f>
        <v>73.296178784731794</v>
      </c>
      <c r="D172" s="311">
        <f t="shared" si="52"/>
        <v>142.91899999999981</v>
      </c>
      <c r="E172" s="311"/>
      <c r="F172" s="311">
        <f t="shared" ref="F172:H172" si="53">SUM(F162:F170)</f>
        <v>68.98903827391409</v>
      </c>
      <c r="G172" s="311">
        <f t="shared" si="53"/>
        <v>78.998961726086051</v>
      </c>
      <c r="H172" s="311">
        <f t="shared" si="53"/>
        <v>147.98800000000011</v>
      </c>
      <c r="I172" s="311"/>
      <c r="J172" s="311">
        <f t="shared" ref="J172:L172" si="54">SUM(J162:J170)</f>
        <v>70.909926808582171</v>
      </c>
      <c r="K172" s="311">
        <f t="shared" si="54"/>
        <v>82.903073191417718</v>
      </c>
      <c r="L172" s="311">
        <f t="shared" si="54"/>
        <v>153.8129999999999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0.86896334006253895</v>
      </c>
      <c r="C179" s="302">
        <v>3.9733830729575494</v>
      </c>
      <c r="D179" s="302">
        <f>SUM(B179:C179)</f>
        <v>4.8423464130200884</v>
      </c>
      <c r="E179" s="303"/>
      <c r="F179" s="302">
        <v>1.9550491606683575</v>
      </c>
      <c r="G179" s="302">
        <v>6.535095671504787</v>
      </c>
      <c r="H179" s="302">
        <f>SUM(F179:G179)</f>
        <v>8.4901448321731436</v>
      </c>
      <c r="I179" s="303"/>
      <c r="J179" s="302">
        <v>2.6652852984900282</v>
      </c>
      <c r="K179" s="302">
        <v>7.5511841046340322</v>
      </c>
      <c r="L179" s="302">
        <f>SUM(J179:K179)</f>
        <v>10.21646940312406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0.68706750766337099</v>
      </c>
      <c r="C180" s="302">
        <v>2.6019738580033409</v>
      </c>
      <c r="D180" s="302">
        <f t="shared" ref="D180:D187" si="55">SUM(B180:C180)</f>
        <v>3.2890413656667121</v>
      </c>
      <c r="E180" s="303"/>
      <c r="F180" s="302">
        <v>1.5748532325474793</v>
      </c>
      <c r="G180" s="302">
        <v>4.6826152190891026</v>
      </c>
      <c r="H180" s="302">
        <f t="shared" ref="H180:H187" si="56">SUM(F180:G180)</f>
        <v>6.2574684516365817</v>
      </c>
      <c r="I180" s="303"/>
      <c r="J180" s="302">
        <v>2.1798814072517625</v>
      </c>
      <c r="K180" s="302">
        <v>6.175080094017896</v>
      </c>
      <c r="L180" s="302">
        <f t="shared" ref="L180:L187" si="57">SUM(J180:K180)</f>
        <v>8.3549615012696581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0.8418785835123056</v>
      </c>
      <c r="C181" s="302">
        <v>2.5470031943604075</v>
      </c>
      <c r="D181" s="302">
        <f t="shared" si="55"/>
        <v>3.3888817778727129</v>
      </c>
      <c r="E181" s="303"/>
      <c r="F181" s="302">
        <v>1.5898161722245348</v>
      </c>
      <c r="G181" s="302">
        <v>4.2266377235555499</v>
      </c>
      <c r="H181" s="302">
        <f t="shared" si="56"/>
        <v>5.8164538957800849</v>
      </c>
      <c r="I181" s="303"/>
      <c r="J181" s="302">
        <v>1.8480060588024525</v>
      </c>
      <c r="K181" s="302">
        <v>4.4016205850227008</v>
      </c>
      <c r="L181" s="302">
        <f t="shared" si="57"/>
        <v>6.2496266438251533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4.4852296909657676</v>
      </c>
      <c r="C182" s="302">
        <v>2.7246818936626598</v>
      </c>
      <c r="D182" s="302">
        <f t="shared" si="55"/>
        <v>7.2099115846284274</v>
      </c>
      <c r="E182" s="303"/>
      <c r="F182" s="302">
        <v>6.9608763580818858</v>
      </c>
      <c r="G182" s="302">
        <v>4.5073335060497648</v>
      </c>
      <c r="H182" s="302">
        <f t="shared" si="56"/>
        <v>11.468209864131651</v>
      </c>
      <c r="I182" s="303"/>
      <c r="J182" s="302">
        <v>6.6635619503719594</v>
      </c>
      <c r="K182" s="302">
        <v>5.1834923350609943</v>
      </c>
      <c r="L182" s="302">
        <f t="shared" si="57"/>
        <v>11.847054285432954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0.11479149487124878</v>
      </c>
      <c r="C183" s="302">
        <v>3.672327839493839</v>
      </c>
      <c r="D183" s="302">
        <f t="shared" si="55"/>
        <v>3.7871193343650877</v>
      </c>
      <c r="E183" s="303"/>
      <c r="F183" s="302">
        <v>0.19755870408409243</v>
      </c>
      <c r="G183" s="302">
        <v>4.3230782915306065</v>
      </c>
      <c r="H183" s="302">
        <f t="shared" si="56"/>
        <v>4.5206369956146988</v>
      </c>
      <c r="I183" s="303"/>
      <c r="J183" s="302">
        <v>0.40539834064458991</v>
      </c>
      <c r="K183" s="302">
        <v>4.0763542330847509</v>
      </c>
      <c r="L183" s="302">
        <f t="shared" si="57"/>
        <v>4.4817525737293407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1.4916171782670813</v>
      </c>
      <c r="C184" s="302">
        <v>1.0838895506930744</v>
      </c>
      <c r="D184" s="302">
        <f t="shared" si="55"/>
        <v>2.5755067289601556</v>
      </c>
      <c r="E184" s="303"/>
      <c r="F184" s="302">
        <v>1.9376894216936702</v>
      </c>
      <c r="G184" s="302">
        <v>1.7469317527612165</v>
      </c>
      <c r="H184" s="302">
        <f t="shared" si="56"/>
        <v>3.6846211744548869</v>
      </c>
      <c r="I184" s="303"/>
      <c r="J184" s="302">
        <v>1.9866248536835871</v>
      </c>
      <c r="K184" s="302">
        <v>2.1045127593295181</v>
      </c>
      <c r="L184" s="302">
        <f t="shared" si="57"/>
        <v>4.091137613013105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1.113209792473834</v>
      </c>
      <c r="C185" s="302">
        <v>2.2667049747588135</v>
      </c>
      <c r="D185" s="302">
        <f t="shared" si="55"/>
        <v>3.3799147672326475</v>
      </c>
      <c r="E185" s="303"/>
      <c r="F185" s="302">
        <v>1.7471273835457379</v>
      </c>
      <c r="G185" s="302">
        <v>3.6910600702981622</v>
      </c>
      <c r="H185" s="302">
        <f t="shared" si="56"/>
        <v>5.4381874538439003</v>
      </c>
      <c r="I185" s="303"/>
      <c r="J185" s="302">
        <v>2.2834701195557794</v>
      </c>
      <c r="K185" s="302">
        <v>4.554705664425386</v>
      </c>
      <c r="L185" s="302">
        <f t="shared" si="57"/>
        <v>6.8381757839811659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1.0373349950842103</v>
      </c>
      <c r="C186" s="302">
        <v>23.011836998653809</v>
      </c>
      <c r="D186" s="302">
        <f t="shared" si="55"/>
        <v>24.049171993738021</v>
      </c>
      <c r="E186" s="303"/>
      <c r="F186" s="302">
        <v>1.8287625949172663</v>
      </c>
      <c r="G186" s="302">
        <v>30.80412623752601</v>
      </c>
      <c r="H186" s="302">
        <f t="shared" si="56"/>
        <v>32.632888832443278</v>
      </c>
      <c r="I186" s="303"/>
      <c r="J186" s="302">
        <v>3.2051636940358481</v>
      </c>
      <c r="K186" s="302">
        <v>32.611412787340342</v>
      </c>
      <c r="L186" s="302">
        <f t="shared" si="57"/>
        <v>35.816576481376188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2.2947325561469132</v>
      </c>
      <c r="C187" s="302">
        <v>8.1403734783692094</v>
      </c>
      <c r="D187" s="302">
        <f t="shared" si="55"/>
        <v>10.435106034516123</v>
      </c>
      <c r="E187" s="303"/>
      <c r="F187" s="302">
        <v>3.0322665838213512</v>
      </c>
      <c r="G187" s="302">
        <v>9.7681219161006201</v>
      </c>
      <c r="H187" s="302">
        <f t="shared" si="56"/>
        <v>12.800388499921972</v>
      </c>
      <c r="I187" s="303"/>
      <c r="J187" s="302">
        <v>3.4418190280443026</v>
      </c>
      <c r="K187" s="302">
        <v>8.389426686204466</v>
      </c>
      <c r="L187" s="302">
        <f t="shared" si="57"/>
        <v>11.831245714248769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12.934825139047271</v>
      </c>
      <c r="C189" s="311">
        <f t="shared" ref="C189:D189" si="58">SUM(C179:C187)</f>
        <v>50.022174860952703</v>
      </c>
      <c r="D189" s="311">
        <f t="shared" si="58"/>
        <v>62.956999999999979</v>
      </c>
      <c r="E189" s="311"/>
      <c r="F189" s="311">
        <f t="shared" ref="F189:H189" si="59">SUM(F179:F187)</f>
        <v>20.823999611584377</v>
      </c>
      <c r="G189" s="311">
        <f t="shared" si="59"/>
        <v>70.285000388415824</v>
      </c>
      <c r="H189" s="311">
        <f t="shared" si="59"/>
        <v>91.109000000000208</v>
      </c>
      <c r="I189" s="311"/>
      <c r="J189" s="311">
        <f t="shared" ref="J189:L189" si="60">SUM(J179:J187)</f>
        <v>24.679210750880312</v>
      </c>
      <c r="K189" s="311">
        <f t="shared" si="60"/>
        <v>75.047789249120086</v>
      </c>
      <c r="L189" s="311">
        <f t="shared" si="60"/>
        <v>99.727000000000388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2.4749660197476993</v>
      </c>
      <c r="C196" s="302">
        <v>3.1434798986195056</v>
      </c>
      <c r="D196" s="302">
        <f>SUM(B196:C196)</f>
        <v>5.6184459183672049</v>
      </c>
      <c r="E196" s="303"/>
      <c r="F196" s="302">
        <v>3.2518816714058199</v>
      </c>
      <c r="G196" s="302">
        <v>3.7079222998385619</v>
      </c>
      <c r="H196" s="302">
        <f>SUM(F196:G196)</f>
        <v>6.9598039712443818</v>
      </c>
      <c r="I196" s="303"/>
      <c r="J196" s="302">
        <v>4.2456195504960643</v>
      </c>
      <c r="K196" s="302">
        <v>5.3589824270020365</v>
      </c>
      <c r="L196" s="302">
        <f>SUM(J196:K196)</f>
        <v>9.6046019774981009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0.60101119703047368</v>
      </c>
      <c r="C197" s="302">
        <v>0.62271481579926669</v>
      </c>
      <c r="D197" s="302">
        <f t="shared" ref="D197:D204" si="61">SUM(B197:C197)</f>
        <v>1.2237260128297405</v>
      </c>
      <c r="E197" s="303"/>
      <c r="F197" s="302">
        <v>1.1397671083868084</v>
      </c>
      <c r="G197" s="302">
        <v>0.94745214671746336</v>
      </c>
      <c r="H197" s="302">
        <f t="shared" ref="H197:H204" si="62">SUM(F197:G197)</f>
        <v>2.0872192551042716</v>
      </c>
      <c r="I197" s="303"/>
      <c r="J197" s="302">
        <v>1.3825922546779794</v>
      </c>
      <c r="K197" s="302">
        <v>1.0771967968044505</v>
      </c>
      <c r="L197" s="302">
        <f t="shared" ref="L197:L204" si="63">SUM(J197:K197)</f>
        <v>2.4597890514824297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0.68375230077798277</v>
      </c>
      <c r="C198" s="302">
        <v>0.67760385824873381</v>
      </c>
      <c r="D198" s="302">
        <f t="shared" si="61"/>
        <v>1.3613561590267165</v>
      </c>
      <c r="E198" s="303"/>
      <c r="F198" s="302">
        <v>1.124570661293014</v>
      </c>
      <c r="G198" s="302">
        <v>0.89219524122748217</v>
      </c>
      <c r="H198" s="302">
        <f t="shared" si="62"/>
        <v>2.016765902520496</v>
      </c>
      <c r="I198" s="303"/>
      <c r="J198" s="302">
        <v>1.4305726908398593</v>
      </c>
      <c r="K198" s="302">
        <v>0.72574282466817386</v>
      </c>
      <c r="L198" s="302">
        <f t="shared" si="63"/>
        <v>2.1563155155080329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1.6481113857983305</v>
      </c>
      <c r="C199" s="302">
        <v>0.66095183647169209</v>
      </c>
      <c r="D199" s="302">
        <f t="shared" si="61"/>
        <v>2.3090632222700225</v>
      </c>
      <c r="E199" s="303"/>
      <c r="F199" s="302">
        <v>2.3995808774466392</v>
      </c>
      <c r="G199" s="302">
        <v>0.74438999291685592</v>
      </c>
      <c r="H199" s="302">
        <f t="shared" si="62"/>
        <v>3.143970870363495</v>
      </c>
      <c r="I199" s="303"/>
      <c r="J199" s="302">
        <v>2.8410091770515948</v>
      </c>
      <c r="K199" s="302">
        <v>0.81497053253462304</v>
      </c>
      <c r="L199" s="302">
        <f t="shared" si="63"/>
        <v>3.6559797095862177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1.8074786337929272</v>
      </c>
      <c r="C200" s="302">
        <v>3.2101008901451276</v>
      </c>
      <c r="D200" s="302">
        <f t="shared" si="61"/>
        <v>5.0175795239380552</v>
      </c>
      <c r="E200" s="303"/>
      <c r="F200" s="302">
        <v>2.1859478565466746</v>
      </c>
      <c r="G200" s="302">
        <v>2.3379079375578811</v>
      </c>
      <c r="H200" s="302">
        <f t="shared" si="62"/>
        <v>4.5238557941045556</v>
      </c>
      <c r="I200" s="303"/>
      <c r="J200" s="302">
        <v>2.1131993865444203</v>
      </c>
      <c r="K200" s="302">
        <v>1.9411230321353441</v>
      </c>
      <c r="L200" s="302">
        <f t="shared" si="63"/>
        <v>4.0543224186797646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1.6037951115580769</v>
      </c>
      <c r="C201" s="302">
        <v>0.37701477143304712</v>
      </c>
      <c r="D201" s="302">
        <f t="shared" si="61"/>
        <v>1.980809882991124</v>
      </c>
      <c r="E201" s="303"/>
      <c r="F201" s="302">
        <v>1.9534741762615846</v>
      </c>
      <c r="G201" s="302">
        <v>0.42085840986434586</v>
      </c>
      <c r="H201" s="302">
        <f t="shared" si="62"/>
        <v>2.3743325861259303</v>
      </c>
      <c r="I201" s="303"/>
      <c r="J201" s="302">
        <v>2.2561947929498931</v>
      </c>
      <c r="K201" s="302">
        <v>0.46742841640207206</v>
      </c>
      <c r="L201" s="302">
        <f t="shared" si="63"/>
        <v>2.723623209351965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2.6016903407796312</v>
      </c>
      <c r="C202" s="302">
        <v>2.0139511187958403</v>
      </c>
      <c r="D202" s="302">
        <f t="shared" si="61"/>
        <v>4.6156414595754711</v>
      </c>
      <c r="E202" s="303"/>
      <c r="F202" s="302">
        <v>3.2330048936559983</v>
      </c>
      <c r="G202" s="302">
        <v>1.8556405145048869</v>
      </c>
      <c r="H202" s="302">
        <f t="shared" si="62"/>
        <v>5.0886454081608852</v>
      </c>
      <c r="I202" s="303"/>
      <c r="J202" s="302">
        <v>4.4303339914235043</v>
      </c>
      <c r="K202" s="302">
        <v>2.2980104618900414</v>
      </c>
      <c r="L202" s="302">
        <f t="shared" si="63"/>
        <v>6.7283444533135457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0.31836165764946306</v>
      </c>
      <c r="C203" s="302">
        <v>1.8965332846495417</v>
      </c>
      <c r="D203" s="302">
        <f t="shared" si="61"/>
        <v>2.2148949422990047</v>
      </c>
      <c r="E203" s="303"/>
      <c r="F203" s="302">
        <v>0.38182564954992265</v>
      </c>
      <c r="G203" s="302">
        <v>1.8585478265495079</v>
      </c>
      <c r="H203" s="302">
        <f t="shared" si="62"/>
        <v>2.2403734760994305</v>
      </c>
      <c r="I203" s="303"/>
      <c r="J203" s="302">
        <v>0.90870271399511127</v>
      </c>
      <c r="K203" s="302">
        <v>2.2507205812977809</v>
      </c>
      <c r="L203" s="302">
        <f t="shared" si="63"/>
        <v>3.1594232952928922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11.995601135521126</v>
      </c>
      <c r="C204" s="302">
        <v>9.5228817431815074</v>
      </c>
      <c r="D204" s="302">
        <f t="shared" si="61"/>
        <v>21.518482878702635</v>
      </c>
      <c r="E204" s="303"/>
      <c r="F204" s="302">
        <v>14.28568641233981</v>
      </c>
      <c r="G204" s="302">
        <v>8.3783463239366487</v>
      </c>
      <c r="H204" s="302">
        <f t="shared" si="62"/>
        <v>22.664032736276461</v>
      </c>
      <c r="I204" s="303"/>
      <c r="J204" s="302">
        <v>14.768432238325511</v>
      </c>
      <c r="K204" s="302">
        <v>8.958168130961468</v>
      </c>
      <c r="L204" s="302">
        <f t="shared" si="63"/>
        <v>23.726600369286977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23.734767782655709</v>
      </c>
      <c r="C206" s="311">
        <f t="shared" ref="C206:D206" si="64">SUM(C196:C204)</f>
        <v>22.125232217344262</v>
      </c>
      <c r="D206" s="311">
        <f t="shared" si="64"/>
        <v>45.859999999999971</v>
      </c>
      <c r="E206" s="311"/>
      <c r="F206" s="311">
        <f t="shared" ref="F206:H206" si="65">SUM(F196:F204)</f>
        <v>29.955739306886272</v>
      </c>
      <c r="G206" s="311">
        <f t="shared" si="65"/>
        <v>21.143260693113632</v>
      </c>
      <c r="H206" s="311">
        <f t="shared" si="65"/>
        <v>51.098999999999904</v>
      </c>
      <c r="I206" s="311"/>
      <c r="J206" s="311">
        <f t="shared" ref="J206:L206" si="66">SUM(J196:J204)</f>
        <v>34.376656796303941</v>
      </c>
      <c r="K206" s="311">
        <f t="shared" si="66"/>
        <v>23.89234320369599</v>
      </c>
      <c r="L206" s="311">
        <f t="shared" si="66"/>
        <v>58.268999999999927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0.16082841318182386</v>
      </c>
      <c r="C213" s="302">
        <v>0.52557283596679794</v>
      </c>
      <c r="D213" s="302">
        <f>SUM(B213:C213)</f>
        <v>0.68640124914862177</v>
      </c>
      <c r="E213" s="303"/>
      <c r="F213" s="302">
        <v>0.1874731314147694</v>
      </c>
      <c r="G213" s="302">
        <v>0.38612057211876344</v>
      </c>
      <c r="H213" s="302">
        <f>SUM(F213:G213)</f>
        <v>0.57359370353353278</v>
      </c>
      <c r="I213" s="303"/>
      <c r="J213" s="302">
        <v>0.17991334034769488</v>
      </c>
      <c r="K213" s="302">
        <v>0.43094405335126401</v>
      </c>
      <c r="L213" s="302">
        <f>SUM(J213:K213)</f>
        <v>0.61085739369895886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0.24146273597274756</v>
      </c>
      <c r="C214" s="302">
        <v>0.69759081797992739</v>
      </c>
      <c r="D214" s="302">
        <f t="shared" ref="D214:D221" si="67">SUM(B214:C214)</f>
        <v>0.93905355395267498</v>
      </c>
      <c r="E214" s="303"/>
      <c r="F214" s="302">
        <v>0.28475216266345549</v>
      </c>
      <c r="G214" s="302">
        <v>0.56435135023869221</v>
      </c>
      <c r="H214" s="302">
        <f t="shared" ref="H214:H221" si="68">SUM(F214:G214)</f>
        <v>0.84910351290214769</v>
      </c>
      <c r="I214" s="303"/>
      <c r="J214" s="302">
        <v>0.30941221966917271</v>
      </c>
      <c r="K214" s="302">
        <v>0.5901658480508063</v>
      </c>
      <c r="L214" s="302">
        <f t="shared" ref="L214:L221" si="69">SUM(J214:K214)</f>
        <v>0.89957806771997895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0.43206613898652901</v>
      </c>
      <c r="C215" s="302">
        <v>0.57969935365387626</v>
      </c>
      <c r="D215" s="302">
        <f t="shared" si="67"/>
        <v>1.0117654926404054</v>
      </c>
      <c r="E215" s="303"/>
      <c r="F215" s="302">
        <v>0.46345211769351202</v>
      </c>
      <c r="G215" s="302">
        <v>0.38251755396824372</v>
      </c>
      <c r="H215" s="302">
        <f t="shared" si="68"/>
        <v>0.84596967166175574</v>
      </c>
      <c r="I215" s="303"/>
      <c r="J215" s="302">
        <v>0.45442090884326225</v>
      </c>
      <c r="K215" s="302">
        <v>0.33956189723676378</v>
      </c>
      <c r="L215" s="302">
        <f t="shared" si="69"/>
        <v>0.79398280608002603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0.40826136510391597</v>
      </c>
      <c r="C216" s="302">
        <v>0.11340049436555177</v>
      </c>
      <c r="D216" s="302">
        <f t="shared" si="67"/>
        <v>0.52166185946946775</v>
      </c>
      <c r="E216" s="303"/>
      <c r="F216" s="302">
        <v>0.5094663529094674</v>
      </c>
      <c r="G216" s="302">
        <v>9.7801081170259013E-2</v>
      </c>
      <c r="H216" s="302">
        <f t="shared" si="68"/>
        <v>0.60726743407972639</v>
      </c>
      <c r="I216" s="303"/>
      <c r="J216" s="302">
        <v>0.44739759817573388</v>
      </c>
      <c r="K216" s="302">
        <v>8.046757528049879E-2</v>
      </c>
      <c r="L216" s="302">
        <f t="shared" si="69"/>
        <v>0.52786517345623263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5.5508271035052827E-2</v>
      </c>
      <c r="C217" s="302">
        <v>0.35846939890607155</v>
      </c>
      <c r="D217" s="302">
        <f t="shared" si="67"/>
        <v>0.41397766994112439</v>
      </c>
      <c r="E217" s="303"/>
      <c r="F217" s="302">
        <v>5.8888899657841193E-2</v>
      </c>
      <c r="G217" s="302">
        <v>0.18969625304782217</v>
      </c>
      <c r="H217" s="302">
        <f t="shared" si="68"/>
        <v>0.24858515270566336</v>
      </c>
      <c r="I217" s="303"/>
      <c r="J217" s="302">
        <v>6.1129961016900866E-2</v>
      </c>
      <c r="K217" s="302">
        <v>0.15691499549252641</v>
      </c>
      <c r="L217" s="302">
        <f t="shared" si="69"/>
        <v>0.21804495650942729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0.14867437345957041</v>
      </c>
      <c r="C218" s="302">
        <v>5.9693311154021905E-2</v>
      </c>
      <c r="D218" s="302">
        <f t="shared" si="67"/>
        <v>0.20836768461359231</v>
      </c>
      <c r="E218" s="303"/>
      <c r="F218" s="302">
        <v>0.17804829566060665</v>
      </c>
      <c r="G218" s="302">
        <v>6.1598881842021197E-2</v>
      </c>
      <c r="H218" s="302">
        <f t="shared" si="68"/>
        <v>0.23964717750262785</v>
      </c>
      <c r="I218" s="303"/>
      <c r="J218" s="302">
        <v>0.16928674606053079</v>
      </c>
      <c r="K218" s="302">
        <v>7.2045464121371874E-2</v>
      </c>
      <c r="L218" s="302">
        <f t="shared" si="69"/>
        <v>0.24133221018190265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0.12505338734422045</v>
      </c>
      <c r="C219" s="302">
        <v>0.12400664850342966</v>
      </c>
      <c r="D219" s="302">
        <f t="shared" si="67"/>
        <v>0.2490600358476501</v>
      </c>
      <c r="E219" s="303"/>
      <c r="F219" s="302">
        <v>0.12796054697279632</v>
      </c>
      <c r="G219" s="302">
        <v>9.4757884026209035E-2</v>
      </c>
      <c r="H219" s="302">
        <f t="shared" si="68"/>
        <v>0.22271843099900535</v>
      </c>
      <c r="I219" s="303"/>
      <c r="J219" s="302">
        <v>0.12362207822155064</v>
      </c>
      <c r="K219" s="302">
        <v>0.10815244811822963</v>
      </c>
      <c r="L219" s="302">
        <f t="shared" si="69"/>
        <v>0.23177452633978027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2.7012554663045897E-2</v>
      </c>
      <c r="C220" s="302">
        <v>0.11536876468969516</v>
      </c>
      <c r="D220" s="302">
        <f t="shared" si="67"/>
        <v>0.14238131935274106</v>
      </c>
      <c r="E220" s="303"/>
      <c r="F220" s="302">
        <v>2.6852667600575697E-2</v>
      </c>
      <c r="G220" s="302">
        <v>8.9323645275297653E-2</v>
      </c>
      <c r="H220" s="302">
        <f t="shared" si="68"/>
        <v>0.11617631287587335</v>
      </c>
      <c r="I220" s="303"/>
      <c r="J220" s="302">
        <v>3.2065451587482335E-2</v>
      </c>
      <c r="K220" s="302">
        <v>8.978266035455619E-2</v>
      </c>
      <c r="L220" s="302">
        <f t="shared" si="69"/>
        <v>0.12184811194203853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0.22872353132575199</v>
      </c>
      <c r="C221" s="302">
        <v>0.28860760370797139</v>
      </c>
      <c r="D221" s="302">
        <f t="shared" si="67"/>
        <v>0.51733113503372341</v>
      </c>
      <c r="E221" s="303"/>
      <c r="F221" s="302">
        <v>0.27421832542429886</v>
      </c>
      <c r="G221" s="302">
        <v>0.21872027831537205</v>
      </c>
      <c r="H221" s="302">
        <f t="shared" si="68"/>
        <v>0.49293860373967091</v>
      </c>
      <c r="I221" s="303"/>
      <c r="J221" s="302">
        <v>0.21192180036551478</v>
      </c>
      <c r="K221" s="302">
        <v>0.15179495370614221</v>
      </c>
      <c r="L221" s="302">
        <f t="shared" si="69"/>
        <v>0.36371675407165699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1.827590771072658</v>
      </c>
      <c r="C223" s="311">
        <f t="shared" ref="C223:D223" si="70">SUM(C213:C221)</f>
        <v>2.8624092289273428</v>
      </c>
      <c r="D223" s="311">
        <f t="shared" si="70"/>
        <v>4.6900000000000013</v>
      </c>
      <c r="E223" s="311"/>
      <c r="F223" s="311">
        <f t="shared" ref="F223:H223" si="71">SUM(F213:F221)</f>
        <v>2.111112499997323</v>
      </c>
      <c r="G223" s="311">
        <f t="shared" si="71"/>
        <v>2.0848875000026803</v>
      </c>
      <c r="H223" s="311">
        <f t="shared" si="71"/>
        <v>4.1960000000000033</v>
      </c>
      <c r="I223" s="311"/>
      <c r="J223" s="311">
        <f t="shared" ref="J223:L223" si="72">SUM(J213:J221)</f>
        <v>1.9891701042878431</v>
      </c>
      <c r="K223" s="311">
        <f t="shared" si="72"/>
        <v>2.0198298957121592</v>
      </c>
      <c r="L223" s="311">
        <f t="shared" si="72"/>
        <v>4.0090000000000021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1.0128238876262368</v>
      </c>
      <c r="C230" s="302">
        <v>2.8384241429197687</v>
      </c>
      <c r="D230" s="302">
        <f>SUM(B230:C230)</f>
        <v>3.8512480305460057</v>
      </c>
      <c r="E230" s="303"/>
      <c r="F230" s="302">
        <v>0.95938935902486999</v>
      </c>
      <c r="G230" s="302">
        <v>3.0429088560966795</v>
      </c>
      <c r="H230" s="302">
        <f>SUM(F230:G230)</f>
        <v>4.0022982151215496</v>
      </c>
      <c r="I230" s="303"/>
      <c r="J230" s="302">
        <v>1.276242341248085</v>
      </c>
      <c r="K230" s="302">
        <v>3.3033908651444182</v>
      </c>
      <c r="L230" s="302">
        <f>SUM(J230:K230)</f>
        <v>4.5796332063925034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1.9126487729572677</v>
      </c>
      <c r="C231" s="302">
        <v>8.4739968146628524</v>
      </c>
      <c r="D231" s="302">
        <f t="shared" ref="D231:D238" si="73">SUM(B231:C231)</f>
        <v>10.386645587620119</v>
      </c>
      <c r="E231" s="303"/>
      <c r="F231" s="302">
        <v>1.9753647663015508</v>
      </c>
      <c r="G231" s="302">
        <v>9.7650735299175704</v>
      </c>
      <c r="H231" s="302">
        <f t="shared" ref="H231:H238" si="74">SUM(F231:G231)</f>
        <v>11.740438296219121</v>
      </c>
      <c r="I231" s="303"/>
      <c r="J231" s="302">
        <v>2.6779432319135488</v>
      </c>
      <c r="K231" s="302">
        <v>12.112492668562185</v>
      </c>
      <c r="L231" s="302">
        <f t="shared" ref="L231:L238" si="75">SUM(J231:K231)</f>
        <v>14.790435900475734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1.3488683928473451</v>
      </c>
      <c r="C232" s="302">
        <v>2.454806716345304</v>
      </c>
      <c r="D232" s="302">
        <f t="shared" si="73"/>
        <v>3.8036751091926488</v>
      </c>
      <c r="E232" s="303"/>
      <c r="F232" s="302">
        <v>1.2125389735147858</v>
      </c>
      <c r="G232" s="302">
        <v>2.6270337817548142</v>
      </c>
      <c r="H232" s="302">
        <f t="shared" si="74"/>
        <v>3.8395727552696002</v>
      </c>
      <c r="I232" s="303"/>
      <c r="J232" s="302">
        <v>1.4447601170645317</v>
      </c>
      <c r="K232" s="302">
        <v>2.7830308606553236</v>
      </c>
      <c r="L232" s="302">
        <f t="shared" si="75"/>
        <v>4.227790977719855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1.5306172550594292</v>
      </c>
      <c r="C233" s="302">
        <v>0.33637298870208115</v>
      </c>
      <c r="D233" s="302">
        <f t="shared" si="73"/>
        <v>1.8669902437615105</v>
      </c>
      <c r="E233" s="303"/>
      <c r="F233" s="302">
        <v>1.2411632864635989</v>
      </c>
      <c r="G233" s="302">
        <v>0.38552786585626675</v>
      </c>
      <c r="H233" s="302">
        <f t="shared" si="74"/>
        <v>1.6266911523198657</v>
      </c>
      <c r="I233" s="303"/>
      <c r="J233" s="302">
        <v>1.0605720222897823</v>
      </c>
      <c r="K233" s="302">
        <v>0.36508884716132284</v>
      </c>
      <c r="L233" s="302">
        <f t="shared" si="75"/>
        <v>1.425660869451105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0.107075054047143</v>
      </c>
      <c r="C234" s="302">
        <v>1.6080650365788338</v>
      </c>
      <c r="D234" s="302">
        <f t="shared" si="73"/>
        <v>1.7151400906259768</v>
      </c>
      <c r="E234" s="303"/>
      <c r="F234" s="302">
        <v>9.1997433431863757E-2</v>
      </c>
      <c r="G234" s="302">
        <v>1.1697925346980811</v>
      </c>
      <c r="H234" s="302">
        <f t="shared" si="74"/>
        <v>1.2617899681299449</v>
      </c>
      <c r="I234" s="303"/>
      <c r="J234" s="302">
        <v>0.14661850220323322</v>
      </c>
      <c r="K234" s="302">
        <v>0.99100674351083018</v>
      </c>
      <c r="L234" s="302">
        <f t="shared" si="75"/>
        <v>1.1376252457140634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0.34512076905629663</v>
      </c>
      <c r="C235" s="302">
        <v>0.29677660278843204</v>
      </c>
      <c r="D235" s="302">
        <f t="shared" si="73"/>
        <v>0.64189737184472873</v>
      </c>
      <c r="E235" s="303"/>
      <c r="F235" s="302">
        <v>0.26407308346942837</v>
      </c>
      <c r="G235" s="302">
        <v>0.30363745490098354</v>
      </c>
      <c r="H235" s="302">
        <f t="shared" si="74"/>
        <v>0.56771053837041197</v>
      </c>
      <c r="I235" s="303"/>
      <c r="J235" s="302">
        <v>0.34562127036847112</v>
      </c>
      <c r="K235" s="302">
        <v>0.48955422429822354</v>
      </c>
      <c r="L235" s="302">
        <f t="shared" si="75"/>
        <v>0.83517549466669472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0.81804034617611154</v>
      </c>
      <c r="C236" s="302">
        <v>0.37536066890369896</v>
      </c>
      <c r="D236" s="302">
        <f t="shared" si="73"/>
        <v>1.1934010150798104</v>
      </c>
      <c r="E236" s="303"/>
      <c r="F236" s="302">
        <v>0.51682883873094798</v>
      </c>
      <c r="G236" s="302">
        <v>0.36006985100737504</v>
      </c>
      <c r="H236" s="302">
        <f t="shared" si="74"/>
        <v>0.87689868973832308</v>
      </c>
      <c r="I236" s="303"/>
      <c r="J236" s="302">
        <v>0.64734819651305475</v>
      </c>
      <c r="K236" s="302">
        <v>0.53273601319698971</v>
      </c>
      <c r="L236" s="302">
        <f t="shared" si="75"/>
        <v>1.1800842097100444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5.023427515350138E-2</v>
      </c>
      <c r="C237" s="302">
        <v>0.25896063795739016</v>
      </c>
      <c r="D237" s="302">
        <f t="shared" si="73"/>
        <v>0.30919491311089153</v>
      </c>
      <c r="E237" s="303"/>
      <c r="F237" s="302">
        <v>2.7829276076341784E-2</v>
      </c>
      <c r="G237" s="302">
        <v>0.1961813739589969</v>
      </c>
      <c r="H237" s="302">
        <f t="shared" si="74"/>
        <v>0.22401065003533868</v>
      </c>
      <c r="I237" s="303"/>
      <c r="J237" s="302">
        <v>4.7467950027946515E-2</v>
      </c>
      <c r="K237" s="302">
        <v>0.23906295224562882</v>
      </c>
      <c r="L237" s="302">
        <f t="shared" si="75"/>
        <v>0.28653090227357536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0.2274448356883283</v>
      </c>
      <c r="C238" s="302">
        <v>0.37636280253004217</v>
      </c>
      <c r="D238" s="302">
        <f t="shared" si="73"/>
        <v>0.60380763821837047</v>
      </c>
      <c r="E238" s="303"/>
      <c r="F238" s="302">
        <v>0.15517037066958297</v>
      </c>
      <c r="G238" s="302">
        <v>0.30041936412622822</v>
      </c>
      <c r="H238" s="302">
        <f t="shared" si="74"/>
        <v>0.45558973479581122</v>
      </c>
      <c r="I238" s="303"/>
      <c r="J238" s="302">
        <v>0.18418480985628863</v>
      </c>
      <c r="K238" s="302">
        <v>0.26487838374011302</v>
      </c>
      <c r="L238" s="302">
        <f t="shared" si="75"/>
        <v>0.44906319359640168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7.3528735886116596</v>
      </c>
      <c r="C240" s="311">
        <f t="shared" ref="C240:D240" si="76">SUM(C230:C238)</f>
        <v>17.019126411388406</v>
      </c>
      <c r="D240" s="311">
        <f t="shared" si="76"/>
        <v>24.372000000000064</v>
      </c>
      <c r="E240" s="311"/>
      <c r="F240" s="311">
        <f t="shared" ref="F240:H240" si="77">SUM(F230:F238)</f>
        <v>6.4443553876829709</v>
      </c>
      <c r="G240" s="311">
        <f t="shared" si="77"/>
        <v>18.150644612316992</v>
      </c>
      <c r="H240" s="311">
        <f t="shared" si="77"/>
        <v>24.594999999999967</v>
      </c>
      <c r="I240" s="311"/>
      <c r="J240" s="311">
        <f t="shared" ref="J240:L240" si="78">SUM(J230:J238)</f>
        <v>7.8307584414849414</v>
      </c>
      <c r="K240" s="311">
        <f t="shared" si="78"/>
        <v>21.081241558515039</v>
      </c>
      <c r="L240" s="311">
        <f t="shared" si="78"/>
        <v>28.911999999999978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1.3515190438996303</v>
      </c>
      <c r="C247" s="302">
        <v>3.046787871722783</v>
      </c>
      <c r="D247" s="302">
        <f>SUM(B247:C247)</f>
        <v>4.3983069156224133</v>
      </c>
      <c r="E247" s="303"/>
      <c r="F247" s="302">
        <v>1.5899188468107823</v>
      </c>
      <c r="G247" s="302">
        <v>3.3464219332157334</v>
      </c>
      <c r="H247" s="302">
        <f>SUM(F247:G247)</f>
        <v>4.9363407800265158</v>
      </c>
      <c r="I247" s="303"/>
      <c r="J247" s="302">
        <v>1.6278355594874361</v>
      </c>
      <c r="K247" s="302">
        <v>2.9613726737096373</v>
      </c>
      <c r="L247" s="302">
        <f>SUM(J247:K247)</f>
        <v>4.5892082331970734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1.6460759294381608</v>
      </c>
      <c r="C248" s="302">
        <v>3.1592767266779029</v>
      </c>
      <c r="D248" s="302">
        <f t="shared" ref="D248:D255" si="79">SUM(B248:C248)</f>
        <v>4.8053526561160638</v>
      </c>
      <c r="E248" s="303"/>
      <c r="F248" s="302">
        <v>2.3107447686348039</v>
      </c>
      <c r="G248" s="302">
        <v>3.9062339618435353</v>
      </c>
      <c r="H248" s="302">
        <f t="shared" ref="H248:H255" si="80">SUM(F248:G248)</f>
        <v>6.2169787304783393</v>
      </c>
      <c r="I248" s="303"/>
      <c r="J248" s="302">
        <v>2.6134490761395051</v>
      </c>
      <c r="K248" s="302">
        <v>4.2841238392799292</v>
      </c>
      <c r="L248" s="302">
        <f t="shared" ref="L248:L255" si="81">SUM(J248:K248)</f>
        <v>6.8975729154194347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2.3068734929494781</v>
      </c>
      <c r="C249" s="302">
        <v>3.1516423527963653</v>
      </c>
      <c r="D249" s="302">
        <f t="shared" si="79"/>
        <v>5.4585158457458434</v>
      </c>
      <c r="E249" s="303"/>
      <c r="F249" s="302">
        <v>2.5711229023852709</v>
      </c>
      <c r="G249" s="302">
        <v>3.5425871283806738</v>
      </c>
      <c r="H249" s="302">
        <f t="shared" si="80"/>
        <v>6.1137100307659447</v>
      </c>
      <c r="I249" s="303"/>
      <c r="J249" s="302">
        <v>2.4678997890750187</v>
      </c>
      <c r="K249" s="302">
        <v>2.8562604329870509</v>
      </c>
      <c r="L249" s="302">
        <f t="shared" si="81"/>
        <v>5.3241602220620692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6.0478516952307437</v>
      </c>
      <c r="C250" s="302">
        <v>0.91885549990277438</v>
      </c>
      <c r="D250" s="302">
        <f t="shared" si="79"/>
        <v>6.9667071951335178</v>
      </c>
      <c r="E250" s="303"/>
      <c r="F250" s="302">
        <v>5.3001168971648438</v>
      </c>
      <c r="G250" s="302">
        <v>1.0973101445652758</v>
      </c>
      <c r="H250" s="302">
        <f t="shared" si="80"/>
        <v>6.3974270417301193</v>
      </c>
      <c r="I250" s="303"/>
      <c r="J250" s="302">
        <v>3.7011562034020211</v>
      </c>
      <c r="K250" s="302">
        <v>0.78247784402220266</v>
      </c>
      <c r="L250" s="302">
        <f t="shared" si="81"/>
        <v>4.483634047424224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8.8158255014642486E-2</v>
      </c>
      <c r="C251" s="302">
        <v>0.45458936831062802</v>
      </c>
      <c r="D251" s="302">
        <f t="shared" si="79"/>
        <v>0.54274762332527049</v>
      </c>
      <c r="E251" s="303"/>
      <c r="F251" s="302">
        <v>7.2899186551469458E-2</v>
      </c>
      <c r="G251" s="302">
        <v>0.31642210966461903</v>
      </c>
      <c r="H251" s="302">
        <f t="shared" si="80"/>
        <v>0.38932129621608846</v>
      </c>
      <c r="I251" s="303"/>
      <c r="J251" s="302">
        <v>9.9715510237505578E-2</v>
      </c>
      <c r="K251" s="302">
        <v>0.27391145364384162</v>
      </c>
      <c r="L251" s="302">
        <f t="shared" si="81"/>
        <v>0.3736269638813472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0.17795215055120542</v>
      </c>
      <c r="C252" s="302">
        <v>8.7211598512707669E-2</v>
      </c>
      <c r="D252" s="302">
        <f t="shared" si="79"/>
        <v>0.2651637490639131</v>
      </c>
      <c r="E252" s="303"/>
      <c r="F252" s="302">
        <v>0.14586482921255348</v>
      </c>
      <c r="G252" s="302">
        <v>9.3116964525264079E-2</v>
      </c>
      <c r="H252" s="302">
        <f t="shared" si="80"/>
        <v>0.23898179373781755</v>
      </c>
      <c r="I252" s="303"/>
      <c r="J252" s="302">
        <v>0.1618989481966446</v>
      </c>
      <c r="K252" s="302">
        <v>0.11638422281779487</v>
      </c>
      <c r="L252" s="302">
        <f t="shared" si="81"/>
        <v>0.27828317101443945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1.4317700671315294</v>
      </c>
      <c r="C253" s="302">
        <v>0.44307424636124881</v>
      </c>
      <c r="D253" s="302">
        <f t="shared" si="79"/>
        <v>1.8748443134927784</v>
      </c>
      <c r="E253" s="303"/>
      <c r="F253" s="302">
        <v>1.2627073721809985</v>
      </c>
      <c r="G253" s="302">
        <v>0.43688993730982884</v>
      </c>
      <c r="H253" s="302">
        <f t="shared" si="80"/>
        <v>1.6995973094908274</v>
      </c>
      <c r="I253" s="303"/>
      <c r="J253" s="302">
        <v>1.2590731547214751</v>
      </c>
      <c r="K253" s="302">
        <v>0.44472778631120446</v>
      </c>
      <c r="L253" s="302">
        <f t="shared" si="81"/>
        <v>1.7038009410326795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2.8192914088121419E-2</v>
      </c>
      <c r="C254" s="302">
        <v>0.1756683478710877</v>
      </c>
      <c r="D254" s="302">
        <f t="shared" si="79"/>
        <v>0.20386126195920912</v>
      </c>
      <c r="E254" s="303"/>
      <c r="F254" s="302">
        <v>2.4633219715643414E-2</v>
      </c>
      <c r="G254" s="302">
        <v>0.17719466104071876</v>
      </c>
      <c r="H254" s="302">
        <f t="shared" si="80"/>
        <v>0.20182788075636218</v>
      </c>
      <c r="I254" s="303"/>
      <c r="J254" s="302">
        <v>3.1864304638362415E-2</v>
      </c>
      <c r="K254" s="302">
        <v>0.22239932742749222</v>
      </c>
      <c r="L254" s="302">
        <f t="shared" si="81"/>
        <v>0.25426363206585462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0.22923759205334529</v>
      </c>
      <c r="C255" s="302">
        <v>0.16726284748763953</v>
      </c>
      <c r="D255" s="302">
        <f t="shared" si="79"/>
        <v>0.39650043954098479</v>
      </c>
      <c r="E255" s="303"/>
      <c r="F255" s="302">
        <v>0.12896356422638824</v>
      </c>
      <c r="G255" s="302">
        <v>0.15485157257156099</v>
      </c>
      <c r="H255" s="302">
        <f t="shared" si="80"/>
        <v>0.28381513679794923</v>
      </c>
      <c r="I255" s="303"/>
      <c r="J255" s="302">
        <v>0.12363891430645939</v>
      </c>
      <c r="K255" s="302">
        <v>0.13381095959638778</v>
      </c>
      <c r="L255" s="302">
        <f t="shared" si="81"/>
        <v>0.25744987390284718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13.307631140356854</v>
      </c>
      <c r="C257" s="311">
        <f t="shared" ref="C257:D257" si="82">SUM(C247:C255)</f>
        <v>11.60436885964314</v>
      </c>
      <c r="D257" s="311">
        <f t="shared" si="82"/>
        <v>24.911999999999992</v>
      </c>
      <c r="E257" s="311"/>
      <c r="F257" s="311">
        <f t="shared" ref="F257:H257" si="83">SUM(F247:F255)</f>
        <v>13.406971586882754</v>
      </c>
      <c r="G257" s="311">
        <f t="shared" si="83"/>
        <v>13.07102841311721</v>
      </c>
      <c r="H257" s="311">
        <f t="shared" si="83"/>
        <v>26.477999999999959</v>
      </c>
      <c r="I257" s="311"/>
      <c r="J257" s="311">
        <f t="shared" ref="J257:L257" si="84">SUM(J247:J255)</f>
        <v>12.086531460204428</v>
      </c>
      <c r="K257" s="311">
        <f t="shared" si="84"/>
        <v>12.075468539795542</v>
      </c>
      <c r="L257" s="311">
        <f t="shared" si="84"/>
        <v>24.161999999999967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0.93057106424012825</v>
      </c>
      <c r="C264" s="302">
        <v>1.5942034692549067</v>
      </c>
      <c r="D264" s="302">
        <f>SUM(B264:C264)</f>
        <v>2.5247745334950351</v>
      </c>
      <c r="E264" s="303"/>
      <c r="F264" s="302">
        <v>1.1670811769786142</v>
      </c>
      <c r="G264" s="302">
        <v>3.172697624307343</v>
      </c>
      <c r="H264" s="302">
        <f>SUM(F264:G264)</f>
        <v>4.3397788012859575</v>
      </c>
      <c r="I264" s="303"/>
      <c r="J264" s="302">
        <v>1.5737163748334437</v>
      </c>
      <c r="K264" s="302">
        <v>4.0943079256370298</v>
      </c>
      <c r="L264" s="302">
        <f>SUM(J264:K264)</f>
        <v>5.6680243004704733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0.80964523956840628</v>
      </c>
      <c r="C265" s="302">
        <v>1.0497378762964005</v>
      </c>
      <c r="D265" s="302">
        <f t="shared" ref="D265:D272" si="85">SUM(B265:C265)</f>
        <v>1.8593831158648069</v>
      </c>
      <c r="E265" s="303"/>
      <c r="F265" s="302">
        <v>1.2843333147513583</v>
      </c>
      <c r="G265" s="302">
        <v>1.9663012352850469</v>
      </c>
      <c r="H265" s="302">
        <f t="shared" ref="H265:H272" si="86">SUM(F265:G265)</f>
        <v>3.2506345500364051</v>
      </c>
      <c r="I265" s="303"/>
      <c r="J265" s="302">
        <v>1.6788082436875658</v>
      </c>
      <c r="K265" s="302">
        <v>2.2701159035864356</v>
      </c>
      <c r="L265" s="302">
        <f t="shared" ref="L265:L272" si="87">SUM(J265:K265)</f>
        <v>3.9489241472740013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0.84102515645476206</v>
      </c>
      <c r="C266" s="302">
        <v>0.83920755064202646</v>
      </c>
      <c r="D266" s="302">
        <f t="shared" si="85"/>
        <v>1.6802327070967884</v>
      </c>
      <c r="E266" s="303"/>
      <c r="F266" s="302">
        <v>1.2152872331927584</v>
      </c>
      <c r="G266" s="302">
        <v>1.4335046955502886</v>
      </c>
      <c r="H266" s="302">
        <f t="shared" si="86"/>
        <v>2.648791928743047</v>
      </c>
      <c r="I266" s="303"/>
      <c r="J266" s="302">
        <v>1.5182848369335811</v>
      </c>
      <c r="K266" s="302">
        <v>1.3328058445736997</v>
      </c>
      <c r="L266" s="302">
        <f t="shared" si="87"/>
        <v>2.851090681507281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2.6549722586417817</v>
      </c>
      <c r="C267" s="302">
        <v>0.17932064253192145</v>
      </c>
      <c r="D267" s="302">
        <f t="shared" si="85"/>
        <v>2.8342929011737032</v>
      </c>
      <c r="E267" s="303"/>
      <c r="F267" s="302">
        <v>2.6905001906958552</v>
      </c>
      <c r="G267" s="302">
        <v>0.29195755735173023</v>
      </c>
      <c r="H267" s="302">
        <f t="shared" si="86"/>
        <v>2.9824577480475853</v>
      </c>
      <c r="I267" s="303"/>
      <c r="J267" s="302">
        <v>2.1947803069345664</v>
      </c>
      <c r="K267" s="302">
        <v>0.27317586086686219</v>
      </c>
      <c r="L267" s="302">
        <f t="shared" si="87"/>
        <v>2.4679561678014288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0.19240375157476791</v>
      </c>
      <c r="C268" s="302">
        <v>0.7723171321657144</v>
      </c>
      <c r="D268" s="302">
        <f t="shared" si="85"/>
        <v>0.96472088374048237</v>
      </c>
      <c r="E268" s="303"/>
      <c r="F268" s="302">
        <v>0.20242836335635137</v>
      </c>
      <c r="G268" s="302">
        <v>1.0279562323011562</v>
      </c>
      <c r="H268" s="302">
        <f t="shared" si="86"/>
        <v>1.2303845956575075</v>
      </c>
      <c r="I268" s="303"/>
      <c r="J268" s="302">
        <v>0.38691235710561978</v>
      </c>
      <c r="K268" s="302">
        <v>1.0774551583628436</v>
      </c>
      <c r="L268" s="302">
        <f t="shared" si="87"/>
        <v>1.4643675154684632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0.3068003606703098</v>
      </c>
      <c r="C269" s="302">
        <v>0.14143938882189902</v>
      </c>
      <c r="D269" s="302">
        <f t="shared" si="85"/>
        <v>0.44823974949220879</v>
      </c>
      <c r="E269" s="303"/>
      <c r="F269" s="302">
        <v>0.32386372421516824</v>
      </c>
      <c r="G269" s="302">
        <v>0.25002258487779339</v>
      </c>
      <c r="H269" s="302">
        <f t="shared" si="86"/>
        <v>0.57388630909296157</v>
      </c>
      <c r="I269" s="303"/>
      <c r="J269" s="302">
        <v>0.42655356545190865</v>
      </c>
      <c r="K269" s="302">
        <v>0.30131522425986912</v>
      </c>
      <c r="L269" s="302">
        <f t="shared" si="87"/>
        <v>0.72786878971177771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0.86676747283166622</v>
      </c>
      <c r="C270" s="302">
        <v>0.32980885639878249</v>
      </c>
      <c r="D270" s="302">
        <f t="shared" si="85"/>
        <v>1.1965763292304488</v>
      </c>
      <c r="E270" s="303"/>
      <c r="F270" s="302">
        <v>0.92075082002829001</v>
      </c>
      <c r="G270" s="302">
        <v>0.61144574364975746</v>
      </c>
      <c r="H270" s="302">
        <f t="shared" si="86"/>
        <v>1.5321965636780475</v>
      </c>
      <c r="I270" s="303"/>
      <c r="J270" s="302">
        <v>1.008310644289901</v>
      </c>
      <c r="K270" s="302">
        <v>0.5890939232514697</v>
      </c>
      <c r="L270" s="302">
        <f t="shared" si="87"/>
        <v>1.5974045675413708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1.0525006529905012E-2</v>
      </c>
      <c r="C271" s="302">
        <v>0.20118583026844106</v>
      </c>
      <c r="D271" s="302">
        <f t="shared" si="85"/>
        <v>0.21171083679834607</v>
      </c>
      <c r="E271" s="303"/>
      <c r="F271" s="302">
        <v>9.3238939877076966E-3</v>
      </c>
      <c r="G271" s="302">
        <v>0.23306674282367407</v>
      </c>
      <c r="H271" s="302">
        <f t="shared" si="86"/>
        <v>0.24239063681138176</v>
      </c>
      <c r="I271" s="303"/>
      <c r="J271" s="302">
        <v>1.7117433539346256E-2</v>
      </c>
      <c r="K271" s="302">
        <v>0.20688170586346233</v>
      </c>
      <c r="L271" s="302">
        <f t="shared" si="87"/>
        <v>0.22399913940280858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0.29353212486805358</v>
      </c>
      <c r="C272" s="302">
        <v>0.16853681824013966</v>
      </c>
      <c r="D272" s="302">
        <f t="shared" si="85"/>
        <v>0.46206894310819324</v>
      </c>
      <c r="E272" s="303"/>
      <c r="F272" s="302">
        <v>0.22800089522912259</v>
      </c>
      <c r="G272" s="302">
        <v>0.1994779714179544</v>
      </c>
      <c r="H272" s="302">
        <f t="shared" si="86"/>
        <v>0.42747886664707702</v>
      </c>
      <c r="I272" s="303"/>
      <c r="J272" s="302">
        <v>0.16169502840464103</v>
      </c>
      <c r="K272" s="302">
        <v>0.15366966241776925</v>
      </c>
      <c r="L272" s="302">
        <f t="shared" si="87"/>
        <v>0.31536469082241025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6.9062424353797818</v>
      </c>
      <c r="C274" s="311">
        <f t="shared" ref="C274:D274" si="88">SUM(C264:C272)</f>
        <v>5.2757575646202319</v>
      </c>
      <c r="D274" s="311">
        <f t="shared" si="88"/>
        <v>12.182000000000016</v>
      </c>
      <c r="E274" s="311"/>
      <c r="F274" s="311">
        <f t="shared" ref="F274:H274" si="89">SUM(F264:F272)</f>
        <v>8.0415696124352252</v>
      </c>
      <c r="G274" s="311">
        <f t="shared" si="89"/>
        <v>9.1864303875647426</v>
      </c>
      <c r="H274" s="311">
        <f t="shared" si="89"/>
        <v>17.227999999999973</v>
      </c>
      <c r="I274" s="311"/>
      <c r="J274" s="311">
        <f t="shared" ref="J274:L274" si="90">SUM(J264:J272)</f>
        <v>8.9661787911805728</v>
      </c>
      <c r="K274" s="311">
        <f t="shared" si="90"/>
        <v>10.298821208819442</v>
      </c>
      <c r="L274" s="311">
        <f t="shared" si="90"/>
        <v>19.265000000000018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2.76878002209452</v>
      </c>
      <c r="C281" s="302">
        <v>6.5681641170235476</v>
      </c>
      <c r="D281" s="302">
        <f>SUM(B281:C281)</f>
        <v>9.3369441391180672</v>
      </c>
      <c r="E281" s="303"/>
      <c r="F281" s="302">
        <v>4.4422748909284948</v>
      </c>
      <c r="G281" s="302">
        <v>6.1846733980241524</v>
      </c>
      <c r="H281" s="302">
        <f>SUM(F281:G281)</f>
        <v>10.626948288952647</v>
      </c>
      <c r="I281" s="303"/>
      <c r="J281" s="302">
        <v>5.4240500359071921</v>
      </c>
      <c r="K281" s="302">
        <v>6.7832809839035715</v>
      </c>
      <c r="L281" s="302">
        <f>SUM(J281:K281)</f>
        <v>12.207331019810763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7.3535926604737298</v>
      </c>
      <c r="C282" s="302">
        <v>16.798124022599076</v>
      </c>
      <c r="D282" s="302">
        <f t="shared" ref="D282:D289" si="91">SUM(B282:C282)</f>
        <v>24.151716683072806</v>
      </c>
      <c r="E282" s="303"/>
      <c r="F282" s="302">
        <v>12.395362167829193</v>
      </c>
      <c r="G282" s="302">
        <v>17.087635789235332</v>
      </c>
      <c r="H282" s="302">
        <f t="shared" ref="H282:H289" si="92">SUM(F282:G282)</f>
        <v>29.482997957064526</v>
      </c>
      <c r="I282" s="303"/>
      <c r="J282" s="302">
        <v>16.736172942607752</v>
      </c>
      <c r="K282" s="302">
        <v>19.498702154608168</v>
      </c>
      <c r="L282" s="302">
        <f t="shared" ref="L282:L289" si="93">SUM(J282:K282)</f>
        <v>36.234875097215919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4.4621807694900379</v>
      </c>
      <c r="C283" s="302">
        <v>6.8556122271735083</v>
      </c>
      <c r="D283" s="302">
        <f t="shared" si="91"/>
        <v>11.317792996663545</v>
      </c>
      <c r="E283" s="303"/>
      <c r="F283" s="302">
        <v>6.3003154146549436</v>
      </c>
      <c r="G283" s="302">
        <v>6.7030290694952113</v>
      </c>
      <c r="H283" s="302">
        <f t="shared" si="92"/>
        <v>13.003344484150155</v>
      </c>
      <c r="I283" s="303"/>
      <c r="J283" s="302">
        <v>7.7213336281112461</v>
      </c>
      <c r="K283" s="302">
        <v>6.3272784277335212</v>
      </c>
      <c r="L283" s="302">
        <f t="shared" si="93"/>
        <v>14.048612055844767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11.214774314339968</v>
      </c>
      <c r="C284" s="302">
        <v>1.213625459512139</v>
      </c>
      <c r="D284" s="302">
        <f t="shared" si="91"/>
        <v>12.428399773852107</v>
      </c>
      <c r="E284" s="303"/>
      <c r="F284" s="302">
        <v>12.958546613317333</v>
      </c>
      <c r="G284" s="302">
        <v>1.0984059077446393</v>
      </c>
      <c r="H284" s="302">
        <f t="shared" si="92"/>
        <v>14.056952521061973</v>
      </c>
      <c r="I284" s="303"/>
      <c r="J284" s="302">
        <v>11.191085663718411</v>
      </c>
      <c r="K284" s="302">
        <v>0.79384313938386586</v>
      </c>
      <c r="L284" s="302">
        <f t="shared" si="93"/>
        <v>11.984928803102276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0.32210202218138162</v>
      </c>
      <c r="C285" s="302">
        <v>2.3083828556294508</v>
      </c>
      <c r="D285" s="302">
        <f t="shared" si="91"/>
        <v>2.6304848778108325</v>
      </c>
      <c r="E285" s="303"/>
      <c r="F285" s="302">
        <v>0.46282100987097718</v>
      </c>
      <c r="G285" s="302">
        <v>1.4671058239183361</v>
      </c>
      <c r="H285" s="302">
        <f t="shared" si="92"/>
        <v>1.9299268337893132</v>
      </c>
      <c r="I285" s="303"/>
      <c r="J285" s="302">
        <v>0.83231480692327886</v>
      </c>
      <c r="K285" s="302">
        <v>1.3256407245867896</v>
      </c>
      <c r="L285" s="302">
        <f t="shared" si="93"/>
        <v>2.1579555315100682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0.96215763139207799</v>
      </c>
      <c r="C286" s="302">
        <v>0.58427628738376147</v>
      </c>
      <c r="D286" s="302">
        <f t="shared" si="91"/>
        <v>1.5464339187758394</v>
      </c>
      <c r="E286" s="303"/>
      <c r="F286" s="302">
        <v>1.7072293842013155</v>
      </c>
      <c r="G286" s="302">
        <v>0.56057035759248708</v>
      </c>
      <c r="H286" s="302">
        <f t="shared" si="92"/>
        <v>2.2677997417938025</v>
      </c>
      <c r="I286" s="303"/>
      <c r="J286" s="302">
        <v>2.1177582197533935</v>
      </c>
      <c r="K286" s="302">
        <v>0.88646301158029917</v>
      </c>
      <c r="L286" s="302">
        <f t="shared" si="93"/>
        <v>3.0042212313336929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1.5639462564273905</v>
      </c>
      <c r="C287" s="302">
        <v>0.96628826303694815</v>
      </c>
      <c r="D287" s="302">
        <f t="shared" si="91"/>
        <v>2.5302345194643387</v>
      </c>
      <c r="E287" s="303"/>
      <c r="F287" s="302">
        <v>1.7436991962569979</v>
      </c>
      <c r="G287" s="302">
        <v>0.74345939745327427</v>
      </c>
      <c r="H287" s="302">
        <f t="shared" si="92"/>
        <v>2.487158593710272</v>
      </c>
      <c r="I287" s="303"/>
      <c r="J287" s="302">
        <v>1.922383751708312</v>
      </c>
      <c r="K287" s="302">
        <v>0.86822205472262048</v>
      </c>
      <c r="L287" s="302">
        <f t="shared" si="93"/>
        <v>2.7906058064309325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9.8030461375855971E-2</v>
      </c>
      <c r="C288" s="302">
        <v>1.0355704803163781</v>
      </c>
      <c r="D288" s="302">
        <f t="shared" si="91"/>
        <v>1.1336009416922341</v>
      </c>
      <c r="E288" s="303"/>
      <c r="F288" s="302">
        <v>0.109306621856915</v>
      </c>
      <c r="G288" s="302">
        <v>0.72860523253773246</v>
      </c>
      <c r="H288" s="302">
        <f t="shared" si="92"/>
        <v>0.83791185439464744</v>
      </c>
      <c r="I288" s="303"/>
      <c r="J288" s="302">
        <v>0.12726004484987333</v>
      </c>
      <c r="K288" s="302">
        <v>0.78243557908502315</v>
      </c>
      <c r="L288" s="302">
        <f t="shared" si="93"/>
        <v>0.90969562393489645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1.3715565431004293</v>
      </c>
      <c r="C289" s="302">
        <v>1.189835606449873</v>
      </c>
      <c r="D289" s="302">
        <f t="shared" si="91"/>
        <v>2.5613921495503025</v>
      </c>
      <c r="E289" s="303"/>
      <c r="F289" s="302">
        <v>1.4049169626938627</v>
      </c>
      <c r="G289" s="302">
        <v>0.79304276238876215</v>
      </c>
      <c r="H289" s="302">
        <f t="shared" si="92"/>
        <v>2.197959725082625</v>
      </c>
      <c r="I289" s="303"/>
      <c r="J289" s="302">
        <v>1.2413290747660306</v>
      </c>
      <c r="K289" s="302">
        <v>0.69644575605056025</v>
      </c>
      <c r="L289" s="302">
        <f t="shared" si="93"/>
        <v>1.9377748308165907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30.117120680875392</v>
      </c>
      <c r="C291" s="311">
        <f t="shared" ref="C291:D291" si="94">SUM(C281:C289)</f>
        <v>37.519879319124691</v>
      </c>
      <c r="D291" s="311">
        <f t="shared" si="94"/>
        <v>67.637000000000072</v>
      </c>
      <c r="E291" s="311"/>
      <c r="F291" s="311">
        <f t="shared" ref="F291:H291" si="95">SUM(F281:F289)</f>
        <v>41.524472261610029</v>
      </c>
      <c r="G291" s="311">
        <f t="shared" si="95"/>
        <v>35.366527738389927</v>
      </c>
      <c r="H291" s="311">
        <f t="shared" si="95"/>
        <v>76.890999999999963</v>
      </c>
      <c r="I291" s="311"/>
      <c r="J291" s="311">
        <f t="shared" ref="J291:L291" si="96">SUM(J281:J289)</f>
        <v>47.313688168345486</v>
      </c>
      <c r="K291" s="311">
        <f t="shared" si="96"/>
        <v>37.962311831654425</v>
      </c>
      <c r="L291" s="311">
        <f t="shared" si="96"/>
        <v>85.275999999999911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2.4693493186650404</v>
      </c>
      <c r="C298" s="302">
        <v>6.2124106234155478</v>
      </c>
      <c r="D298" s="302">
        <f>SUM(B298:C298)</f>
        <v>8.6817599420805891</v>
      </c>
      <c r="E298" s="303"/>
      <c r="F298" s="302">
        <v>2.8602249871796568</v>
      </c>
      <c r="G298" s="302">
        <v>7.3465465763317912</v>
      </c>
      <c r="H298" s="302">
        <f>SUM(F298:G298)</f>
        <v>10.206771563511449</v>
      </c>
      <c r="I298" s="303"/>
      <c r="J298" s="302">
        <v>3.6217783196492799</v>
      </c>
      <c r="K298" s="302">
        <v>8.8391273032572411</v>
      </c>
      <c r="L298" s="302">
        <f>SUM(J298:K298)</f>
        <v>12.460905622906521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3.1566965386229131</v>
      </c>
      <c r="C299" s="302">
        <v>5.3125427191990253</v>
      </c>
      <c r="D299" s="302">
        <f t="shared" ref="D299:D306" si="97">SUM(B299:C299)</f>
        <v>8.469239257821938</v>
      </c>
      <c r="E299" s="303"/>
      <c r="F299" s="302">
        <v>3.8564652258279706</v>
      </c>
      <c r="G299" s="302">
        <v>6.897148541790437</v>
      </c>
      <c r="H299" s="302">
        <f t="shared" ref="H299:H306" si="98">SUM(F299:G299)</f>
        <v>10.753613767618408</v>
      </c>
      <c r="I299" s="303"/>
      <c r="J299" s="302">
        <v>5.3214105824231428</v>
      </c>
      <c r="K299" s="302">
        <v>9.1695230399116703</v>
      </c>
      <c r="L299" s="302">
        <f t="shared" ref="L299:L306" si="99">SUM(J299:K299)</f>
        <v>14.490933622334813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4.1213311628386045</v>
      </c>
      <c r="C300" s="302">
        <v>7.3047540950889553</v>
      </c>
      <c r="D300" s="302">
        <f t="shared" si="97"/>
        <v>11.426085257927561</v>
      </c>
      <c r="E300" s="303"/>
      <c r="F300" s="302">
        <v>4.5132518798056953</v>
      </c>
      <c r="G300" s="302">
        <v>8.2843016030468704</v>
      </c>
      <c r="H300" s="302">
        <f t="shared" si="98"/>
        <v>12.797553482852566</v>
      </c>
      <c r="I300" s="303"/>
      <c r="J300" s="302">
        <v>5.3694366679132308</v>
      </c>
      <c r="K300" s="302">
        <v>8.5146974898399836</v>
      </c>
      <c r="L300" s="302">
        <f t="shared" si="99"/>
        <v>13.884134157753214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8.2732173337257233</v>
      </c>
      <c r="C301" s="302">
        <v>1.8245490808888498</v>
      </c>
      <c r="D301" s="302">
        <f t="shared" si="97"/>
        <v>10.097766414614574</v>
      </c>
      <c r="E301" s="303"/>
      <c r="F301" s="302">
        <v>7.3359161385471561</v>
      </c>
      <c r="G301" s="302">
        <v>2.1104978113532877</v>
      </c>
      <c r="H301" s="302">
        <f t="shared" si="98"/>
        <v>9.4464139499004443</v>
      </c>
      <c r="I301" s="303"/>
      <c r="J301" s="302">
        <v>7.0789782634459941</v>
      </c>
      <c r="K301" s="302">
        <v>2.2317618758370168</v>
      </c>
      <c r="L301" s="302">
        <f t="shared" si="99"/>
        <v>9.3107401392830109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0.52575859596796015</v>
      </c>
      <c r="C302" s="302">
        <v>3.237150411511033</v>
      </c>
      <c r="D302" s="302">
        <f t="shared" si="97"/>
        <v>3.762909007478993</v>
      </c>
      <c r="E302" s="303"/>
      <c r="F302" s="302">
        <v>0.59358335001431051</v>
      </c>
      <c r="G302" s="302">
        <v>2.7320164769917956</v>
      </c>
      <c r="H302" s="302">
        <f t="shared" si="98"/>
        <v>3.3255998270061062</v>
      </c>
      <c r="I302" s="303"/>
      <c r="J302" s="302">
        <v>1.013476649152391</v>
      </c>
      <c r="K302" s="302">
        <v>2.7062985946013325</v>
      </c>
      <c r="L302" s="302">
        <f t="shared" si="99"/>
        <v>3.7197752437537233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5.2951912030046335</v>
      </c>
      <c r="C303" s="302">
        <v>1.8421419399084902</v>
      </c>
      <c r="D303" s="302">
        <f t="shared" si="97"/>
        <v>7.1373331429131239</v>
      </c>
      <c r="E303" s="303"/>
      <c r="F303" s="302">
        <v>4.9776139816286378</v>
      </c>
      <c r="G303" s="302">
        <v>2.2141514091289656</v>
      </c>
      <c r="H303" s="302">
        <f t="shared" si="98"/>
        <v>7.1917653907576033</v>
      </c>
      <c r="I303" s="303"/>
      <c r="J303" s="302">
        <v>6.3859852682477314</v>
      </c>
      <c r="K303" s="302">
        <v>2.9690933295318165</v>
      </c>
      <c r="L303" s="302">
        <f t="shared" si="99"/>
        <v>9.3550785977795474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2.6784233866800156</v>
      </c>
      <c r="C304" s="302">
        <v>2.5797949483626574</v>
      </c>
      <c r="D304" s="302">
        <f t="shared" si="97"/>
        <v>5.258218335042673</v>
      </c>
      <c r="E304" s="303"/>
      <c r="F304" s="302">
        <v>2.5347878399277897</v>
      </c>
      <c r="G304" s="302">
        <v>2.6005246895016101</v>
      </c>
      <c r="H304" s="302">
        <f t="shared" si="98"/>
        <v>5.1353125294293998</v>
      </c>
      <c r="I304" s="303"/>
      <c r="J304" s="302">
        <v>3.7848925025193632</v>
      </c>
      <c r="K304" s="302">
        <v>3.0790809541300286</v>
      </c>
      <c r="L304" s="302">
        <f t="shared" si="99"/>
        <v>6.8639734566493917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0.31181377535146021</v>
      </c>
      <c r="C305" s="302">
        <v>4.0238819896208788</v>
      </c>
      <c r="D305" s="302">
        <f t="shared" si="97"/>
        <v>4.3356957649723391</v>
      </c>
      <c r="E305" s="303"/>
      <c r="F305" s="302">
        <v>0.22240922306568769</v>
      </c>
      <c r="G305" s="302">
        <v>3.8068091769072798</v>
      </c>
      <c r="H305" s="302">
        <f t="shared" si="98"/>
        <v>4.0292183999729678</v>
      </c>
      <c r="I305" s="303"/>
      <c r="J305" s="302">
        <v>0.40015635146593104</v>
      </c>
      <c r="K305" s="302">
        <v>3.9255308768404209</v>
      </c>
      <c r="L305" s="302">
        <f t="shared" si="99"/>
        <v>4.3256872283063519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9.41056887738943</v>
      </c>
      <c r="C306" s="302">
        <v>16.323423999758809</v>
      </c>
      <c r="D306" s="302">
        <f t="shared" si="97"/>
        <v>25.733992877148239</v>
      </c>
      <c r="E306" s="303"/>
      <c r="F306" s="302">
        <v>7.3047453897603614</v>
      </c>
      <c r="G306" s="302">
        <v>14.094005699190589</v>
      </c>
      <c r="H306" s="302">
        <f t="shared" si="98"/>
        <v>21.398751088950952</v>
      </c>
      <c r="I306" s="303"/>
      <c r="J306" s="302">
        <v>6.2808804796527111</v>
      </c>
      <c r="K306" s="302">
        <v>16.019891451580644</v>
      </c>
      <c r="L306" s="302">
        <f t="shared" si="99"/>
        <v>22.300771931233356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36.24235019224578</v>
      </c>
      <c r="C308" s="311">
        <f t="shared" ref="C308:D308" si="100">SUM(C298:C306)</f>
        <v>48.660649807754247</v>
      </c>
      <c r="D308" s="311">
        <f t="shared" si="100"/>
        <v>84.903000000000034</v>
      </c>
      <c r="E308" s="311"/>
      <c r="F308" s="311">
        <f t="shared" ref="F308:H308" si="101">SUM(F298:F306)</f>
        <v>34.198998015757269</v>
      </c>
      <c r="G308" s="311">
        <f t="shared" si="101"/>
        <v>50.086001984242628</v>
      </c>
      <c r="H308" s="311">
        <f t="shared" si="101"/>
        <v>84.284999999999897</v>
      </c>
      <c r="I308" s="311"/>
      <c r="J308" s="311">
        <f t="shared" ref="J308:L308" si="102">SUM(J298:J306)</f>
        <v>39.256995084469771</v>
      </c>
      <c r="K308" s="311">
        <f t="shared" si="102"/>
        <v>57.455004915530154</v>
      </c>
      <c r="L308" s="311">
        <f t="shared" si="102"/>
        <v>96.711999999999932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0.9595975424371227</v>
      </c>
      <c r="C315" s="302">
        <v>1.4031659007910551</v>
      </c>
      <c r="D315" s="302">
        <f>SUM(B315:C315)</f>
        <v>2.3627634432281779</v>
      </c>
      <c r="E315" s="303"/>
      <c r="F315" s="302">
        <v>1.2137739325512236</v>
      </c>
      <c r="G315" s="302">
        <v>1.4513488976567854</v>
      </c>
      <c r="H315" s="302">
        <f>SUM(F315:G315)</f>
        <v>2.6651228302080092</v>
      </c>
      <c r="I315" s="303"/>
      <c r="J315" s="302">
        <v>1.4757756668994266</v>
      </c>
      <c r="K315" s="302">
        <v>1.5461023517382317</v>
      </c>
      <c r="L315" s="302">
        <f>SUM(J315:K315)</f>
        <v>3.0218780186376586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3.6663655989536266</v>
      </c>
      <c r="C316" s="302">
        <v>2.3307401170501998</v>
      </c>
      <c r="D316" s="302">
        <f t="shared" ref="D316:D323" si="103">SUM(B316:C316)</f>
        <v>5.9971057160038264</v>
      </c>
      <c r="E316" s="303"/>
      <c r="F316" s="302">
        <v>4.7124193407468686</v>
      </c>
      <c r="G316" s="302">
        <v>2.6109652916151531</v>
      </c>
      <c r="H316" s="302">
        <f t="shared" ref="H316:H323" si="104">SUM(F316:G316)</f>
        <v>7.3233846323620213</v>
      </c>
      <c r="I316" s="303"/>
      <c r="J316" s="302">
        <v>5.9666058276371672</v>
      </c>
      <c r="K316" s="302">
        <v>3.2067204021603097</v>
      </c>
      <c r="L316" s="302">
        <f t="shared" ref="L316:L323" si="105">SUM(J316:K316)</f>
        <v>9.1733262297974765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3.5989622375493586</v>
      </c>
      <c r="C317" s="302">
        <v>6.2542678617380858</v>
      </c>
      <c r="D317" s="302">
        <f t="shared" si="103"/>
        <v>9.853230099287444</v>
      </c>
      <c r="E317" s="303"/>
      <c r="F317" s="302">
        <v>4.113056184464269</v>
      </c>
      <c r="G317" s="302">
        <v>6.1689662489782995</v>
      </c>
      <c r="H317" s="302">
        <f t="shared" si="104"/>
        <v>10.282022433442568</v>
      </c>
      <c r="I317" s="303"/>
      <c r="J317" s="302">
        <v>5.4888992502627989</v>
      </c>
      <c r="K317" s="302">
        <v>6.7133679066539651</v>
      </c>
      <c r="L317" s="302">
        <f t="shared" si="105"/>
        <v>12.202267156916765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5.7786609870124837</v>
      </c>
      <c r="C318" s="302">
        <v>0.93873039391347179</v>
      </c>
      <c r="D318" s="302">
        <f t="shared" si="103"/>
        <v>6.7173913809259558</v>
      </c>
      <c r="E318" s="303"/>
      <c r="F318" s="302">
        <v>5.0695293379246635</v>
      </c>
      <c r="G318" s="302">
        <v>0.89477502109208829</v>
      </c>
      <c r="H318" s="302">
        <f t="shared" si="104"/>
        <v>5.9643043590167517</v>
      </c>
      <c r="I318" s="303"/>
      <c r="J318" s="302">
        <v>3.5884172746516034</v>
      </c>
      <c r="K318" s="302">
        <v>0.68031133257146392</v>
      </c>
      <c r="L318" s="302">
        <f t="shared" si="105"/>
        <v>4.2687286072230677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7.1443650891254637E-2</v>
      </c>
      <c r="C319" s="302">
        <v>0.17883086848213178</v>
      </c>
      <c r="D319" s="302">
        <f t="shared" si="103"/>
        <v>0.25027451937338641</v>
      </c>
      <c r="E319" s="303"/>
      <c r="F319" s="302">
        <v>7.6482238968816688E-2</v>
      </c>
      <c r="G319" s="302">
        <v>0.11624701678315749</v>
      </c>
      <c r="H319" s="302">
        <f t="shared" si="104"/>
        <v>0.19272925575197419</v>
      </c>
      <c r="I319" s="303"/>
      <c r="J319" s="302">
        <v>0.17814222025314252</v>
      </c>
      <c r="K319" s="302">
        <v>9.4510253507150727E-2</v>
      </c>
      <c r="L319" s="302">
        <f t="shared" si="105"/>
        <v>0.27265247376029322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1.4098739999140939</v>
      </c>
      <c r="C320" s="302">
        <v>0.40205644569160459</v>
      </c>
      <c r="D320" s="302">
        <f t="shared" si="103"/>
        <v>1.8119304456056984</v>
      </c>
      <c r="E320" s="303"/>
      <c r="F320" s="302">
        <v>1.3359660453915145</v>
      </c>
      <c r="G320" s="302">
        <v>0.37740191077173019</v>
      </c>
      <c r="H320" s="302">
        <f t="shared" si="104"/>
        <v>1.7133679561632447</v>
      </c>
      <c r="I320" s="303"/>
      <c r="J320" s="302">
        <v>1.5622259492378678</v>
      </c>
      <c r="K320" s="302">
        <v>0.39456308253180439</v>
      </c>
      <c r="L320" s="302">
        <f t="shared" si="105"/>
        <v>1.9567890317696723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0.50312679569223795</v>
      </c>
      <c r="C321" s="302">
        <v>0.14266546950120776</v>
      </c>
      <c r="D321" s="302">
        <f t="shared" si="103"/>
        <v>0.64579226519344568</v>
      </c>
      <c r="E321" s="303"/>
      <c r="F321" s="302">
        <v>0.49899744139427948</v>
      </c>
      <c r="G321" s="302">
        <v>0.12290075025908818</v>
      </c>
      <c r="H321" s="302">
        <f t="shared" si="104"/>
        <v>0.62189819165336768</v>
      </c>
      <c r="I321" s="303"/>
      <c r="J321" s="302">
        <v>0.60479857245412993</v>
      </c>
      <c r="K321" s="302">
        <v>0.15827319272057866</v>
      </c>
      <c r="L321" s="302">
        <f t="shared" si="105"/>
        <v>0.76307176517470854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6.684144406016318E-2</v>
      </c>
      <c r="C322" s="302">
        <v>8.2285400058835056E-2</v>
      </c>
      <c r="D322" s="302">
        <f t="shared" si="103"/>
        <v>0.14912684411899824</v>
      </c>
      <c r="E322" s="303"/>
      <c r="F322" s="302">
        <v>5.6334904755833276E-2</v>
      </c>
      <c r="G322" s="302">
        <v>6.0555971275506354E-2</v>
      </c>
      <c r="H322" s="302">
        <f t="shared" si="104"/>
        <v>0.11689087603133963</v>
      </c>
      <c r="I322" s="303"/>
      <c r="J322" s="302">
        <v>0.11900490400525743</v>
      </c>
      <c r="K322" s="302">
        <v>5.0221806256836983E-2</v>
      </c>
      <c r="L322" s="302">
        <f t="shared" si="105"/>
        <v>0.1692267102620944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0.53403203322072967</v>
      </c>
      <c r="C323" s="302">
        <v>0.47035325304235226</v>
      </c>
      <c r="D323" s="302">
        <f t="shared" si="103"/>
        <v>1.004385286263082</v>
      </c>
      <c r="E323" s="303"/>
      <c r="F323" s="302">
        <v>0.54045534492645719</v>
      </c>
      <c r="G323" s="302">
        <v>0.34682412044423977</v>
      </c>
      <c r="H323" s="302">
        <f t="shared" si="104"/>
        <v>0.88727946537069702</v>
      </c>
      <c r="I323" s="303"/>
      <c r="J323" s="302">
        <v>0.66927522491604885</v>
      </c>
      <c r="K323" s="302">
        <v>0.30978478154219719</v>
      </c>
      <c r="L323" s="302">
        <f t="shared" si="105"/>
        <v>0.97906000645824598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16.588904289731072</v>
      </c>
      <c r="C325" s="311">
        <f t="shared" ref="C325:D325" si="106">SUM(C315:C323)</f>
        <v>12.203095710268945</v>
      </c>
      <c r="D325" s="311">
        <f t="shared" si="106"/>
        <v>28.792000000000019</v>
      </c>
      <c r="E325" s="311"/>
      <c r="F325" s="311">
        <f t="shared" ref="F325:H325" si="107">SUM(F315:F323)</f>
        <v>17.617014771123927</v>
      </c>
      <c r="G325" s="311">
        <f t="shared" si="107"/>
        <v>12.14998522887605</v>
      </c>
      <c r="H325" s="311">
        <f t="shared" si="107"/>
        <v>29.766999999999975</v>
      </c>
      <c r="I325" s="311"/>
      <c r="J325" s="311">
        <f t="shared" ref="J325:L325" si="108">SUM(J315:J323)</f>
        <v>19.653144890317442</v>
      </c>
      <c r="K325" s="311">
        <f t="shared" si="108"/>
        <v>13.153855109682539</v>
      </c>
      <c r="L325" s="311">
        <f t="shared" si="108"/>
        <v>32.806999999999981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1.0926031867088897</v>
      </c>
      <c r="C332" s="302">
        <v>1.0187323313888432</v>
      </c>
      <c r="D332" s="302">
        <f>SUM(B332:C332)</f>
        <v>2.1113355180977331</v>
      </c>
      <c r="E332" s="303"/>
      <c r="F332" s="302">
        <v>1.4250512234065642</v>
      </c>
      <c r="G332" s="302">
        <v>0.99034500884976817</v>
      </c>
      <c r="H332" s="302">
        <f>SUM(F332:G332)</f>
        <v>2.4153962322563323</v>
      </c>
      <c r="I332" s="303"/>
      <c r="J332" s="302">
        <v>1.641248089280914</v>
      </c>
      <c r="K332" s="302">
        <v>0.96569076292646061</v>
      </c>
      <c r="L332" s="302">
        <f>SUM(J332:K332)</f>
        <v>2.6069388522073744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18.611911005698772</v>
      </c>
      <c r="C333" s="302">
        <v>13.841530866095075</v>
      </c>
      <c r="D333" s="302">
        <f t="shared" ref="D333:D340" si="109">SUM(B333:C333)</f>
        <v>32.453441871793849</v>
      </c>
      <c r="E333" s="303"/>
      <c r="F333" s="302">
        <v>21.540745409408068</v>
      </c>
      <c r="G333" s="302">
        <v>13.866576328771655</v>
      </c>
      <c r="H333" s="302">
        <f t="shared" ref="H333:H340" si="110">SUM(F333:G333)</f>
        <v>35.407321738179725</v>
      </c>
      <c r="I333" s="303"/>
      <c r="J333" s="302">
        <v>22.925595557812276</v>
      </c>
      <c r="K333" s="302">
        <v>14.219893610485558</v>
      </c>
      <c r="L333" s="302">
        <f t="shared" ref="L333:L340" si="111">SUM(J333:K333)</f>
        <v>37.145489168297836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4.0397463303745464</v>
      </c>
      <c r="C334" s="302">
        <v>2.3519264118268901</v>
      </c>
      <c r="D334" s="302">
        <f t="shared" si="109"/>
        <v>6.3916727422014361</v>
      </c>
      <c r="E334" s="303"/>
      <c r="F334" s="302">
        <v>4.5570420433667422</v>
      </c>
      <c r="G334" s="302">
        <v>2.3460972664132269</v>
      </c>
      <c r="H334" s="302">
        <f t="shared" si="110"/>
        <v>6.9031393097799691</v>
      </c>
      <c r="I334" s="303"/>
      <c r="J334" s="302">
        <v>4.8362659879846177</v>
      </c>
      <c r="K334" s="302">
        <v>1.7571849341205097</v>
      </c>
      <c r="L334" s="302">
        <f t="shared" si="111"/>
        <v>6.5934509221051272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4.3499474453379197</v>
      </c>
      <c r="C335" s="302">
        <v>0.56140457654885934</v>
      </c>
      <c r="D335" s="302">
        <f t="shared" si="109"/>
        <v>4.9113520218867794</v>
      </c>
      <c r="E335" s="303"/>
      <c r="F335" s="302">
        <v>3.9442444409620201</v>
      </c>
      <c r="G335" s="302">
        <v>0.48289445536653075</v>
      </c>
      <c r="H335" s="302">
        <f t="shared" si="110"/>
        <v>4.4271388963285512</v>
      </c>
      <c r="I335" s="303"/>
      <c r="J335" s="302">
        <v>1.9303869235152693</v>
      </c>
      <c r="K335" s="302">
        <v>0.38495481099072909</v>
      </c>
      <c r="L335" s="302">
        <f t="shared" si="111"/>
        <v>2.3153417345059983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0.6783393510092115</v>
      </c>
      <c r="C336" s="302">
        <v>0.48723469878901482</v>
      </c>
      <c r="D336" s="302">
        <f t="shared" si="109"/>
        <v>1.1655740497982263</v>
      </c>
      <c r="E336" s="303"/>
      <c r="F336" s="302">
        <v>0.56464481005743727</v>
      </c>
      <c r="G336" s="302">
        <v>0.29773346895699704</v>
      </c>
      <c r="H336" s="302">
        <f t="shared" si="110"/>
        <v>0.86237827901443431</v>
      </c>
      <c r="I336" s="303"/>
      <c r="J336" s="302">
        <v>0.38432020560489161</v>
      </c>
      <c r="K336" s="302">
        <v>0.2073212403062529</v>
      </c>
      <c r="L336" s="302">
        <f t="shared" si="111"/>
        <v>0.59164144591114454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21.547066018632101</v>
      </c>
      <c r="C337" s="302">
        <v>2.6248841194266697</v>
      </c>
      <c r="D337" s="302">
        <f t="shared" si="109"/>
        <v>24.171950138058772</v>
      </c>
      <c r="E337" s="303"/>
      <c r="F337" s="302">
        <v>20.218017594121193</v>
      </c>
      <c r="G337" s="302">
        <v>2.4836816269967574</v>
      </c>
      <c r="H337" s="302">
        <f t="shared" si="110"/>
        <v>22.701699221117948</v>
      </c>
      <c r="I337" s="303"/>
      <c r="J337" s="302">
        <v>21.817918560872496</v>
      </c>
      <c r="K337" s="302">
        <v>2.7463041108063133</v>
      </c>
      <c r="L337" s="302">
        <f t="shared" si="111"/>
        <v>24.564222671678809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0.36115341538029738</v>
      </c>
      <c r="C338" s="302">
        <v>0.13530342739201084</v>
      </c>
      <c r="D338" s="302">
        <f t="shared" si="109"/>
        <v>0.49645684277230823</v>
      </c>
      <c r="E338" s="303"/>
      <c r="F338" s="302">
        <v>0.33709746559807252</v>
      </c>
      <c r="G338" s="302">
        <v>0.11241174340421907</v>
      </c>
      <c r="H338" s="302">
        <f t="shared" si="110"/>
        <v>0.44950920900229158</v>
      </c>
      <c r="I338" s="303"/>
      <c r="J338" s="302">
        <v>0.3351877646920805</v>
      </c>
      <c r="K338" s="302">
        <v>0.1180706692803468</v>
      </c>
      <c r="L338" s="302">
        <f t="shared" si="111"/>
        <v>0.45325843397242732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0.32225681243354765</v>
      </c>
      <c r="C339" s="302">
        <v>0.89368455154614745</v>
      </c>
      <c r="D339" s="302">
        <f t="shared" si="109"/>
        <v>1.2159413639796952</v>
      </c>
      <c r="E339" s="303"/>
      <c r="F339" s="302">
        <v>0.38796430642147289</v>
      </c>
      <c r="G339" s="302">
        <v>0.94831912141199426</v>
      </c>
      <c r="H339" s="302">
        <f t="shared" si="110"/>
        <v>1.3362834278334672</v>
      </c>
      <c r="I339" s="303"/>
      <c r="J339" s="302">
        <v>0.3494677618491448</v>
      </c>
      <c r="K339" s="302">
        <v>1.003874035161002</v>
      </c>
      <c r="L339" s="302">
        <f t="shared" si="111"/>
        <v>1.3533417970101469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4.5814620796277232</v>
      </c>
      <c r="C340" s="302">
        <v>1.0428133717834862</v>
      </c>
      <c r="D340" s="302">
        <f t="shared" si="109"/>
        <v>5.6242754514112097</v>
      </c>
      <c r="E340" s="303"/>
      <c r="F340" s="302">
        <v>3.6416513990048447</v>
      </c>
      <c r="G340" s="302">
        <v>0.74048228748239964</v>
      </c>
      <c r="H340" s="302">
        <f t="shared" si="110"/>
        <v>4.3821336864872444</v>
      </c>
      <c r="I340" s="303"/>
      <c r="J340" s="302">
        <v>2.2715226348296684</v>
      </c>
      <c r="K340" s="302">
        <v>0.75479233948148561</v>
      </c>
      <c r="L340" s="302">
        <f t="shared" si="111"/>
        <v>3.0263149743111541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55.584485645203017</v>
      </c>
      <c r="C342" s="311">
        <f t="shared" ref="C342:D342" si="112">SUM(C332:C340)</f>
        <v>22.957514354796995</v>
      </c>
      <c r="D342" s="311">
        <f t="shared" si="112"/>
        <v>78.542000000000002</v>
      </c>
      <c r="E342" s="311"/>
      <c r="F342" s="311">
        <f t="shared" ref="F342:H342" si="113">SUM(F332:F340)</f>
        <v>56.616458692346406</v>
      </c>
      <c r="G342" s="311">
        <f t="shared" si="113"/>
        <v>22.26854130765355</v>
      </c>
      <c r="H342" s="311">
        <f t="shared" si="113"/>
        <v>78.884999999999962</v>
      </c>
      <c r="I342" s="311"/>
      <c r="J342" s="311">
        <f t="shared" ref="J342:L342" si="114">SUM(J332:J340)</f>
        <v>56.491913486441355</v>
      </c>
      <c r="K342" s="311">
        <f t="shared" si="114"/>
        <v>22.158086513558658</v>
      </c>
      <c r="L342" s="311">
        <f t="shared" si="114"/>
        <v>78.650000000000006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2.2987229012887904</v>
      </c>
      <c r="C349" s="302">
        <v>1.148478873211177</v>
      </c>
      <c r="D349" s="302">
        <f>SUM(B349:C349)</f>
        <v>3.4472017744999675</v>
      </c>
      <c r="E349" s="303"/>
      <c r="F349" s="302">
        <v>2.9416511869801032</v>
      </c>
      <c r="G349" s="302">
        <v>1.225212235409294</v>
      </c>
      <c r="H349" s="302">
        <f>SUM(F349:G349)</f>
        <v>4.1668634223893974</v>
      </c>
      <c r="I349" s="303"/>
      <c r="J349" s="302">
        <v>3.9497787798029975</v>
      </c>
      <c r="K349" s="302">
        <v>1.2420029506782857</v>
      </c>
      <c r="L349" s="302">
        <f>SUM(J349:K349)</f>
        <v>5.1917817304812832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17.953655337387687</v>
      </c>
      <c r="C350" s="302">
        <v>5.739012172578164</v>
      </c>
      <c r="D350" s="302">
        <f t="shared" ref="D350:D357" si="115">SUM(B350:C350)</f>
        <v>23.692667509965851</v>
      </c>
      <c r="E350" s="303"/>
      <c r="F350" s="302">
        <v>21.724722694680263</v>
      </c>
      <c r="G350" s="302">
        <v>6.8916351046472357</v>
      </c>
      <c r="H350" s="302">
        <f t="shared" ref="H350:H357" si="116">SUM(F350:G350)</f>
        <v>28.616357799327499</v>
      </c>
      <c r="I350" s="303"/>
      <c r="J350" s="302">
        <v>28.346014240652117</v>
      </c>
      <c r="K350" s="302">
        <v>7.4412681230927822</v>
      </c>
      <c r="L350" s="302">
        <f t="shared" ref="L350:L357" si="117">SUM(J350:K350)</f>
        <v>35.7872823637449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8.2259619934158064</v>
      </c>
      <c r="C351" s="302">
        <v>2.4727597466251821</v>
      </c>
      <c r="D351" s="302">
        <f t="shared" si="115"/>
        <v>10.698721740040988</v>
      </c>
      <c r="E351" s="303"/>
      <c r="F351" s="302">
        <v>9.7695893842879755</v>
      </c>
      <c r="G351" s="302">
        <v>2.7938335125923723</v>
      </c>
      <c r="H351" s="302">
        <f t="shared" si="116"/>
        <v>12.563422896880347</v>
      </c>
      <c r="I351" s="303"/>
      <c r="J351" s="302">
        <v>11.823373325682645</v>
      </c>
      <c r="K351" s="302">
        <v>2.6205700375541587</v>
      </c>
      <c r="L351" s="302">
        <f t="shared" si="117"/>
        <v>14.443943363236805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6.4796640024364986</v>
      </c>
      <c r="C352" s="302">
        <v>0.93653124230887752</v>
      </c>
      <c r="D352" s="302">
        <f t="shared" si="115"/>
        <v>7.4161952447453761</v>
      </c>
      <c r="E352" s="303"/>
      <c r="F352" s="302">
        <v>6.1147950305911962</v>
      </c>
      <c r="G352" s="302">
        <v>0.92756455608212962</v>
      </c>
      <c r="H352" s="302">
        <f t="shared" si="116"/>
        <v>7.0423595866733262</v>
      </c>
      <c r="I352" s="303"/>
      <c r="J352" s="302">
        <v>3.7517297045309861</v>
      </c>
      <c r="K352" s="302">
        <v>0.83026900472752285</v>
      </c>
      <c r="L352" s="302">
        <f t="shared" si="117"/>
        <v>4.5819987092585093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0.53058013337445753</v>
      </c>
      <c r="C353" s="302">
        <v>0.45936088106931472</v>
      </c>
      <c r="D353" s="302">
        <f t="shared" si="115"/>
        <v>0.98994101444377225</v>
      </c>
      <c r="E353" s="303"/>
      <c r="F353" s="302">
        <v>0.45911905063253128</v>
      </c>
      <c r="G353" s="302">
        <v>0.33562203282913949</v>
      </c>
      <c r="H353" s="302">
        <f t="shared" si="116"/>
        <v>0.79474108346167083</v>
      </c>
      <c r="I353" s="303"/>
      <c r="J353" s="302">
        <v>0.3771943512211528</v>
      </c>
      <c r="K353" s="302">
        <v>0.2432664106252351</v>
      </c>
      <c r="L353" s="302">
        <f t="shared" si="117"/>
        <v>0.62046076184638788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30.27455823828954</v>
      </c>
      <c r="C354" s="302">
        <v>5.893055618819</v>
      </c>
      <c r="D354" s="302">
        <f t="shared" si="115"/>
        <v>36.167613857108542</v>
      </c>
      <c r="E354" s="303"/>
      <c r="F354" s="302">
        <v>31.142734255319905</v>
      </c>
      <c r="G354" s="302">
        <v>6.2645144903456158</v>
      </c>
      <c r="H354" s="302">
        <f t="shared" si="116"/>
        <v>37.40724874566552</v>
      </c>
      <c r="I354" s="303"/>
      <c r="J354" s="302">
        <v>37.126478813635039</v>
      </c>
      <c r="K354" s="302">
        <v>9.5778489816329451</v>
      </c>
      <c r="L354" s="302">
        <f t="shared" si="117"/>
        <v>46.704327795267986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0.86117808002962548</v>
      </c>
      <c r="C355" s="302">
        <v>0.22693430908689324</v>
      </c>
      <c r="D355" s="302">
        <f t="shared" si="115"/>
        <v>1.0881123891165188</v>
      </c>
      <c r="E355" s="303"/>
      <c r="F355" s="302">
        <v>0.82346129918823208</v>
      </c>
      <c r="G355" s="302">
        <v>0.19641284913592147</v>
      </c>
      <c r="H355" s="302">
        <f t="shared" si="116"/>
        <v>1.0198741483241536</v>
      </c>
      <c r="I355" s="303"/>
      <c r="J355" s="302">
        <v>0.97001352823109144</v>
      </c>
      <c r="K355" s="302">
        <v>0.19763681875698741</v>
      </c>
      <c r="L355" s="302">
        <f t="shared" si="117"/>
        <v>1.1676503469880788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0.25825440911773284</v>
      </c>
      <c r="C356" s="302">
        <v>0.2152554400581338</v>
      </c>
      <c r="D356" s="302">
        <f t="shared" si="115"/>
        <v>0.47350984917586664</v>
      </c>
      <c r="E356" s="303"/>
      <c r="F356" s="302">
        <v>0.21861051111317795</v>
      </c>
      <c r="G356" s="302">
        <v>0.18196994420959409</v>
      </c>
      <c r="H356" s="302">
        <f t="shared" si="116"/>
        <v>0.40058045532277203</v>
      </c>
      <c r="I356" s="303"/>
      <c r="J356" s="302">
        <v>0.12361926548578728</v>
      </c>
      <c r="K356" s="302">
        <v>0.13144090519900001</v>
      </c>
      <c r="L356" s="302">
        <f t="shared" si="117"/>
        <v>0.25506017068478726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1.809379649697118</v>
      </c>
      <c r="C357" s="302">
        <v>0.86765697120588736</v>
      </c>
      <c r="D357" s="302">
        <f t="shared" si="115"/>
        <v>2.6770366209030052</v>
      </c>
      <c r="E357" s="303"/>
      <c r="F357" s="302">
        <v>1.4195095670535594</v>
      </c>
      <c r="G357" s="302">
        <v>0.67204229490159939</v>
      </c>
      <c r="H357" s="302">
        <f t="shared" si="116"/>
        <v>2.0915518619551587</v>
      </c>
      <c r="I357" s="303"/>
      <c r="J357" s="302">
        <v>0.86804978873004113</v>
      </c>
      <c r="K357" s="302">
        <v>0.54844496976132129</v>
      </c>
      <c r="L357" s="302">
        <f t="shared" si="117"/>
        <v>1.4164947584913623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68.691954745037279</v>
      </c>
      <c r="C359" s="311">
        <f t="shared" ref="C359:D359" si="118">SUM(C349:C357)</f>
        <v>17.959045254962625</v>
      </c>
      <c r="D359" s="311">
        <f t="shared" si="118"/>
        <v>86.650999999999897</v>
      </c>
      <c r="E359" s="311"/>
      <c r="F359" s="311">
        <f t="shared" ref="F359:H359" si="119">SUM(F349:F357)</f>
        <v>74.614192979846962</v>
      </c>
      <c r="G359" s="311">
        <f t="shared" si="119"/>
        <v>19.488807020152905</v>
      </c>
      <c r="H359" s="311">
        <f t="shared" si="119"/>
        <v>94.102999999999838</v>
      </c>
      <c r="I359" s="311"/>
      <c r="J359" s="311">
        <f t="shared" ref="J359:L359" si="120">SUM(J349:J357)</f>
        <v>87.336251797971855</v>
      </c>
      <c r="K359" s="311">
        <f t="shared" si="120"/>
        <v>22.832748202028238</v>
      </c>
      <c r="L359" s="311">
        <f t="shared" si="120"/>
        <v>110.16900000000011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0.52247428490407466</v>
      </c>
      <c r="C366" s="302">
        <v>1.5829812396892513</v>
      </c>
      <c r="D366" s="302">
        <f>SUM(B366:C366)</f>
        <v>2.1054555245933262</v>
      </c>
      <c r="E366" s="303"/>
      <c r="F366" s="302">
        <v>0.92635720601473559</v>
      </c>
      <c r="G366" s="302">
        <v>1.5457579344658279</v>
      </c>
      <c r="H366" s="302">
        <f>SUM(F366:G366)</f>
        <v>2.4721151404805637</v>
      </c>
      <c r="I366" s="303"/>
      <c r="J366" s="302">
        <v>1.0660101768018839</v>
      </c>
      <c r="K366" s="302">
        <v>1.7942481330607534</v>
      </c>
      <c r="L366" s="302">
        <f>SUM(J366:K366)</f>
        <v>2.8602583098626373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1.1121016113616988</v>
      </c>
      <c r="C367" s="302">
        <v>2.169958375297794</v>
      </c>
      <c r="D367" s="302">
        <f t="shared" ref="D367:D374" si="121">SUM(B367:C367)</f>
        <v>3.2820599866594931</v>
      </c>
      <c r="E367" s="303"/>
      <c r="F367" s="302">
        <v>2.0805541607611442</v>
      </c>
      <c r="G367" s="302">
        <v>2.0214293150909328</v>
      </c>
      <c r="H367" s="302">
        <f t="shared" ref="H367:H374" si="122">SUM(F367:G367)</f>
        <v>4.1019834758520766</v>
      </c>
      <c r="I367" s="303"/>
      <c r="J367" s="302">
        <v>2.2982160858249259</v>
      </c>
      <c r="K367" s="302">
        <v>2.3898051003007805</v>
      </c>
      <c r="L367" s="302">
        <f t="shared" ref="L367:L374" si="123">SUM(J367:K367)</f>
        <v>4.688021186125706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1.5336461695850079</v>
      </c>
      <c r="C368" s="302">
        <v>4.0111592833022396</v>
      </c>
      <c r="D368" s="302">
        <f t="shared" si="121"/>
        <v>5.5448054528872479</v>
      </c>
      <c r="E368" s="303"/>
      <c r="F368" s="302">
        <v>2.4143346140788893</v>
      </c>
      <c r="G368" s="302">
        <v>3.4178896860704828</v>
      </c>
      <c r="H368" s="302">
        <f t="shared" si="122"/>
        <v>5.8322243001493721</v>
      </c>
      <c r="I368" s="303"/>
      <c r="J368" s="302">
        <v>2.3483403807012047</v>
      </c>
      <c r="K368" s="302">
        <v>3.4035227164046726</v>
      </c>
      <c r="L368" s="302">
        <f t="shared" si="123"/>
        <v>5.7518630971058773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2.3742636767567942</v>
      </c>
      <c r="C369" s="302">
        <v>0.36974228662522396</v>
      </c>
      <c r="D369" s="302">
        <f t="shared" si="121"/>
        <v>2.7440059633820182</v>
      </c>
      <c r="E369" s="303"/>
      <c r="F369" s="302">
        <v>3.1591866142608218</v>
      </c>
      <c r="G369" s="302">
        <v>0.35503524760994842</v>
      </c>
      <c r="H369" s="302">
        <f t="shared" si="122"/>
        <v>3.5142218618707703</v>
      </c>
      <c r="I369" s="303"/>
      <c r="J369" s="302">
        <v>2.7501276785663147</v>
      </c>
      <c r="K369" s="302">
        <v>0.39176310226385458</v>
      </c>
      <c r="L369" s="302">
        <f t="shared" si="123"/>
        <v>3.1418907808301695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0.41903220736958041</v>
      </c>
      <c r="C370" s="302">
        <v>2.0713143325024626</v>
      </c>
      <c r="D370" s="302">
        <f t="shared" si="121"/>
        <v>2.4903465398720428</v>
      </c>
      <c r="E370" s="303"/>
      <c r="F370" s="302">
        <v>0.65400302253450227</v>
      </c>
      <c r="G370" s="302">
        <v>1.5168187161261952</v>
      </c>
      <c r="H370" s="302">
        <f t="shared" si="122"/>
        <v>2.1708217386606976</v>
      </c>
      <c r="I370" s="303"/>
      <c r="J370" s="302">
        <v>0.73972297154466482</v>
      </c>
      <c r="K370" s="302">
        <v>1.4735289214468696</v>
      </c>
      <c r="L370" s="302">
        <f t="shared" si="123"/>
        <v>2.2132518929915346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1.6988311694754932</v>
      </c>
      <c r="C371" s="302">
        <v>1.2148746739985439</v>
      </c>
      <c r="D371" s="302">
        <f t="shared" si="121"/>
        <v>2.913705843474037</v>
      </c>
      <c r="E371" s="303"/>
      <c r="F371" s="302">
        <v>2.0772316571026552</v>
      </c>
      <c r="G371" s="302">
        <v>1.1627115481508354</v>
      </c>
      <c r="H371" s="302">
        <f t="shared" si="122"/>
        <v>3.2399432052534909</v>
      </c>
      <c r="I371" s="303"/>
      <c r="J371" s="302">
        <v>2.0306046275427301</v>
      </c>
      <c r="K371" s="302">
        <v>1.4491523260768329</v>
      </c>
      <c r="L371" s="302">
        <f t="shared" si="123"/>
        <v>3.4797569536195629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0.45448688659252984</v>
      </c>
      <c r="C372" s="302">
        <v>0.75677423077178663</v>
      </c>
      <c r="D372" s="302">
        <f t="shared" si="121"/>
        <v>1.2112611173643164</v>
      </c>
      <c r="E372" s="303"/>
      <c r="F372" s="302">
        <v>0.60875341046413933</v>
      </c>
      <c r="G372" s="302">
        <v>0.68489624917786152</v>
      </c>
      <c r="H372" s="302">
        <f t="shared" si="122"/>
        <v>1.2936496596420008</v>
      </c>
      <c r="I372" s="303"/>
      <c r="J372" s="302">
        <v>0.59415587435916406</v>
      </c>
      <c r="K372" s="302">
        <v>0.75689563063462151</v>
      </c>
      <c r="L372" s="302">
        <f t="shared" si="123"/>
        <v>1.3510515049937855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2.0409668689550246E-2</v>
      </c>
      <c r="C373" s="302">
        <v>0.33479979135751703</v>
      </c>
      <c r="D373" s="302">
        <f t="shared" si="121"/>
        <v>0.35520946004706727</v>
      </c>
      <c r="E373" s="303"/>
      <c r="F373" s="302">
        <v>2.5170717698974197E-2</v>
      </c>
      <c r="G373" s="302">
        <v>0.28551729057348368</v>
      </c>
      <c r="H373" s="302">
        <f t="shared" si="122"/>
        <v>0.31068800827245791</v>
      </c>
      <c r="I373" s="303"/>
      <c r="J373" s="302">
        <v>4.1894883890045954E-2</v>
      </c>
      <c r="K373" s="302">
        <v>0.30071612666461695</v>
      </c>
      <c r="L373" s="302">
        <f t="shared" si="123"/>
        <v>0.34261101055466292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1.1803979179468385</v>
      </c>
      <c r="C374" s="302">
        <v>1.3957521937736097</v>
      </c>
      <c r="D374" s="302">
        <f t="shared" si="121"/>
        <v>2.5761501117204482</v>
      </c>
      <c r="E374" s="303"/>
      <c r="F374" s="302">
        <v>1.3153186992650203</v>
      </c>
      <c r="G374" s="302">
        <v>1.1020339105535397</v>
      </c>
      <c r="H374" s="302">
        <f t="shared" si="122"/>
        <v>2.4173526098185603</v>
      </c>
      <c r="I374" s="303"/>
      <c r="J374" s="302">
        <v>1.0613472175176075</v>
      </c>
      <c r="K374" s="302">
        <v>0.92894804639844819</v>
      </c>
      <c r="L374" s="302">
        <f t="shared" si="123"/>
        <v>1.9902952639160558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9.3156435926815675</v>
      </c>
      <c r="C376" s="311">
        <f t="shared" ref="C376:D376" si="124">SUM(C366:C374)</f>
        <v>13.90735640731843</v>
      </c>
      <c r="D376" s="311">
        <f t="shared" si="124"/>
        <v>23.222999999999999</v>
      </c>
      <c r="E376" s="311"/>
      <c r="F376" s="311">
        <f t="shared" ref="F376:H376" si="125">SUM(F366:F374)</f>
        <v>13.260910102180882</v>
      </c>
      <c r="G376" s="311">
        <f t="shared" si="125"/>
        <v>12.092089897819108</v>
      </c>
      <c r="H376" s="311">
        <f t="shared" si="125"/>
        <v>25.352999999999991</v>
      </c>
      <c r="I376" s="311"/>
      <c r="J376" s="311">
        <f t="shared" ref="J376:L376" si="126">SUM(J366:J374)</f>
        <v>12.930419896748541</v>
      </c>
      <c r="K376" s="311">
        <f t="shared" si="126"/>
        <v>12.888580103251449</v>
      </c>
      <c r="L376" s="311">
        <f t="shared" si="126"/>
        <v>25.818999999999992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0.82171158641008446</v>
      </c>
      <c r="C383" s="302">
        <v>1.5050753248639408</v>
      </c>
      <c r="D383" s="302">
        <f>SUM(B383:C383)</f>
        <v>2.3267869112740254</v>
      </c>
      <c r="E383" s="303"/>
      <c r="F383" s="302">
        <v>1.0925273928501016</v>
      </c>
      <c r="G383" s="302">
        <v>1.4728517087711981</v>
      </c>
      <c r="H383" s="302">
        <f>SUM(F383:G383)</f>
        <v>2.5653791016212999</v>
      </c>
      <c r="I383" s="303"/>
      <c r="J383" s="302">
        <v>0.90379958319159159</v>
      </c>
      <c r="K383" s="302">
        <v>1.6430762554260778</v>
      </c>
      <c r="L383" s="302">
        <f>SUM(J383:K383)</f>
        <v>2.5468758386176695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2.5895402813772637</v>
      </c>
      <c r="C384" s="302">
        <v>2.6404454225667777</v>
      </c>
      <c r="D384" s="302">
        <f t="shared" ref="D384:D391" si="127">SUM(B384:C384)</f>
        <v>5.2299857039440418</v>
      </c>
      <c r="E384" s="303"/>
      <c r="F384" s="302">
        <v>2.7047199759054648</v>
      </c>
      <c r="G384" s="302">
        <v>2.0260453957053519</v>
      </c>
      <c r="H384" s="302">
        <f t="shared" ref="H384:H391" si="128">SUM(F384:G384)</f>
        <v>4.7307653716108167</v>
      </c>
      <c r="I384" s="303"/>
      <c r="J384" s="302">
        <v>2.6535046589193549</v>
      </c>
      <c r="K384" s="302">
        <v>2.2305438711811134</v>
      </c>
      <c r="L384" s="302">
        <f t="shared" ref="L384:L391" si="129">SUM(J384:K384)</f>
        <v>4.8840485301004684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1.5211404737153664</v>
      </c>
      <c r="C385" s="302">
        <v>1.1860003156468824</v>
      </c>
      <c r="D385" s="302">
        <f t="shared" si="127"/>
        <v>2.7071407893622488</v>
      </c>
      <c r="E385" s="303"/>
      <c r="F385" s="302">
        <v>1.5245406698878965</v>
      </c>
      <c r="G385" s="302">
        <v>1.0048546746512339</v>
      </c>
      <c r="H385" s="302">
        <f t="shared" si="128"/>
        <v>2.5293953445391306</v>
      </c>
      <c r="I385" s="303"/>
      <c r="J385" s="302">
        <v>1.3242130546966078</v>
      </c>
      <c r="K385" s="302">
        <v>0.87691598652129565</v>
      </c>
      <c r="L385" s="302">
        <f t="shared" si="129"/>
        <v>2.2011290412179036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2.973049416666163</v>
      </c>
      <c r="C386" s="302">
        <v>0.27837796977107054</v>
      </c>
      <c r="D386" s="302">
        <f t="shared" si="127"/>
        <v>3.2514273864372334</v>
      </c>
      <c r="E386" s="303"/>
      <c r="F386" s="302">
        <v>1.7743767303618407</v>
      </c>
      <c r="G386" s="302">
        <v>0.22866350706420566</v>
      </c>
      <c r="H386" s="302">
        <f t="shared" si="128"/>
        <v>2.0030402374260463</v>
      </c>
      <c r="I386" s="303"/>
      <c r="J386" s="302">
        <v>1.6917381166712639</v>
      </c>
      <c r="K386" s="302">
        <v>0.23336011209004898</v>
      </c>
      <c r="L386" s="302">
        <f t="shared" si="129"/>
        <v>1.925098228761313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0.33155244409534901</v>
      </c>
      <c r="C387" s="302">
        <v>1.1378775599134843</v>
      </c>
      <c r="D387" s="302">
        <f t="shared" si="127"/>
        <v>1.4694300040088333</v>
      </c>
      <c r="E387" s="303"/>
      <c r="F387" s="302">
        <v>0.37087784579573874</v>
      </c>
      <c r="G387" s="302">
        <v>0.78556603394152058</v>
      </c>
      <c r="H387" s="302">
        <f t="shared" si="128"/>
        <v>1.1564438797372594</v>
      </c>
      <c r="I387" s="303"/>
      <c r="J387" s="302">
        <v>0.446127003880813</v>
      </c>
      <c r="K387" s="302">
        <v>0.79947629924848362</v>
      </c>
      <c r="L387" s="302">
        <f t="shared" si="129"/>
        <v>1.2456033031292966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6.7571167060654567</v>
      </c>
      <c r="C388" s="302">
        <v>1.8100676829750233</v>
      </c>
      <c r="D388" s="302">
        <f t="shared" si="127"/>
        <v>8.5671843890404809</v>
      </c>
      <c r="E388" s="303"/>
      <c r="F388" s="302">
        <v>8.6476685953385619</v>
      </c>
      <c r="G388" s="302">
        <v>1.793241367888349</v>
      </c>
      <c r="H388" s="302">
        <f t="shared" si="128"/>
        <v>10.440909963226911</v>
      </c>
      <c r="I388" s="303"/>
      <c r="J388" s="302">
        <v>8.0161378052666539</v>
      </c>
      <c r="K388" s="302">
        <v>1.872727484108053</v>
      </c>
      <c r="L388" s="302">
        <f t="shared" si="129"/>
        <v>9.8888652893747064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0.56062974709912217</v>
      </c>
      <c r="C389" s="302">
        <v>0.65691005043313677</v>
      </c>
      <c r="D389" s="302">
        <f t="shared" si="127"/>
        <v>1.2175397975322588</v>
      </c>
      <c r="E389" s="303"/>
      <c r="F389" s="302">
        <v>0.48612853349857083</v>
      </c>
      <c r="G389" s="302">
        <v>0.59212895313099878</v>
      </c>
      <c r="H389" s="302">
        <f t="shared" si="128"/>
        <v>1.0782574866295696</v>
      </c>
      <c r="I389" s="303"/>
      <c r="J389" s="302">
        <v>0.35224213970040585</v>
      </c>
      <c r="K389" s="302">
        <v>0.51210402681659817</v>
      </c>
      <c r="L389" s="302">
        <f t="shared" si="129"/>
        <v>0.86434616651700402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0.16640480831508159</v>
      </c>
      <c r="C390" s="302">
        <v>0.66932639069903654</v>
      </c>
      <c r="D390" s="302">
        <f t="shared" si="127"/>
        <v>0.83573119901411808</v>
      </c>
      <c r="E390" s="303"/>
      <c r="F390" s="302">
        <v>0.13178265611255319</v>
      </c>
      <c r="G390" s="302">
        <v>0.5754860432634975</v>
      </c>
      <c r="H390" s="302">
        <f t="shared" si="128"/>
        <v>0.70726869937605064</v>
      </c>
      <c r="I390" s="303"/>
      <c r="J390" s="302">
        <v>0.12476175369795277</v>
      </c>
      <c r="K390" s="302">
        <v>0.49870252628774903</v>
      </c>
      <c r="L390" s="302">
        <f t="shared" si="129"/>
        <v>0.62346427998570175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1.6519810406066402</v>
      </c>
      <c r="C391" s="302">
        <v>1.2237927787801246</v>
      </c>
      <c r="D391" s="302">
        <f t="shared" si="127"/>
        <v>2.8757738193867648</v>
      </c>
      <c r="E391" s="303"/>
      <c r="F391" s="302">
        <v>0.76240225175540266</v>
      </c>
      <c r="G391" s="302">
        <v>0.92413766407749953</v>
      </c>
      <c r="H391" s="302">
        <f t="shared" si="128"/>
        <v>1.6865399158329022</v>
      </c>
      <c r="I391" s="303"/>
      <c r="J391" s="302">
        <v>0.53914357434853233</v>
      </c>
      <c r="K391" s="302">
        <v>0.84842574794739267</v>
      </c>
      <c r="L391" s="302">
        <f t="shared" si="129"/>
        <v>1.3875693222959251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17.373126504350527</v>
      </c>
      <c r="C393" s="311">
        <f t="shared" ref="C393:D393" si="130">SUM(C383:C391)</f>
        <v>11.107873495649477</v>
      </c>
      <c r="D393" s="311">
        <f t="shared" si="130"/>
        <v>28.481000000000002</v>
      </c>
      <c r="E393" s="311"/>
      <c r="F393" s="311">
        <f t="shared" ref="F393:H393" si="131">SUM(F383:F391)</f>
        <v>17.495024651506132</v>
      </c>
      <c r="G393" s="311">
        <f t="shared" si="131"/>
        <v>9.4029753484938556</v>
      </c>
      <c r="H393" s="311">
        <f t="shared" si="131"/>
        <v>26.897999999999989</v>
      </c>
      <c r="I393" s="311"/>
      <c r="J393" s="311">
        <f t="shared" ref="J393:L393" si="132">SUM(J383:J391)</f>
        <v>16.051667690373176</v>
      </c>
      <c r="K393" s="311">
        <f t="shared" si="132"/>
        <v>9.5153323096268103</v>
      </c>
      <c r="L393" s="311">
        <f t="shared" si="132"/>
        <v>25.566999999999982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East Midlands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57.89168099876408</v>
      </c>
      <c r="C9" s="249">
        <f t="shared" ref="C9:D9" si="0">SUM(C26,C43,C60,C77,C94,C111,C128,C145,C162,C179,C196,C213,C230,C247,C264,C281,C298,C315,C332,C349,C366,C383)</f>
        <v>8.5546140073081389</v>
      </c>
      <c r="D9" s="249">
        <f t="shared" si="0"/>
        <v>16.445400517791178</v>
      </c>
      <c r="E9" s="249">
        <f>SUM(B9:D9)</f>
        <v>82.891695523863405</v>
      </c>
      <c r="F9" s="238"/>
      <c r="G9" s="249">
        <f>SUM(G26,G43,G60,G77,G94,G111,G128,G145,G162,G179,G196,G213,G230,G247,G264,G281,G298,G315,G332,G349,G366,G383)</f>
        <v>69.262387699179556</v>
      </c>
      <c r="H9" s="249">
        <f t="shared" ref="H9:I9" si="1">SUM(H26,H43,H60,H77,H94,H111,H128,H145,H162,H179,H196,H213,H230,H247,H264,H281,H298,H315,H332,H349,H366,H383)</f>
        <v>13.442556814061831</v>
      </c>
      <c r="I9" s="249">
        <f t="shared" si="1"/>
        <v>19.783249360175489</v>
      </c>
      <c r="J9" s="249">
        <f>SUM(G9:I9)</f>
        <v>102.48819387341688</v>
      </c>
      <c r="K9" s="238"/>
      <c r="L9" s="249">
        <f>SUM(L26,L43,L60,L77,L94,L111,L128,L145,L162,L179,L196,L213,L230,L247,L264,L281,L298,L315,L332,L349,L366,L383)</f>
        <v>77.000960341898974</v>
      </c>
      <c r="M9" s="249">
        <f t="shared" ref="M9:N9" si="2">SUM(M26,M43,M60,M77,M94,M111,M128,M145,M162,M179,M196,M213,M230,M247,M264,M281,M298,M315,M332,M349,M366,M383)</f>
        <v>17.744612882461713</v>
      </c>
      <c r="N9" s="249">
        <f t="shared" si="2"/>
        <v>23.72181435033637</v>
      </c>
      <c r="O9" s="249">
        <f>SUM(L9:N9)</f>
        <v>118.46738757469706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106.81747564824784</v>
      </c>
      <c r="C10" s="249">
        <f t="shared" si="3"/>
        <v>26.837397982313679</v>
      </c>
      <c r="D10" s="249">
        <f t="shared" si="3"/>
        <v>20.692901622106127</v>
      </c>
      <c r="E10" s="249">
        <f t="shared" ref="E10:E17" si="4">SUM(B10:D10)</f>
        <v>154.34777525266765</v>
      </c>
      <c r="F10" s="238"/>
      <c r="G10" s="249">
        <f t="shared" ref="G10:I10" si="5">SUM(G27,G44,G61,G78,G95,G112,G129,G146,G163,G180,G197,G214,G231,G248,G265,G282,G299,G316,G333,G350,G367,G384)</f>
        <v>133.16352158846283</v>
      </c>
      <c r="H10" s="249">
        <f t="shared" si="5"/>
        <v>34.726270049119016</v>
      </c>
      <c r="I10" s="249">
        <f t="shared" si="5"/>
        <v>20.250325521725241</v>
      </c>
      <c r="J10" s="249">
        <f t="shared" ref="J10:J17" si="6">SUM(G10:I10)</f>
        <v>188.1401171593071</v>
      </c>
      <c r="K10" s="238"/>
      <c r="L10" s="249">
        <f t="shared" ref="L10:N10" si="7">SUM(L27,L44,L61,L78,L95,L112,L129,L146,L163,L180,L197,L214,L231,L248,L265,L282,L299,L316,L333,L350,L367,L384)</f>
        <v>161.39044371486571</v>
      </c>
      <c r="M10" s="249">
        <f t="shared" si="7"/>
        <v>42.949616754601706</v>
      </c>
      <c r="N10" s="249">
        <f t="shared" si="7"/>
        <v>20.390701824597304</v>
      </c>
      <c r="O10" s="249">
        <f t="shared" ref="O10:O17" si="8">SUM(L10:N10)</f>
        <v>224.7307622940647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64.610029730275812</v>
      </c>
      <c r="C11" s="249">
        <f t="shared" si="3"/>
        <v>18.514776638704493</v>
      </c>
      <c r="D11" s="249">
        <f t="shared" si="3"/>
        <v>14.871472930474253</v>
      </c>
      <c r="E11" s="249">
        <f t="shared" si="4"/>
        <v>97.996279299454557</v>
      </c>
      <c r="F11" s="238"/>
      <c r="G11" s="249">
        <f t="shared" ref="G11:I11" si="9">SUM(G28,G45,G62,G79,G96,G113,G130,G147,G164,G181,G198,G215,G232,G249,G266,G283,G300,G317,G334,G351,G368,G385)</f>
        <v>77.004493408601206</v>
      </c>
      <c r="H11" s="249">
        <f t="shared" si="9"/>
        <v>22.50799693203474</v>
      </c>
      <c r="I11" s="249">
        <f t="shared" si="9"/>
        <v>14.045470179723052</v>
      </c>
      <c r="J11" s="249">
        <f t="shared" si="6"/>
        <v>113.557960520359</v>
      </c>
      <c r="K11" s="238"/>
      <c r="L11" s="249">
        <f t="shared" ref="L11:N11" si="10">SUM(L28,L45,L62,L79,L96,L113,L130,L147,L164,L181,L198,L215,L232,L249,L266,L283,L300,L317,L334,L351,L368,L385)</f>
        <v>80.527743547788873</v>
      </c>
      <c r="M11" s="249">
        <f t="shared" si="10"/>
        <v>24.087966369556796</v>
      </c>
      <c r="N11" s="249">
        <f t="shared" si="10"/>
        <v>14.259635896629627</v>
      </c>
      <c r="O11" s="249">
        <f t="shared" si="8"/>
        <v>118.8753458139753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51.853936264031937</v>
      </c>
      <c r="C12" s="249">
        <f t="shared" si="3"/>
        <v>39.628570608971408</v>
      </c>
      <c r="D12" s="249">
        <f t="shared" si="3"/>
        <v>4.221211786822999</v>
      </c>
      <c r="E12" s="249">
        <f t="shared" si="4"/>
        <v>95.70371865982635</v>
      </c>
      <c r="F12" s="238"/>
      <c r="G12" s="249">
        <f t="shared" ref="G12:I12" si="11">SUM(G29,G46,G63,G80,G97,G114,G131,G148,G165,G182,G199,G216,G233,G250,G267,G284,G301,G318,G335,G352,G369,G386)</f>
        <v>55.779536854464801</v>
      </c>
      <c r="H12" s="249">
        <f t="shared" si="11"/>
        <v>39.914371509220828</v>
      </c>
      <c r="I12" s="249">
        <f t="shared" si="11"/>
        <v>4.5274447471327148</v>
      </c>
      <c r="J12" s="249">
        <f t="shared" si="6"/>
        <v>100.22135311081836</v>
      </c>
      <c r="K12" s="238"/>
      <c r="L12" s="249">
        <f t="shared" ref="L12:N12" si="12">SUM(L29,L46,L63,L80,L97,L114,L131,L148,L165,L182,L199,L216,L233,L250,L267,L284,L301,L318,L335,L352,L369,L386)</f>
        <v>49.147237543343614</v>
      </c>
      <c r="M12" s="249">
        <f t="shared" si="12"/>
        <v>34.887667798441335</v>
      </c>
      <c r="N12" s="249">
        <f t="shared" si="12"/>
        <v>4.3145990887916561</v>
      </c>
      <c r="O12" s="249">
        <f t="shared" si="8"/>
        <v>88.349504430576602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46.986864053457303</v>
      </c>
      <c r="C13" s="249">
        <f t="shared" si="3"/>
        <v>9.3836670683764325</v>
      </c>
      <c r="D13" s="249">
        <f t="shared" si="3"/>
        <v>24.850666849954212</v>
      </c>
      <c r="E13" s="249">
        <f t="shared" si="4"/>
        <v>81.221197971787944</v>
      </c>
      <c r="F13" s="238"/>
      <c r="G13" s="249">
        <f t="shared" ref="G13:I13" si="13">SUM(G30,G47,G64,G81,G98,G115,G132,G149,G166,G183,G200,G217,G234,G251,G268,G285,G302,G319,G336,G353,G370,G387)</f>
        <v>40.839452246136673</v>
      </c>
      <c r="H13" s="249">
        <f t="shared" si="13"/>
        <v>7.8238608394398073</v>
      </c>
      <c r="I13" s="249">
        <f t="shared" si="13"/>
        <v>23.251727360630579</v>
      </c>
      <c r="J13" s="249">
        <f t="shared" si="6"/>
        <v>71.915040446207058</v>
      </c>
      <c r="K13" s="238"/>
      <c r="L13" s="249">
        <f t="shared" ref="L13:N13" si="14">SUM(L30,L47,L64,L81,L98,L115,L132,L149,L166,L183,L200,L217,L234,L251,L268,L285,L302,L319,L336,L353,L370,L387)</f>
        <v>34.300045618580995</v>
      </c>
      <c r="M13" s="249">
        <f t="shared" si="14"/>
        <v>8.7452463795993438</v>
      </c>
      <c r="N13" s="249">
        <f t="shared" si="14"/>
        <v>24.639858790496653</v>
      </c>
      <c r="O13" s="249">
        <f t="shared" si="8"/>
        <v>67.685150788676992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41.186401588791853</v>
      </c>
      <c r="C14" s="249">
        <f t="shared" si="3"/>
        <v>41.193302005668968</v>
      </c>
      <c r="D14" s="249">
        <f t="shared" si="3"/>
        <v>8.2049334994911156</v>
      </c>
      <c r="E14" s="249">
        <f t="shared" si="4"/>
        <v>90.58463709395194</v>
      </c>
      <c r="F14" s="238"/>
      <c r="G14" s="249">
        <f t="shared" ref="G14:I14" si="15">SUM(G31,G48,G65,G82,G99,G116,G133,G150,G167,G184,G201,G218,G235,G252,G269,G286,G303,G320,G337,G354,G371,G388)</f>
        <v>42.447953778496547</v>
      </c>
      <c r="H14" s="249">
        <f t="shared" si="15"/>
        <v>41.388755176177845</v>
      </c>
      <c r="I14" s="249">
        <f t="shared" si="15"/>
        <v>11.15325542062245</v>
      </c>
      <c r="J14" s="249">
        <f t="shared" si="6"/>
        <v>94.989964375296836</v>
      </c>
      <c r="K14" s="238"/>
      <c r="L14" s="249">
        <f t="shared" ref="L14:N14" si="16">SUM(L31,L48,L65,L82,L99,L116,L133,L150,L167,L184,L201,L218,L235,L252,L269,L286,L303,L320,L337,L354,L371,L388)</f>
        <v>52.439267522187414</v>
      </c>
      <c r="M14" s="249">
        <f t="shared" si="16"/>
        <v>45.353182170065253</v>
      </c>
      <c r="N14" s="249">
        <f t="shared" si="16"/>
        <v>12.834768971314469</v>
      </c>
      <c r="O14" s="249">
        <f t="shared" si="8"/>
        <v>110.62721866356713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28.724039624588801</v>
      </c>
      <c r="C15" s="249">
        <f t="shared" si="3"/>
        <v>47.335278091655148</v>
      </c>
      <c r="D15" s="249">
        <f t="shared" si="3"/>
        <v>5.9553036574311502</v>
      </c>
      <c r="E15" s="249">
        <f t="shared" si="4"/>
        <v>82.014621373675098</v>
      </c>
      <c r="F15" s="238"/>
      <c r="G15" s="249">
        <f t="shared" ref="G15:I15" si="17">SUM(G32,G49,G66,G83,G100,G117,G134,G151,G168,G185,G202,G219,G236,G253,G270,G287,G304,G321,G338,G355,G372,G389)</f>
        <v>26.984763968349032</v>
      </c>
      <c r="H15" s="249">
        <f t="shared" si="17"/>
        <v>48.049961552307238</v>
      </c>
      <c r="I15" s="249">
        <f t="shared" si="17"/>
        <v>4.7977322843904178</v>
      </c>
      <c r="J15" s="249">
        <f t="shared" si="6"/>
        <v>79.832457805046687</v>
      </c>
      <c r="K15" s="238"/>
      <c r="L15" s="249">
        <f t="shared" ref="L15:N15" si="18">SUM(L32,L49,L66,L83,L100,L117,L134,L151,L168,L185,L202,L219,L236,L253,L270,L287,L304,L321,L338,L355,L372,L389)</f>
        <v>26.776237727753077</v>
      </c>
      <c r="M15" s="249">
        <f t="shared" si="18"/>
        <v>49.615325650071391</v>
      </c>
      <c r="N15" s="249">
        <f t="shared" si="18"/>
        <v>4.167672913304397</v>
      </c>
      <c r="O15" s="249">
        <f t="shared" si="8"/>
        <v>80.559236291128869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53.861134086228759</v>
      </c>
      <c r="C16" s="249">
        <f t="shared" si="3"/>
        <v>9.3811668704186406</v>
      </c>
      <c r="D16" s="249">
        <f t="shared" si="3"/>
        <v>8.7048169874392158</v>
      </c>
      <c r="E16" s="249">
        <f t="shared" si="4"/>
        <v>71.947117944086614</v>
      </c>
      <c r="F16" s="238"/>
      <c r="G16" s="249">
        <f t="shared" ref="G16:I16" si="19">SUM(G33,G50,G67,G84,G101,G118,G135,G152,G169,G186,G203,G220,G237,G254,G271,G288,G305,G322,G339,G356,G373,G390)</f>
        <v>51.64486463535146</v>
      </c>
      <c r="H16" s="249">
        <f t="shared" si="19"/>
        <v>11.822330427719576</v>
      </c>
      <c r="I16" s="249">
        <f t="shared" si="19"/>
        <v>12.633061069797609</v>
      </c>
      <c r="J16" s="249">
        <f t="shared" si="6"/>
        <v>76.100256132868651</v>
      </c>
      <c r="K16" s="238"/>
      <c r="L16" s="249">
        <f t="shared" ref="L16:N16" si="20">SUM(L33,L50,L67,L84,L101,L118,L135,L152,L169,L186,L203,L220,L237,L254,L271,L288,L305,L322,L339,L356,L373,L390)</f>
        <v>55.382186499244163</v>
      </c>
      <c r="M16" s="249">
        <f t="shared" si="20"/>
        <v>15.24387082231998</v>
      </c>
      <c r="N16" s="249">
        <f t="shared" si="20"/>
        <v>14.315136790156942</v>
      </c>
      <c r="O16" s="249">
        <f t="shared" si="8"/>
        <v>84.941194111721089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51.807031938293711</v>
      </c>
      <c r="C17" s="249">
        <f t="shared" si="3"/>
        <v>48.095427607960204</v>
      </c>
      <c r="D17" s="249">
        <f t="shared" si="3"/>
        <v>5.5144973344326322</v>
      </c>
      <c r="E17" s="249">
        <f t="shared" si="4"/>
        <v>105.41695688068654</v>
      </c>
      <c r="F17" s="238"/>
      <c r="G17" s="249">
        <f t="shared" ref="G17:I17" si="21">SUM(G34,G51,G68,G85,G102,G119,G136,G153,G170,G187,G204,G221,G238,G255,G272,G289,G306,G323,G340,G357,G374,G391)</f>
        <v>46.841220598444892</v>
      </c>
      <c r="H17" s="249">
        <f t="shared" si="21"/>
        <v>45.029193357224877</v>
      </c>
      <c r="I17" s="249">
        <f t="shared" si="21"/>
        <v>5.1402426210093717</v>
      </c>
      <c r="J17" s="249">
        <f t="shared" si="6"/>
        <v>97.010656576679139</v>
      </c>
      <c r="K17" s="238"/>
      <c r="L17" s="249">
        <f t="shared" ref="L17:N17" si="22">SUM(L34,L51,L68,L85,L102,L119,L136,L153,L170,L187,L204,L221,L238,L255,L272,L289,L306,L323,L340,L357,L374,L391)</f>
        <v>46.939217052010861</v>
      </c>
      <c r="M17" s="249">
        <f t="shared" si="22"/>
        <v>37.623519802638384</v>
      </c>
      <c r="N17" s="249">
        <f t="shared" si="22"/>
        <v>6.5474631769430927</v>
      </c>
      <c r="O17" s="249">
        <f t="shared" si="8"/>
        <v>91.110200031592342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503.73859393268009</v>
      </c>
      <c r="C19" s="247">
        <f t="shared" ref="C19:O19" si="23">SUM(C9:C17)</f>
        <v>248.92420088137709</v>
      </c>
      <c r="D19" s="247">
        <f t="shared" si="23"/>
        <v>109.46120518594289</v>
      </c>
      <c r="E19" s="247">
        <f t="shared" si="23"/>
        <v>862.12400000000002</v>
      </c>
      <c r="F19" s="247"/>
      <c r="G19" s="247">
        <f t="shared" si="23"/>
        <v>543.96819477748704</v>
      </c>
      <c r="H19" s="247">
        <f t="shared" si="23"/>
        <v>264.70529665730572</v>
      </c>
      <c r="I19" s="247">
        <f t="shared" si="23"/>
        <v>115.58250856520694</v>
      </c>
      <c r="J19" s="247">
        <f t="shared" si="23"/>
        <v>924.25599999999963</v>
      </c>
      <c r="K19" s="247"/>
      <c r="L19" s="247">
        <f t="shared" si="23"/>
        <v>583.90333956767381</v>
      </c>
      <c r="M19" s="247">
        <f t="shared" si="23"/>
        <v>276.25100862975592</v>
      </c>
      <c r="N19" s="247">
        <f t="shared" si="23"/>
        <v>125.19165180257052</v>
      </c>
      <c r="O19" s="247">
        <f t="shared" si="23"/>
        <v>985.34600000000023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0.31923425839666825</v>
      </c>
      <c r="C26" s="302">
        <v>9.7776347896575549E-2</v>
      </c>
      <c r="D26" s="302">
        <v>5.4480056250402538E-2</v>
      </c>
      <c r="E26" s="302">
        <f>SUM(B26:D26)</f>
        <v>0.47149066254364635</v>
      </c>
      <c r="F26" s="303"/>
      <c r="G26" s="302">
        <v>0.6074752542122952</v>
      </c>
      <c r="H26" s="302">
        <v>8.6012351619575406E-2</v>
      </c>
      <c r="I26" s="302">
        <v>7.1690718360469072E-2</v>
      </c>
      <c r="J26" s="302">
        <f>SUM(G26:I26)</f>
        <v>0.76517832419233967</v>
      </c>
      <c r="K26" s="303"/>
      <c r="L26" s="302">
        <v>0.8372410930205797</v>
      </c>
      <c r="M26" s="302">
        <v>7.9932714974966124E-2</v>
      </c>
      <c r="N26" s="302">
        <v>7.4442473432612594E-2</v>
      </c>
      <c r="O26" s="302">
        <f>SUM(L26:N26)</f>
        <v>0.99161628142815839</v>
      </c>
    </row>
    <row r="27" spans="1:15" s="236" customFormat="1" x14ac:dyDescent="0.2">
      <c r="A27" s="237" t="str">
        <f>name!E$5</f>
        <v>Professional occupations</v>
      </c>
      <c r="B27" s="302">
        <v>0.25141713230782958</v>
      </c>
      <c r="C27" s="302">
        <v>0.10527189025706192</v>
      </c>
      <c r="D27" s="302">
        <v>2.4305021054979621E-2</v>
      </c>
      <c r="E27" s="302">
        <f t="shared" ref="E27:E34" si="24">SUM(B27:D27)</f>
        <v>0.3809940436198711</v>
      </c>
      <c r="F27" s="303"/>
      <c r="G27" s="302">
        <v>0.52397717963204338</v>
      </c>
      <c r="H27" s="302">
        <v>9.9262451331588814E-2</v>
      </c>
      <c r="I27" s="302">
        <v>3.692460904269107E-2</v>
      </c>
      <c r="J27" s="302">
        <f t="shared" ref="J27:J34" si="25">SUM(G27:I27)</f>
        <v>0.66016424000632323</v>
      </c>
      <c r="K27" s="303"/>
      <c r="L27" s="302">
        <v>0.71225584004261988</v>
      </c>
      <c r="M27" s="302">
        <v>9.6710156962509133E-2</v>
      </c>
      <c r="N27" s="302">
        <v>4.1001585495146542E-2</v>
      </c>
      <c r="O27" s="302">
        <f t="shared" ref="O27:O34" si="26">SUM(L27:N27)</f>
        <v>0.8499675825002756</v>
      </c>
    </row>
    <row r="28" spans="1:15" s="236" customFormat="1" x14ac:dyDescent="0.2">
      <c r="A28" s="237" t="str">
        <f>name!E$6</f>
        <v>Associate professional occupations</v>
      </c>
      <c r="B28" s="302">
        <v>0.13261799118734185</v>
      </c>
      <c r="C28" s="302">
        <v>9.1257267004786757E-2</v>
      </c>
      <c r="D28" s="302">
        <v>1.5736530664688126E-2</v>
      </c>
      <c r="E28" s="302">
        <f t="shared" si="24"/>
        <v>0.23961178885681675</v>
      </c>
      <c r="F28" s="303"/>
      <c r="G28" s="302">
        <v>0.25616948236074955</v>
      </c>
      <c r="H28" s="302">
        <v>7.3157818943418718E-2</v>
      </c>
      <c r="I28" s="302">
        <v>2.2138557052098863E-2</v>
      </c>
      <c r="J28" s="302">
        <f t="shared" si="25"/>
        <v>0.35146585835626715</v>
      </c>
      <c r="K28" s="303"/>
      <c r="L28" s="302">
        <v>0.27136196457901851</v>
      </c>
      <c r="M28" s="302">
        <v>4.6677719609169784E-2</v>
      </c>
      <c r="N28" s="302">
        <v>2.7918859748147916E-2</v>
      </c>
      <c r="O28" s="302">
        <f t="shared" si="26"/>
        <v>0.34595854393633618</v>
      </c>
    </row>
    <row r="29" spans="1:15" s="236" customFormat="1" x14ac:dyDescent="0.2">
      <c r="A29" s="237" t="str">
        <f>name!E$7</f>
        <v>Administrative and secretarial occupations</v>
      </c>
      <c r="B29" s="302">
        <v>0.13092105845605279</v>
      </c>
      <c r="C29" s="302">
        <v>0.26384265699962384</v>
      </c>
      <c r="D29" s="302">
        <v>1.2306502542475648E-2</v>
      </c>
      <c r="E29" s="302">
        <f t="shared" si="24"/>
        <v>0.4070702179981523</v>
      </c>
      <c r="F29" s="303"/>
      <c r="G29" s="302">
        <v>0.18260996130486712</v>
      </c>
      <c r="H29" s="302">
        <v>0.10330362734812402</v>
      </c>
      <c r="I29" s="302">
        <v>2.0369193725801722E-2</v>
      </c>
      <c r="J29" s="302">
        <f t="shared" si="25"/>
        <v>0.30628278237879286</v>
      </c>
      <c r="K29" s="303"/>
      <c r="L29" s="302">
        <v>0.12116248399772517</v>
      </c>
      <c r="M29" s="302">
        <v>5.0761361604893376E-2</v>
      </c>
      <c r="N29" s="302">
        <v>2.0541365463404869E-2</v>
      </c>
      <c r="O29" s="302">
        <f t="shared" si="26"/>
        <v>0.19246521106602341</v>
      </c>
    </row>
    <row r="30" spans="1:15" s="236" customFormat="1" x14ac:dyDescent="0.2">
      <c r="A30" s="237" t="str">
        <f>name!E$8</f>
        <v>Skilled trades occupations</v>
      </c>
      <c r="B30" s="302">
        <v>1.5041930867767626</v>
      </c>
      <c r="C30" s="302">
        <v>0.20470334747815022</v>
      </c>
      <c r="D30" s="302">
        <v>1.7160413992321311</v>
      </c>
      <c r="E30" s="302">
        <f t="shared" si="24"/>
        <v>3.4249378334870437</v>
      </c>
      <c r="F30" s="303"/>
      <c r="G30" s="302">
        <v>2.3187580800328766</v>
      </c>
      <c r="H30" s="302">
        <v>0.10236646321337059</v>
      </c>
      <c r="I30" s="302">
        <v>1.6768991377826068</v>
      </c>
      <c r="J30" s="302">
        <f>SUM(G30:I30)</f>
        <v>4.0980236810288542</v>
      </c>
      <c r="K30" s="303"/>
      <c r="L30" s="302">
        <v>2.4115701644871086</v>
      </c>
      <c r="M30" s="302">
        <v>0.13600091367088604</v>
      </c>
      <c r="N30" s="302">
        <v>1.0120552680376731</v>
      </c>
      <c r="O30" s="302">
        <f t="shared" si="26"/>
        <v>3.5596263461956679</v>
      </c>
    </row>
    <row r="31" spans="1:15" s="236" customFormat="1" x14ac:dyDescent="0.2">
      <c r="A31" s="237" t="str">
        <f>name!E$9</f>
        <v>Caring, leisure and other service occupations</v>
      </c>
      <c r="B31" s="302">
        <v>0.11035853802320984</v>
      </c>
      <c r="C31" s="302">
        <v>0.10987989962776651</v>
      </c>
      <c r="D31" s="302">
        <v>4.7762934183779991E-2</v>
      </c>
      <c r="E31" s="302">
        <f t="shared" si="24"/>
        <v>0.26800137183475631</v>
      </c>
      <c r="F31" s="303"/>
      <c r="G31" s="302">
        <v>0.151744853480694</v>
      </c>
      <c r="H31" s="302">
        <v>4.9962088692213684E-2</v>
      </c>
      <c r="I31" s="302">
        <v>5.3266954073276321E-2</v>
      </c>
      <c r="J31" s="302">
        <f t="shared" si="25"/>
        <v>0.254973896246184</v>
      </c>
      <c r="K31" s="303"/>
      <c r="L31" s="302">
        <v>0.12577655037943938</v>
      </c>
      <c r="M31" s="302">
        <v>3.9599675636765669E-2</v>
      </c>
      <c r="N31" s="302">
        <v>9.6952410346785659E-2</v>
      </c>
      <c r="O31" s="302">
        <f t="shared" si="26"/>
        <v>0.2623286363629907</v>
      </c>
    </row>
    <row r="32" spans="1:15" s="236" customFormat="1" x14ac:dyDescent="0.2">
      <c r="A32" s="237" t="str">
        <f>name!E$10</f>
        <v>Sales and customer service occupations</v>
      </c>
      <c r="B32" s="302">
        <v>0.11185570795875835</v>
      </c>
      <c r="C32" s="302">
        <v>6.2900653885794536E-2</v>
      </c>
      <c r="D32" s="302">
        <v>3.0611419725495522E-2</v>
      </c>
      <c r="E32" s="302">
        <f t="shared" si="24"/>
        <v>0.20536778157004842</v>
      </c>
      <c r="F32" s="303"/>
      <c r="G32" s="302">
        <v>0.17125086336357578</v>
      </c>
      <c r="H32" s="302">
        <v>3.6672032892766979E-2</v>
      </c>
      <c r="I32" s="302">
        <v>3.065509929790847E-2</v>
      </c>
      <c r="J32" s="302">
        <f t="shared" si="25"/>
        <v>0.23857799555425122</v>
      </c>
      <c r="K32" s="303"/>
      <c r="L32" s="302">
        <v>0.1702334101196889</v>
      </c>
      <c r="M32" s="302">
        <v>3.7457431095873718E-2</v>
      </c>
      <c r="N32" s="302">
        <v>2.5368062440536302E-2</v>
      </c>
      <c r="O32" s="302">
        <f t="shared" si="26"/>
        <v>0.23305890365609891</v>
      </c>
    </row>
    <row r="33" spans="1:15" s="236" customFormat="1" x14ac:dyDescent="0.2">
      <c r="A33" s="237" t="str">
        <f>name!E$11</f>
        <v>Process, plant and machine operatives</v>
      </c>
      <c r="B33" s="302">
        <v>0.16935179548509174</v>
      </c>
      <c r="C33" s="302">
        <v>8.0899934325905157E-2</v>
      </c>
      <c r="D33" s="302">
        <v>4.3997116606080883E-2</v>
      </c>
      <c r="E33" s="302">
        <f t="shared" si="24"/>
        <v>0.29424884641707783</v>
      </c>
      <c r="F33" s="303"/>
      <c r="G33" s="302">
        <v>0.21908545077021277</v>
      </c>
      <c r="H33" s="302">
        <v>4.7145620437073488E-2</v>
      </c>
      <c r="I33" s="302">
        <v>6.7688101241446849E-2</v>
      </c>
      <c r="J33" s="302">
        <f t="shared" si="25"/>
        <v>0.33391917244873315</v>
      </c>
      <c r="K33" s="303"/>
      <c r="L33" s="302">
        <v>0.15740756279961163</v>
      </c>
      <c r="M33" s="302">
        <v>7.8437143993318609E-2</v>
      </c>
      <c r="N33" s="302">
        <v>0.13276686956496486</v>
      </c>
      <c r="O33" s="302">
        <f t="shared" si="26"/>
        <v>0.3686115763578951</v>
      </c>
    </row>
    <row r="34" spans="1:15" s="236" customFormat="1" x14ac:dyDescent="0.2">
      <c r="A34" s="237" t="str">
        <f>name!E$12</f>
        <v>Elementary occupations</v>
      </c>
      <c r="B34" s="302">
        <v>0.31989096403428191</v>
      </c>
      <c r="C34" s="302">
        <v>0.25477297168149554</v>
      </c>
      <c r="D34" s="302">
        <v>0.36061351795681496</v>
      </c>
      <c r="E34" s="302">
        <f t="shared" si="24"/>
        <v>0.93527745367259241</v>
      </c>
      <c r="F34" s="303"/>
      <c r="G34" s="302">
        <v>0.37715352661697488</v>
      </c>
      <c r="H34" s="302">
        <v>0.10772175160789872</v>
      </c>
      <c r="I34" s="302">
        <v>0.39453877156338502</v>
      </c>
      <c r="J34" s="302">
        <f t="shared" si="25"/>
        <v>0.87941404978825854</v>
      </c>
      <c r="K34" s="303"/>
      <c r="L34" s="302">
        <v>0.1429184601551812</v>
      </c>
      <c r="M34" s="302">
        <v>8.1734798225033295E-2</v>
      </c>
      <c r="N34" s="302">
        <v>0.6777136601163154</v>
      </c>
      <c r="O34" s="302">
        <f t="shared" si="26"/>
        <v>0.90236691849652995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3.0498405326259972</v>
      </c>
      <c r="C36" s="311">
        <f t="shared" ref="C36:O36" si="27">SUM(C26:C34)</f>
        <v>1.2713049691571601</v>
      </c>
      <c r="D36" s="311">
        <f t="shared" si="27"/>
        <v>2.3058544982168483</v>
      </c>
      <c r="E36" s="311">
        <f t="shared" si="27"/>
        <v>6.627000000000006</v>
      </c>
      <c r="F36" s="311"/>
      <c r="G36" s="311">
        <f t="shared" si="27"/>
        <v>4.8082246517742897</v>
      </c>
      <c r="H36" s="311">
        <f t="shared" si="27"/>
        <v>0.70560420608603047</v>
      </c>
      <c r="I36" s="311">
        <f t="shared" si="27"/>
        <v>2.3741711421396845</v>
      </c>
      <c r="J36" s="311">
        <f t="shared" si="27"/>
        <v>7.8880000000000035</v>
      </c>
      <c r="K36" s="311"/>
      <c r="L36" s="311">
        <f t="shared" si="27"/>
        <v>4.9499275295809726</v>
      </c>
      <c r="M36" s="311">
        <f t="shared" si="27"/>
        <v>0.64731191577341574</v>
      </c>
      <c r="N36" s="311">
        <f t="shared" si="27"/>
        <v>2.1087605546455874</v>
      </c>
      <c r="O36" s="311">
        <f t="shared" si="27"/>
        <v>7.7059999999999764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2.0769802903950346E-2</v>
      </c>
      <c r="C43" s="302">
        <v>5.4320832517250513E-4</v>
      </c>
      <c r="D43" s="302">
        <v>9.1894908416360294E-6</v>
      </c>
      <c r="E43" s="302">
        <f>SUM(B43:D43)</f>
        <v>2.1322200719964487E-2</v>
      </c>
      <c r="F43" s="303"/>
      <c r="G43" s="302">
        <v>1.8625284400576845E-2</v>
      </c>
      <c r="H43" s="302">
        <v>1.2763135430010038E-3</v>
      </c>
      <c r="I43" s="302">
        <v>0</v>
      </c>
      <c r="J43" s="302">
        <f>SUM(G43:I43)</f>
        <v>1.9901597943577848E-2</v>
      </c>
      <c r="K43" s="303"/>
      <c r="L43" s="302">
        <v>1.3684286123591726E-2</v>
      </c>
      <c r="M43" s="302">
        <v>1.057342134017881E-3</v>
      </c>
      <c r="N43" s="302">
        <v>0</v>
      </c>
      <c r="O43" s="302">
        <f>SUM(L43:N43)</f>
        <v>1.4741628257609607E-2</v>
      </c>
    </row>
    <row r="44" spans="1:15" s="236" customFormat="1" x14ac:dyDescent="0.2">
      <c r="A44" s="237" t="str">
        <f>name!E$5</f>
        <v>Professional occupations</v>
      </c>
      <c r="B44" s="302">
        <v>2.822504247613879E-2</v>
      </c>
      <c r="C44" s="302">
        <v>2.1758481856936056E-3</v>
      </c>
      <c r="D44" s="302">
        <v>4.7682216043910924E-6</v>
      </c>
      <c r="E44" s="302">
        <f t="shared" ref="E44:E51" si="28">SUM(B44:D44)</f>
        <v>3.0405658883436784E-2</v>
      </c>
      <c r="F44" s="303"/>
      <c r="G44" s="302">
        <v>2.8041193554527135E-2</v>
      </c>
      <c r="H44" s="302">
        <v>2.8854008828285414E-3</v>
      </c>
      <c r="I44" s="302">
        <v>0</v>
      </c>
      <c r="J44" s="302">
        <f t="shared" ref="J44:J46" si="29">SUM(G44:I44)</f>
        <v>3.0926594437355678E-2</v>
      </c>
      <c r="K44" s="303"/>
      <c r="L44" s="302">
        <v>2.2818390811579166E-2</v>
      </c>
      <c r="M44" s="302">
        <v>2.2251243674441764E-3</v>
      </c>
      <c r="N44" s="302">
        <v>0</v>
      </c>
      <c r="O44" s="302">
        <f t="shared" ref="O44:O51" si="30">SUM(L44:N44)</f>
        <v>2.5043515179023344E-2</v>
      </c>
    </row>
    <row r="45" spans="1:15" s="236" customFormat="1" x14ac:dyDescent="0.2">
      <c r="A45" s="237" t="str">
        <f>name!E$6</f>
        <v>Associate professional occupations</v>
      </c>
      <c r="B45" s="302">
        <v>2.1145654970729844E-2</v>
      </c>
      <c r="C45" s="302">
        <v>1.4943858457259766E-3</v>
      </c>
      <c r="D45" s="302">
        <v>7.0420405437299881E-6</v>
      </c>
      <c r="E45" s="302">
        <f t="shared" si="28"/>
        <v>2.264708285699955E-2</v>
      </c>
      <c r="F45" s="303"/>
      <c r="G45" s="302">
        <v>1.9642731562050757E-2</v>
      </c>
      <c r="H45" s="302">
        <v>1.709569346612863E-3</v>
      </c>
      <c r="I45" s="302">
        <v>0</v>
      </c>
      <c r="J45" s="302">
        <f t="shared" si="29"/>
        <v>2.1352300908663621E-2</v>
      </c>
      <c r="K45" s="303"/>
      <c r="L45" s="302">
        <v>1.2194570654004651E-2</v>
      </c>
      <c r="M45" s="302">
        <v>1.1225676191294277E-3</v>
      </c>
      <c r="N45" s="302">
        <v>0</v>
      </c>
      <c r="O45" s="302">
        <f t="shared" si="30"/>
        <v>1.3317138273134079E-2</v>
      </c>
    </row>
    <row r="46" spans="1:15" s="236" customFormat="1" x14ac:dyDescent="0.2">
      <c r="A46" s="237" t="str">
        <f>name!E$7</f>
        <v>Administrative and secretarial occupations</v>
      </c>
      <c r="B46" s="302">
        <v>1.5772518443827835E-2</v>
      </c>
      <c r="C46" s="302">
        <v>2.7488365594218783E-3</v>
      </c>
      <c r="D46" s="302">
        <v>1.770191873206155E-5</v>
      </c>
      <c r="E46" s="302">
        <f t="shared" si="28"/>
        <v>1.8539056921981774E-2</v>
      </c>
      <c r="F46" s="303"/>
      <c r="G46" s="302">
        <v>1.2880429416675934E-2</v>
      </c>
      <c r="H46" s="302">
        <v>1.9134109475227063E-3</v>
      </c>
      <c r="I46" s="302">
        <v>0</v>
      </c>
      <c r="J46" s="302">
        <f t="shared" si="29"/>
        <v>1.4793840364198641E-2</v>
      </c>
      <c r="K46" s="303"/>
      <c r="L46" s="302">
        <v>7.1926550235939801E-3</v>
      </c>
      <c r="M46" s="302">
        <v>8.9513029459129553E-4</v>
      </c>
      <c r="N46" s="302">
        <v>0</v>
      </c>
      <c r="O46" s="302">
        <f t="shared" si="30"/>
        <v>8.0877853181852751E-3</v>
      </c>
    </row>
    <row r="47" spans="1:15" s="236" customFormat="1" x14ac:dyDescent="0.2">
      <c r="A47" s="237" t="str">
        <f>name!E$8</f>
        <v>Skilled trades occupations</v>
      </c>
      <c r="B47" s="302">
        <v>9.4454621324824475E-2</v>
      </c>
      <c r="C47" s="302">
        <v>1.5431806240847883E-3</v>
      </c>
      <c r="D47" s="302">
        <v>1.010887753697652E-6</v>
      </c>
      <c r="E47" s="302">
        <f t="shared" si="28"/>
        <v>9.5998812836662964E-2</v>
      </c>
      <c r="F47" s="303"/>
      <c r="G47" s="302">
        <v>6.2998660499031314E-2</v>
      </c>
      <c r="H47" s="302">
        <v>1.2516271899793924E-3</v>
      </c>
      <c r="I47" s="302">
        <v>0</v>
      </c>
      <c r="J47" s="302">
        <f>SUM(G47:I47)</f>
        <v>6.4250287689010713E-2</v>
      </c>
      <c r="K47" s="303"/>
      <c r="L47" s="302">
        <v>3.6410693249394083E-2</v>
      </c>
      <c r="M47" s="302">
        <v>1.3240319958552232E-3</v>
      </c>
      <c r="N47" s="302">
        <v>0</v>
      </c>
      <c r="O47" s="302">
        <f t="shared" si="30"/>
        <v>3.7734725245249304E-2</v>
      </c>
    </row>
    <row r="48" spans="1:15" s="236" customFormat="1" x14ac:dyDescent="0.2">
      <c r="A48" s="237" t="str">
        <f>name!E$9</f>
        <v>Caring, leisure and other service occupations</v>
      </c>
      <c r="B48" s="302">
        <v>1.7226519508262025E-3</v>
      </c>
      <c r="C48" s="302">
        <v>4.7266359240807033E-3</v>
      </c>
      <c r="D48" s="302">
        <v>2.3256299964576102E-6</v>
      </c>
      <c r="E48" s="302">
        <f t="shared" si="28"/>
        <v>6.4516135049033632E-3</v>
      </c>
      <c r="F48" s="303"/>
      <c r="G48" s="302">
        <v>1.4303943099260197E-3</v>
      </c>
      <c r="H48" s="302">
        <v>2.7750576514714636E-3</v>
      </c>
      <c r="I48" s="302">
        <v>0</v>
      </c>
      <c r="J48" s="302">
        <f t="shared" ref="J48:J51" si="31">SUM(G48:I48)</f>
        <v>4.2054519613974831E-3</v>
      </c>
      <c r="K48" s="303"/>
      <c r="L48" s="302">
        <v>1.1052940708946221E-3</v>
      </c>
      <c r="M48" s="302">
        <v>2.2677241399787118E-3</v>
      </c>
      <c r="N48" s="302">
        <v>0</v>
      </c>
      <c r="O48" s="302">
        <f t="shared" si="30"/>
        <v>3.3730182108733337E-3</v>
      </c>
    </row>
    <row r="49" spans="1:15" s="236" customFormat="1" x14ac:dyDescent="0.2">
      <c r="A49" s="237" t="str">
        <f>name!E$10</f>
        <v>Sales and customer service occupations</v>
      </c>
      <c r="B49" s="302">
        <v>5.4982357367674307E-3</v>
      </c>
      <c r="C49" s="302">
        <v>2.1604827599644612E-3</v>
      </c>
      <c r="D49" s="302">
        <v>3.8552211339714344E-6</v>
      </c>
      <c r="E49" s="302">
        <f t="shared" si="28"/>
        <v>7.6625737178658629E-3</v>
      </c>
      <c r="F49" s="303"/>
      <c r="G49" s="302">
        <v>4.2887050164121853E-3</v>
      </c>
      <c r="H49" s="302">
        <v>2.0183553180474472E-3</v>
      </c>
      <c r="I49" s="302">
        <v>0</v>
      </c>
      <c r="J49" s="302">
        <f t="shared" si="31"/>
        <v>6.3070603344596325E-3</v>
      </c>
      <c r="K49" s="303"/>
      <c r="L49" s="302">
        <v>3.124858390656877E-3</v>
      </c>
      <c r="M49" s="302">
        <v>1.2862670658250978E-3</v>
      </c>
      <c r="N49" s="302">
        <v>0</v>
      </c>
      <c r="O49" s="302">
        <f t="shared" si="30"/>
        <v>4.4111254564819747E-3</v>
      </c>
    </row>
    <row r="50" spans="1:15" s="236" customFormat="1" x14ac:dyDescent="0.2">
      <c r="A50" s="237" t="str">
        <f>name!E$11</f>
        <v>Process, plant and machine operatives</v>
      </c>
      <c r="B50" s="302">
        <v>5.953552237716022E-2</v>
      </c>
      <c r="C50" s="302">
        <v>1.9215788191537628E-3</v>
      </c>
      <c r="D50" s="302">
        <v>1.5122120014704456E-6</v>
      </c>
      <c r="E50" s="302">
        <f t="shared" si="28"/>
        <v>6.1458613408315453E-2</v>
      </c>
      <c r="F50" s="303"/>
      <c r="G50" s="302">
        <v>3.7953816090240067E-2</v>
      </c>
      <c r="H50" s="302">
        <v>3.1368776995672372E-3</v>
      </c>
      <c r="I50" s="302">
        <v>0</v>
      </c>
      <c r="J50" s="302">
        <f t="shared" si="31"/>
        <v>4.10906937898073E-2</v>
      </c>
      <c r="K50" s="303"/>
      <c r="L50" s="302">
        <v>2.4791866969528446E-2</v>
      </c>
      <c r="M50" s="302">
        <v>2.4777529360311989E-3</v>
      </c>
      <c r="N50" s="302">
        <v>0</v>
      </c>
      <c r="O50" s="302">
        <f t="shared" si="30"/>
        <v>2.7269619905559647E-2</v>
      </c>
    </row>
    <row r="51" spans="1:15" s="236" customFormat="1" x14ac:dyDescent="0.2">
      <c r="A51" s="237" t="str">
        <f>name!E$12</f>
        <v>Elementary occupations</v>
      </c>
      <c r="B51" s="302">
        <v>1.3797332337190778E-2</v>
      </c>
      <c r="C51" s="302">
        <v>2.7141380857165155E-3</v>
      </c>
      <c r="D51" s="302">
        <v>2.9167269626245777E-6</v>
      </c>
      <c r="E51" s="302">
        <f t="shared" si="28"/>
        <v>1.6514387149869917E-2</v>
      </c>
      <c r="F51" s="303"/>
      <c r="G51" s="302">
        <v>8.6238873422314899E-3</v>
      </c>
      <c r="H51" s="302">
        <v>1.5482852292978495E-3</v>
      </c>
      <c r="I51" s="302">
        <v>0</v>
      </c>
      <c r="J51" s="302">
        <f t="shared" si="31"/>
        <v>1.017217257152934E-2</v>
      </c>
      <c r="K51" s="303"/>
      <c r="L51" s="302">
        <v>4.5715117543980591E-3</v>
      </c>
      <c r="M51" s="302">
        <v>4.499323994857084E-4</v>
      </c>
      <c r="N51" s="302">
        <v>0</v>
      </c>
      <c r="O51" s="302">
        <f t="shared" si="30"/>
        <v>5.0214441538837676E-3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0.26092138252141595</v>
      </c>
      <c r="C53" s="311">
        <f t="shared" ref="C53:E53" si="32">SUM(C43:C51)</f>
        <v>2.0028295129014197E-2</v>
      </c>
      <c r="D53" s="311">
        <f t="shared" si="32"/>
        <v>5.0322349570040385E-5</v>
      </c>
      <c r="E53" s="311">
        <f t="shared" si="32"/>
        <v>0.28100000000000014</v>
      </c>
      <c r="F53" s="311"/>
      <c r="G53" s="311">
        <f t="shared" ref="G53:J53" si="33">SUM(G43:G51)</f>
        <v>0.19448510219167175</v>
      </c>
      <c r="H53" s="311">
        <f t="shared" si="33"/>
        <v>1.8514897808328504E-2</v>
      </c>
      <c r="I53" s="311">
        <f t="shared" si="33"/>
        <v>0</v>
      </c>
      <c r="J53" s="311">
        <f t="shared" si="33"/>
        <v>0.21300000000000027</v>
      </c>
      <c r="K53" s="311"/>
      <c r="L53" s="311">
        <f t="shared" ref="L53:O53" si="34">SUM(L43:L51)</f>
        <v>0.12589412704764161</v>
      </c>
      <c r="M53" s="311">
        <f t="shared" si="34"/>
        <v>1.3105872952358721E-2</v>
      </c>
      <c r="N53" s="311">
        <f t="shared" si="34"/>
        <v>0</v>
      </c>
      <c r="O53" s="311">
        <f t="shared" si="34"/>
        <v>0.13900000000000035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1.1837062131147527</v>
      </c>
      <c r="C60" s="302">
        <v>4.5446109925501285E-2</v>
      </c>
      <c r="D60" s="302">
        <v>7.036001104991739E-2</v>
      </c>
      <c r="E60" s="302">
        <f>SUM(B60:D60)</f>
        <v>1.2995123340901713</v>
      </c>
      <c r="F60" s="303"/>
      <c r="G60" s="302">
        <v>1.4816817775741875</v>
      </c>
      <c r="H60" s="302">
        <v>9.2343537291409428E-2</v>
      </c>
      <c r="I60" s="302">
        <v>4.7658010906683389E-2</v>
      </c>
      <c r="J60" s="302">
        <f>SUM(G60:I60)</f>
        <v>1.6216833257722802</v>
      </c>
      <c r="K60" s="303"/>
      <c r="L60" s="302">
        <v>1.7404657479864225</v>
      </c>
      <c r="M60" s="302">
        <v>0.10014991611288657</v>
      </c>
      <c r="N60" s="302">
        <v>6.7328474073731923E-2</v>
      </c>
      <c r="O60" s="302">
        <f>SUM(L60:N60)</f>
        <v>1.9079441381730409</v>
      </c>
    </row>
    <row r="61" spans="1:15" s="236" customFormat="1" x14ac:dyDescent="0.2">
      <c r="A61" s="237" t="str">
        <f>name!E$5</f>
        <v>Professional occupations</v>
      </c>
      <c r="B61" s="302">
        <v>1.3036689139904825</v>
      </c>
      <c r="C61" s="302">
        <v>5.0195526311290622E-2</v>
      </c>
      <c r="D61" s="302">
        <v>4.6218737000311053E-2</v>
      </c>
      <c r="E61" s="302">
        <f t="shared" ref="E61:E68" si="35">SUM(B61:D61)</f>
        <v>1.4000831773020841</v>
      </c>
      <c r="F61" s="303"/>
      <c r="G61" s="302">
        <v>1.7753648367357404</v>
      </c>
      <c r="H61" s="302">
        <v>9.1567497773264533E-2</v>
      </c>
      <c r="I61" s="302">
        <v>1.6531441010974871E-2</v>
      </c>
      <c r="J61" s="302">
        <f t="shared" ref="J61:J63" si="36">SUM(G61:I61)</f>
        <v>1.8834637755199799</v>
      </c>
      <c r="K61" s="303"/>
      <c r="L61" s="302">
        <v>2.6509358544744011</v>
      </c>
      <c r="M61" s="302">
        <v>0.11512204216445832</v>
      </c>
      <c r="N61" s="302">
        <v>9.55772419373121E-3</v>
      </c>
      <c r="O61" s="302">
        <f t="shared" ref="O61:O68" si="37">SUM(L61:N61)</f>
        <v>2.7756156208325904</v>
      </c>
    </row>
    <row r="62" spans="1:15" s="236" customFormat="1" x14ac:dyDescent="0.2">
      <c r="A62" s="237" t="str">
        <f>name!E$6</f>
        <v>Associate professional occupations</v>
      </c>
      <c r="B62" s="302">
        <v>1.7214367551906278</v>
      </c>
      <c r="C62" s="302">
        <v>8.6411503552094385E-2</v>
      </c>
      <c r="D62" s="302">
        <v>2.9160830601636725E-2</v>
      </c>
      <c r="E62" s="302">
        <f t="shared" si="35"/>
        <v>1.8370090893443589</v>
      </c>
      <c r="F62" s="303"/>
      <c r="G62" s="302">
        <v>2.2569942967887071</v>
      </c>
      <c r="H62" s="302">
        <v>0.13411846782583628</v>
      </c>
      <c r="I62" s="302">
        <v>1.220738142230228E-2</v>
      </c>
      <c r="J62" s="302">
        <f t="shared" si="36"/>
        <v>2.4033201460368456</v>
      </c>
      <c r="K62" s="303"/>
      <c r="L62" s="302">
        <v>2.5444635223961694</v>
      </c>
      <c r="M62" s="302">
        <v>0.11414909850744319</v>
      </c>
      <c r="N62" s="302">
        <v>8.4039200651400657E-3</v>
      </c>
      <c r="O62" s="302">
        <f t="shared" si="37"/>
        <v>2.6670165409687527</v>
      </c>
    </row>
    <row r="63" spans="1:15" s="236" customFormat="1" x14ac:dyDescent="0.2">
      <c r="A63" s="237" t="str">
        <f>name!E$7</f>
        <v>Administrative and secretarial occupations</v>
      </c>
      <c r="B63" s="302">
        <v>0.77216318661068584</v>
      </c>
      <c r="C63" s="302">
        <v>0.22122801642579942</v>
      </c>
      <c r="D63" s="302">
        <v>2.1898134977749725E-2</v>
      </c>
      <c r="E63" s="302">
        <f t="shared" si="35"/>
        <v>1.0152893380142349</v>
      </c>
      <c r="F63" s="303"/>
      <c r="G63" s="302">
        <v>0.84784786281475089</v>
      </c>
      <c r="H63" s="302">
        <v>0.25130176133155913</v>
      </c>
      <c r="I63" s="302">
        <v>1.0621748050543292E-2</v>
      </c>
      <c r="J63" s="302">
        <f t="shared" si="36"/>
        <v>1.1097713721968532</v>
      </c>
      <c r="K63" s="303"/>
      <c r="L63" s="302">
        <v>0.90918916116293358</v>
      </c>
      <c r="M63" s="302">
        <v>0.24913829600037268</v>
      </c>
      <c r="N63" s="302">
        <v>1.1535915796070759E-2</v>
      </c>
      <c r="O63" s="302">
        <f t="shared" si="37"/>
        <v>1.169863372959377</v>
      </c>
    </row>
    <row r="64" spans="1:15" s="236" customFormat="1" x14ac:dyDescent="0.2">
      <c r="A64" s="237" t="str">
        <f>name!E$8</f>
        <v>Skilled trades occupations</v>
      </c>
      <c r="B64" s="302">
        <v>1.8646466027953674</v>
      </c>
      <c r="C64" s="302">
        <v>9.0789542190215053E-2</v>
      </c>
      <c r="D64" s="302">
        <v>0.18548767652540568</v>
      </c>
      <c r="E64" s="302">
        <f t="shared" si="35"/>
        <v>2.140923821510988</v>
      </c>
      <c r="F64" s="303"/>
      <c r="G64" s="302">
        <v>1.6217611347826408</v>
      </c>
      <c r="H64" s="302">
        <v>0.10587960103715478</v>
      </c>
      <c r="I64" s="302">
        <v>8.3557396122348832E-2</v>
      </c>
      <c r="J64" s="302">
        <f>SUM(G64:I64)</f>
        <v>1.8111981319421444</v>
      </c>
      <c r="K64" s="303"/>
      <c r="L64" s="302">
        <v>1.5736209429701167</v>
      </c>
      <c r="M64" s="302">
        <v>0.10827748887999472</v>
      </c>
      <c r="N64" s="302">
        <v>9.6670933526840044E-2</v>
      </c>
      <c r="O64" s="302">
        <f t="shared" si="37"/>
        <v>1.7785693653769514</v>
      </c>
    </row>
    <row r="65" spans="1:15" s="236" customFormat="1" x14ac:dyDescent="0.2">
      <c r="A65" s="237" t="str">
        <f>name!E$9</f>
        <v>Caring, leisure and other service occupations</v>
      </c>
      <c r="B65" s="302">
        <v>0.10026356793536025</v>
      </c>
      <c r="C65" s="302">
        <v>3.1026586632379685E-2</v>
      </c>
      <c r="D65" s="302">
        <v>6.0393760923790419E-3</v>
      </c>
      <c r="E65" s="302">
        <f t="shared" si="35"/>
        <v>0.13732953066011896</v>
      </c>
      <c r="F65" s="303"/>
      <c r="G65" s="302">
        <v>0.1108560618353039</v>
      </c>
      <c r="H65" s="302">
        <v>2.9458134092005425E-2</v>
      </c>
      <c r="I65" s="302">
        <v>3.0377187573571679E-3</v>
      </c>
      <c r="J65" s="302">
        <f t="shared" ref="J65:J68" si="38">SUM(G65:I65)</f>
        <v>0.14335191468466649</v>
      </c>
      <c r="K65" s="303"/>
      <c r="L65" s="302">
        <v>0.13214065495157595</v>
      </c>
      <c r="M65" s="302">
        <v>2.421641044072138E-2</v>
      </c>
      <c r="N65" s="302">
        <v>5.0355872857262823E-3</v>
      </c>
      <c r="O65" s="302">
        <f t="shared" si="37"/>
        <v>0.16139265267802361</v>
      </c>
    </row>
    <row r="66" spans="1:15" s="236" customFormat="1" x14ac:dyDescent="0.2">
      <c r="A66" s="237" t="str">
        <f>name!E$10</f>
        <v>Sales and customer service occupations</v>
      </c>
      <c r="B66" s="302">
        <v>0.18693001172717663</v>
      </c>
      <c r="C66" s="302">
        <v>5.2898210462249469E-2</v>
      </c>
      <c r="D66" s="302">
        <v>1.309793170996194E-2</v>
      </c>
      <c r="E66" s="302">
        <f t="shared" si="35"/>
        <v>0.25292615389938805</v>
      </c>
      <c r="F66" s="303"/>
      <c r="G66" s="302">
        <v>0.19633166055958026</v>
      </c>
      <c r="H66" s="302">
        <v>6.8265162097060364E-2</v>
      </c>
      <c r="I66" s="302">
        <v>7.6492482628428733E-3</v>
      </c>
      <c r="J66" s="302">
        <f t="shared" si="38"/>
        <v>0.2722460709194835</v>
      </c>
      <c r="K66" s="303"/>
      <c r="L66" s="302">
        <v>0.24587939898103509</v>
      </c>
      <c r="M66" s="302">
        <v>6.0561875181613517E-2</v>
      </c>
      <c r="N66" s="302">
        <v>1.1166968286517287E-2</v>
      </c>
      <c r="O66" s="302">
        <f t="shared" si="37"/>
        <v>0.31760824244916591</v>
      </c>
    </row>
    <row r="67" spans="1:15" s="236" customFormat="1" x14ac:dyDescent="0.2">
      <c r="A67" s="237" t="str">
        <f>name!E$11</f>
        <v>Process, plant and machine operatives</v>
      </c>
      <c r="B67" s="302">
        <v>3.957638308006838</v>
      </c>
      <c r="C67" s="302">
        <v>0.3341115803305405</v>
      </c>
      <c r="D67" s="302">
        <v>3.0169449226413004E-2</v>
      </c>
      <c r="E67" s="302">
        <f t="shared" si="35"/>
        <v>4.3219193375637914</v>
      </c>
      <c r="F67" s="303"/>
      <c r="G67" s="302">
        <v>3.4398668712428337</v>
      </c>
      <c r="H67" s="302">
        <v>0.52191571413070159</v>
      </c>
      <c r="I67" s="302">
        <v>1.4371840902330917E-2</v>
      </c>
      <c r="J67" s="302">
        <f t="shared" si="38"/>
        <v>3.9761544262758663</v>
      </c>
      <c r="K67" s="303"/>
      <c r="L67" s="302">
        <v>4.023740118852511</v>
      </c>
      <c r="M67" s="302">
        <v>0.84715329243389803</v>
      </c>
      <c r="N67" s="302">
        <v>1.9459037953143167E-2</v>
      </c>
      <c r="O67" s="302">
        <f t="shared" si="37"/>
        <v>4.8903524492395523</v>
      </c>
    </row>
    <row r="68" spans="1:15" s="236" customFormat="1" x14ac:dyDescent="0.2">
      <c r="A68" s="237" t="str">
        <f>name!E$12</f>
        <v>Elementary occupations</v>
      </c>
      <c r="B68" s="302">
        <v>2.558822093983582</v>
      </c>
      <c r="C68" s="302">
        <v>0.61210044677000874</v>
      </c>
      <c r="D68" s="302">
        <v>1.5084676861275655E-2</v>
      </c>
      <c r="E68" s="302">
        <f t="shared" si="35"/>
        <v>3.1860072176148666</v>
      </c>
      <c r="F68" s="303"/>
      <c r="G68" s="302">
        <v>2.2498966943717886</v>
      </c>
      <c r="H68" s="302">
        <v>0.82645691638175622</v>
      </c>
      <c r="I68" s="302">
        <v>5.4572258983452268E-3</v>
      </c>
      <c r="J68" s="302">
        <f t="shared" si="38"/>
        <v>3.0818108366518899</v>
      </c>
      <c r="K68" s="303"/>
      <c r="L68" s="302">
        <v>1.9963338290123689</v>
      </c>
      <c r="M68" s="302">
        <v>0.74453927257009922</v>
      </c>
      <c r="N68" s="302">
        <v>7.7645157400789066E-3</v>
      </c>
      <c r="O68" s="302">
        <f t="shared" si="37"/>
        <v>2.7486376173225473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13.649275653354874</v>
      </c>
      <c r="C70" s="311">
        <f t="shared" ref="C70:E70" si="39">SUM(C60:C68)</f>
        <v>1.5242075226000793</v>
      </c>
      <c r="D70" s="311">
        <f t="shared" si="39"/>
        <v>0.41751682404505019</v>
      </c>
      <c r="E70" s="311">
        <f t="shared" si="39"/>
        <v>15.591000000000003</v>
      </c>
      <c r="F70" s="311"/>
      <c r="G70" s="311">
        <f t="shared" ref="G70:J70" si="40">SUM(G60:G68)</f>
        <v>13.980601196705532</v>
      </c>
      <c r="H70" s="311">
        <f t="shared" si="40"/>
        <v>2.1213067919607478</v>
      </c>
      <c r="I70" s="311">
        <f t="shared" si="40"/>
        <v>0.20109201133372887</v>
      </c>
      <c r="J70" s="311">
        <f t="shared" si="40"/>
        <v>16.303000000000008</v>
      </c>
      <c r="K70" s="311"/>
      <c r="L70" s="311">
        <f t="shared" ref="L70:O70" si="41">SUM(L60:L68)</f>
        <v>15.816769230787532</v>
      </c>
      <c r="M70" s="311">
        <f t="shared" si="41"/>
        <v>2.3633076922914875</v>
      </c>
      <c r="N70" s="311">
        <f t="shared" si="41"/>
        <v>0.23692307692097964</v>
      </c>
      <c r="O70" s="311">
        <f t="shared" si="41"/>
        <v>18.417000000000002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1.4852680699714065</v>
      </c>
      <c r="C77" s="302">
        <v>8.5426624322152631E-2</v>
      </c>
      <c r="D77" s="302">
        <v>8.9466329931770755E-2</v>
      </c>
      <c r="E77" s="302">
        <f>SUM(B77:D77)</f>
        <v>1.66016102422533</v>
      </c>
      <c r="F77" s="303"/>
      <c r="G77" s="302">
        <v>1.4238722769107865</v>
      </c>
      <c r="H77" s="302">
        <v>0.1513434747629506</v>
      </c>
      <c r="I77" s="302">
        <v>9.5171156052456005E-2</v>
      </c>
      <c r="J77" s="302">
        <f>SUM(G77:I77)</f>
        <v>1.670386907726193</v>
      </c>
      <c r="K77" s="303"/>
      <c r="L77" s="302">
        <v>1.1555415438757579</v>
      </c>
      <c r="M77" s="302">
        <v>0.14387568064034678</v>
      </c>
      <c r="N77" s="302">
        <v>8.7370636067914786E-2</v>
      </c>
      <c r="O77" s="302">
        <f>SUM(L77:N77)</f>
        <v>1.3867878605840194</v>
      </c>
    </row>
    <row r="78" spans="1:15" s="236" customFormat="1" x14ac:dyDescent="0.2">
      <c r="A78" s="237" t="str">
        <f>name!E$5</f>
        <v>Professional occupations</v>
      </c>
      <c r="B78" s="302">
        <v>2.3817458819158999</v>
      </c>
      <c r="C78" s="302">
        <v>7.4726826332567081E-2</v>
      </c>
      <c r="D78" s="302">
        <v>6.015930788416661E-2</v>
      </c>
      <c r="E78" s="302">
        <f t="shared" ref="E78:E85" si="42">SUM(B78:D78)</f>
        <v>2.5166320161326334</v>
      </c>
      <c r="F78" s="303"/>
      <c r="G78" s="302">
        <v>2.4413789989641272</v>
      </c>
      <c r="H78" s="302">
        <v>0.13094855771415531</v>
      </c>
      <c r="I78" s="302">
        <v>5.6369066731077104E-2</v>
      </c>
      <c r="J78" s="302">
        <f t="shared" ref="J78:J80" si="43">SUM(G78:I78)</f>
        <v>2.6286966234093598</v>
      </c>
      <c r="K78" s="303"/>
      <c r="L78" s="302">
        <v>2.1704064305013238</v>
      </c>
      <c r="M78" s="302">
        <v>0.10929038033693513</v>
      </c>
      <c r="N78" s="302">
        <v>3.182466459275695E-2</v>
      </c>
      <c r="O78" s="302">
        <f t="shared" ref="O78:O85" si="44">SUM(L78:N78)</f>
        <v>2.3115214754310158</v>
      </c>
    </row>
    <row r="79" spans="1:15" s="236" customFormat="1" x14ac:dyDescent="0.2">
      <c r="A79" s="237" t="str">
        <f>name!E$6</f>
        <v>Associate professional occupations</v>
      </c>
      <c r="B79" s="302">
        <v>1.3645512529860861</v>
      </c>
      <c r="C79" s="302">
        <v>7.9097965570169432E-2</v>
      </c>
      <c r="D79" s="302">
        <v>4.0311500178502532E-2</v>
      </c>
      <c r="E79" s="302">
        <f t="shared" si="42"/>
        <v>1.4839607187347581</v>
      </c>
      <c r="F79" s="303"/>
      <c r="G79" s="302">
        <v>1.3527331283317794</v>
      </c>
      <c r="H79" s="302">
        <v>0.111929410801882</v>
      </c>
      <c r="I79" s="302">
        <v>3.0498293584825753E-2</v>
      </c>
      <c r="J79" s="302">
        <f t="shared" si="43"/>
        <v>1.4951608327184871</v>
      </c>
      <c r="K79" s="303"/>
      <c r="L79" s="302">
        <v>0.95561574307850561</v>
      </c>
      <c r="M79" s="302">
        <v>8.0617362071292123E-2</v>
      </c>
      <c r="N79" s="302">
        <v>2.0945110606355184E-2</v>
      </c>
      <c r="O79" s="302">
        <f t="shared" si="44"/>
        <v>1.0571782157561529</v>
      </c>
    </row>
    <row r="80" spans="1:15" s="236" customFormat="1" x14ac:dyDescent="0.2">
      <c r="A80" s="237" t="str">
        <f>name!E$7</f>
        <v>Administrative and secretarial occupations</v>
      </c>
      <c r="B80" s="302">
        <v>0.7679559874339249</v>
      </c>
      <c r="C80" s="302">
        <v>0.27057806315806171</v>
      </c>
      <c r="D80" s="302">
        <v>2.2108391883698415E-2</v>
      </c>
      <c r="E80" s="302">
        <f t="shared" si="42"/>
        <v>1.0606424424756851</v>
      </c>
      <c r="F80" s="303"/>
      <c r="G80" s="302">
        <v>0.69666030940405099</v>
      </c>
      <c r="H80" s="302">
        <v>0.27688888044126164</v>
      </c>
      <c r="I80" s="302">
        <v>1.7223559265242869E-2</v>
      </c>
      <c r="J80" s="302">
        <f t="shared" si="43"/>
        <v>0.99077274911055546</v>
      </c>
      <c r="K80" s="303"/>
      <c r="L80" s="302">
        <v>0.48994108805665093</v>
      </c>
      <c r="M80" s="302">
        <v>0.1739500257961514</v>
      </c>
      <c r="N80" s="302">
        <v>1.3965231421967022E-2</v>
      </c>
      <c r="O80" s="302">
        <f t="shared" si="44"/>
        <v>0.67785634527476935</v>
      </c>
    </row>
    <row r="81" spans="1:15" s="236" customFormat="1" x14ac:dyDescent="0.2">
      <c r="A81" s="237" t="str">
        <f>name!E$8</f>
        <v>Skilled trades occupations</v>
      </c>
      <c r="B81" s="302">
        <v>2.6463733686634012</v>
      </c>
      <c r="C81" s="302">
        <v>0.11617826571405894</v>
      </c>
      <c r="D81" s="302">
        <v>0.14681260385258826</v>
      </c>
      <c r="E81" s="302">
        <f t="shared" si="42"/>
        <v>2.9093642382300482</v>
      </c>
      <c r="F81" s="303"/>
      <c r="G81" s="302">
        <v>1.9222934377304939</v>
      </c>
      <c r="H81" s="302">
        <v>0.13015170653793462</v>
      </c>
      <c r="I81" s="302">
        <v>0.11570307486104857</v>
      </c>
      <c r="J81" s="302">
        <f>SUM(G81:I81)</f>
        <v>2.1681482191294768</v>
      </c>
      <c r="K81" s="303"/>
      <c r="L81" s="302">
        <v>1.3104330938574369</v>
      </c>
      <c r="M81" s="302">
        <v>0.12099180638730246</v>
      </c>
      <c r="N81" s="302">
        <v>0.1107948768676958</v>
      </c>
      <c r="O81" s="302">
        <f t="shared" si="44"/>
        <v>1.5422197771124353</v>
      </c>
    </row>
    <row r="82" spans="1:15" s="236" customFormat="1" x14ac:dyDescent="0.2">
      <c r="A82" s="237" t="str">
        <f>name!E$9</f>
        <v>Caring, leisure and other service occupations</v>
      </c>
      <c r="B82" s="302">
        <v>6.7473802109238021E-2</v>
      </c>
      <c r="C82" s="302">
        <v>1.6897847937695321E-2</v>
      </c>
      <c r="D82" s="302">
        <v>4.7620474147642613E-3</v>
      </c>
      <c r="E82" s="302">
        <f t="shared" si="42"/>
        <v>8.9133697461697595E-2</v>
      </c>
      <c r="F82" s="303"/>
      <c r="G82" s="302">
        <v>5.337826682025381E-2</v>
      </c>
      <c r="H82" s="302">
        <v>1.7142071732651021E-2</v>
      </c>
      <c r="I82" s="302">
        <v>4.9676695512155577E-3</v>
      </c>
      <c r="J82" s="302">
        <f t="shared" ref="J82:J85" si="45">SUM(G82:I82)</f>
        <v>7.5488008104120388E-2</v>
      </c>
      <c r="K82" s="303"/>
      <c r="L82" s="302">
        <v>3.8837040485716734E-2</v>
      </c>
      <c r="M82" s="302">
        <v>1.0340038632998623E-2</v>
      </c>
      <c r="N82" s="302">
        <v>6.7600261900150772E-3</v>
      </c>
      <c r="O82" s="302">
        <f t="shared" si="44"/>
        <v>5.5937105308730431E-2</v>
      </c>
    </row>
    <row r="83" spans="1:15" s="236" customFormat="1" x14ac:dyDescent="0.2">
      <c r="A83" s="237" t="str">
        <f>name!E$10</f>
        <v>Sales and customer service occupations</v>
      </c>
      <c r="B83" s="302">
        <v>0.32849535048648931</v>
      </c>
      <c r="C83" s="302">
        <v>6.8296129688796711E-2</v>
      </c>
      <c r="D83" s="302">
        <v>1.2216037278957216E-2</v>
      </c>
      <c r="E83" s="302">
        <f t="shared" si="42"/>
        <v>0.40900751745424324</v>
      </c>
      <c r="F83" s="303"/>
      <c r="G83" s="302">
        <v>0.28906499294219679</v>
      </c>
      <c r="H83" s="302">
        <v>9.4797304655460574E-2</v>
      </c>
      <c r="I83" s="302">
        <v>8.2927480473367916E-3</v>
      </c>
      <c r="J83" s="302">
        <f t="shared" si="45"/>
        <v>0.39215504564499415</v>
      </c>
      <c r="K83" s="303"/>
      <c r="L83" s="302">
        <v>0.24894748964738503</v>
      </c>
      <c r="M83" s="302">
        <v>0.10456681105897252</v>
      </c>
      <c r="N83" s="302">
        <v>7.8039052515831509E-3</v>
      </c>
      <c r="O83" s="302">
        <f t="shared" si="44"/>
        <v>0.36131820595794067</v>
      </c>
    </row>
    <row r="84" spans="1:15" s="236" customFormat="1" x14ac:dyDescent="0.2">
      <c r="A84" s="237" t="str">
        <f>name!E$11</f>
        <v>Process, plant and machine operatives</v>
      </c>
      <c r="B84" s="302">
        <v>1.7249527054496507</v>
      </c>
      <c r="C84" s="302">
        <v>0.17973584618633162</v>
      </c>
      <c r="D84" s="302">
        <v>2.700013252904496E-2</v>
      </c>
      <c r="E84" s="302">
        <f t="shared" si="42"/>
        <v>1.9316886841650274</v>
      </c>
      <c r="F84" s="303"/>
      <c r="G84" s="302">
        <v>1.1315102388686327</v>
      </c>
      <c r="H84" s="302">
        <v>0.17923799243000141</v>
      </c>
      <c r="I84" s="302">
        <v>2.3677964187066122E-2</v>
      </c>
      <c r="J84" s="302">
        <f t="shared" si="45"/>
        <v>1.3344261954857002</v>
      </c>
      <c r="K84" s="303"/>
      <c r="L84" s="302">
        <v>1.0385544326063736</v>
      </c>
      <c r="M84" s="302">
        <v>0.16721841906542606</v>
      </c>
      <c r="N84" s="302">
        <v>2.3366894778007682E-2</v>
      </c>
      <c r="O84" s="302">
        <f t="shared" si="44"/>
        <v>1.2291397464498073</v>
      </c>
    </row>
    <row r="85" spans="1:15" s="236" customFormat="1" x14ac:dyDescent="0.2">
      <c r="A85" s="237" t="str">
        <f>name!E$12</f>
        <v>Elementary occupations</v>
      </c>
      <c r="B85" s="302">
        <v>0.55517941107061031</v>
      </c>
      <c r="C85" s="302">
        <v>6.4866018286258542E-2</v>
      </c>
      <c r="D85" s="302">
        <v>1.7364231763700774E-2</v>
      </c>
      <c r="E85" s="302">
        <f t="shared" si="42"/>
        <v>0.63740966112056963</v>
      </c>
      <c r="F85" s="303"/>
      <c r="G85" s="302">
        <v>0.36908467439323728</v>
      </c>
      <c r="H85" s="302">
        <v>6.2502557472504564E-2</v>
      </c>
      <c r="I85" s="302">
        <v>1.1178186805365566E-2</v>
      </c>
      <c r="J85" s="302">
        <f t="shared" si="45"/>
        <v>0.44276541867110741</v>
      </c>
      <c r="K85" s="303"/>
      <c r="L85" s="302">
        <v>0.2196599143935577</v>
      </c>
      <c r="M85" s="302">
        <v>3.0070223998389791E-2</v>
      </c>
      <c r="N85" s="302">
        <v>1.1311129733171596E-2</v>
      </c>
      <c r="O85" s="302">
        <f t="shared" si="44"/>
        <v>0.26104126812511907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11.321995830086706</v>
      </c>
      <c r="C87" s="311">
        <f t="shared" ref="C87:E87" si="46">SUM(C77:C85)</f>
        <v>0.95580358719609215</v>
      </c>
      <c r="D87" s="311">
        <f t="shared" si="46"/>
        <v>0.42020058271719385</v>
      </c>
      <c r="E87" s="311">
        <f t="shared" si="46"/>
        <v>12.697999999999993</v>
      </c>
      <c r="F87" s="311"/>
      <c r="G87" s="311">
        <f t="shared" ref="G87:J87" si="47">SUM(G77:G85)</f>
        <v>9.6799763243655583</v>
      </c>
      <c r="H87" s="311">
        <f t="shared" si="47"/>
        <v>1.1549419565488019</v>
      </c>
      <c r="I87" s="311">
        <f t="shared" si="47"/>
        <v>0.36308171908563441</v>
      </c>
      <c r="J87" s="311">
        <f t="shared" si="47"/>
        <v>11.197999999999997</v>
      </c>
      <c r="K87" s="311"/>
      <c r="L87" s="311">
        <f t="shared" ref="L87:O87" si="48">SUM(L77:L85)</f>
        <v>7.6279367765027075</v>
      </c>
      <c r="M87" s="311">
        <f t="shared" si="48"/>
        <v>0.94092074798781467</v>
      </c>
      <c r="N87" s="311">
        <f t="shared" si="48"/>
        <v>0.31414247550946728</v>
      </c>
      <c r="O87" s="311">
        <f t="shared" si="48"/>
        <v>8.8829999999999902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4.4023796433891551</v>
      </c>
      <c r="C94" s="302">
        <v>0.2184466280907098</v>
      </c>
      <c r="D94" s="302">
        <v>0.60056154928758099</v>
      </c>
      <c r="E94" s="302">
        <f>SUM(B94:D94)</f>
        <v>5.221387820767446</v>
      </c>
      <c r="F94" s="303"/>
      <c r="G94" s="302">
        <v>4.7858601105540224</v>
      </c>
      <c r="H94" s="302">
        <v>0.44788267499401641</v>
      </c>
      <c r="I94" s="302">
        <v>0.59372831708947948</v>
      </c>
      <c r="J94" s="302">
        <f>SUM(G94:I94)</f>
        <v>5.8274711026375181</v>
      </c>
      <c r="K94" s="303"/>
      <c r="L94" s="302">
        <v>4.1331470376493158</v>
      </c>
      <c r="M94" s="302">
        <v>0.44319678203452512</v>
      </c>
      <c r="N94" s="302">
        <v>0.55074811182689098</v>
      </c>
      <c r="O94" s="302">
        <f>SUM(L94:N94)</f>
        <v>5.1270919315107326</v>
      </c>
    </row>
    <row r="95" spans="1:15" s="236" customFormat="1" x14ac:dyDescent="0.2">
      <c r="A95" s="237" t="str">
        <f>name!E$5</f>
        <v>Professional occupations</v>
      </c>
      <c r="B95" s="302">
        <v>5.418147904577137</v>
      </c>
      <c r="C95" s="302">
        <v>0.2082515831532277</v>
      </c>
      <c r="D95" s="302">
        <v>0.32272661714796497</v>
      </c>
      <c r="E95" s="302">
        <f t="shared" ref="E95:E102" si="49">SUM(B95:D95)</f>
        <v>5.9491261048783297</v>
      </c>
      <c r="F95" s="303"/>
      <c r="G95" s="302">
        <v>6.9153780156884519</v>
      </c>
      <c r="H95" s="302">
        <v>0.37290400109761601</v>
      </c>
      <c r="I95" s="302">
        <v>0.2934742867158146</v>
      </c>
      <c r="J95" s="302">
        <f t="shared" ref="J95:J97" si="50">SUM(G95:I95)</f>
        <v>7.5817563035018827</v>
      </c>
      <c r="K95" s="303"/>
      <c r="L95" s="302">
        <v>7.2953361124373171</v>
      </c>
      <c r="M95" s="302">
        <v>0.35068365512325805</v>
      </c>
      <c r="N95" s="302">
        <v>0.21104348415235194</v>
      </c>
      <c r="O95" s="302">
        <f t="shared" ref="O95:O102" si="51">SUM(L95:N95)</f>
        <v>7.8570632517129271</v>
      </c>
    </row>
    <row r="96" spans="1:15" s="236" customFormat="1" x14ac:dyDescent="0.2">
      <c r="A96" s="237" t="str">
        <f>name!E$6</f>
        <v>Associate professional occupations</v>
      </c>
      <c r="B96" s="302">
        <v>4.0755124653687007</v>
      </c>
      <c r="C96" s="302">
        <v>0.31127277039281021</v>
      </c>
      <c r="D96" s="302">
        <v>0.35696973706334789</v>
      </c>
      <c r="E96" s="302">
        <f t="shared" si="49"/>
        <v>4.7437549728248589</v>
      </c>
      <c r="F96" s="303"/>
      <c r="G96" s="302">
        <v>4.6396906984243502</v>
      </c>
      <c r="H96" s="302">
        <v>0.47963595552248556</v>
      </c>
      <c r="I96" s="302">
        <v>0.23226436171609502</v>
      </c>
      <c r="J96" s="302">
        <f t="shared" si="50"/>
        <v>5.3515910156629305</v>
      </c>
      <c r="K96" s="303"/>
      <c r="L96" s="302">
        <v>3.7800779416935169</v>
      </c>
      <c r="M96" s="302">
        <v>0.3196712423805671</v>
      </c>
      <c r="N96" s="302">
        <v>0.20262075911907476</v>
      </c>
      <c r="O96" s="302">
        <f t="shared" si="51"/>
        <v>4.3023699431931588</v>
      </c>
    </row>
    <row r="97" spans="1:15" s="236" customFormat="1" x14ac:dyDescent="0.2">
      <c r="A97" s="237" t="str">
        <f>name!E$7</f>
        <v>Administrative and secretarial occupations</v>
      </c>
      <c r="B97" s="302">
        <v>3.6425816353515339</v>
      </c>
      <c r="C97" s="302">
        <v>1.1079015433690684</v>
      </c>
      <c r="D97" s="302">
        <v>0.12138165615647492</v>
      </c>
      <c r="E97" s="302">
        <f t="shared" si="49"/>
        <v>4.8718648348770772</v>
      </c>
      <c r="F97" s="303"/>
      <c r="G97" s="302">
        <v>3.5960733568950003</v>
      </c>
      <c r="H97" s="302">
        <v>0.9432222306130893</v>
      </c>
      <c r="I97" s="302">
        <v>8.4744028961104806E-2</v>
      </c>
      <c r="J97" s="302">
        <f t="shared" si="50"/>
        <v>4.6240396164691946</v>
      </c>
      <c r="K97" s="303"/>
      <c r="L97" s="302">
        <v>2.8658012510999158</v>
      </c>
      <c r="M97" s="302">
        <v>0.57102834951448067</v>
      </c>
      <c r="N97" s="302">
        <v>8.0235286483011495E-2</v>
      </c>
      <c r="O97" s="302">
        <f t="shared" si="51"/>
        <v>3.5170648870974079</v>
      </c>
    </row>
    <row r="98" spans="1:15" s="236" customFormat="1" x14ac:dyDescent="0.2">
      <c r="A98" s="237" t="str">
        <f>name!E$8</f>
        <v>Skilled trades occupations</v>
      </c>
      <c r="B98" s="302">
        <v>9.6958015045677897</v>
      </c>
      <c r="C98" s="302">
        <v>0.38320272638869618</v>
      </c>
      <c r="D98" s="302">
        <v>1.5451605932892005</v>
      </c>
      <c r="E98" s="302">
        <f t="shared" si="49"/>
        <v>11.624164824245685</v>
      </c>
      <c r="F98" s="303"/>
      <c r="G98" s="302">
        <v>7.776776727213659</v>
      </c>
      <c r="H98" s="302">
        <v>0.4855248362282204</v>
      </c>
      <c r="I98" s="302">
        <v>1.28630865194415</v>
      </c>
      <c r="J98" s="302">
        <f>SUM(G98:I98)</f>
        <v>9.5486102153860291</v>
      </c>
      <c r="K98" s="303"/>
      <c r="L98" s="302">
        <v>5.345491845466519</v>
      </c>
      <c r="M98" s="302">
        <v>0.41801731196846764</v>
      </c>
      <c r="N98" s="302">
        <v>0.9744073674383178</v>
      </c>
      <c r="O98" s="302">
        <f t="shared" si="51"/>
        <v>6.7379165248733042</v>
      </c>
    </row>
    <row r="99" spans="1:15" s="236" customFormat="1" x14ac:dyDescent="0.2">
      <c r="A99" s="237" t="str">
        <f>name!E$9</f>
        <v>Caring, leisure and other service occupations</v>
      </c>
      <c r="B99" s="302">
        <v>0.26614157845082831</v>
      </c>
      <c r="C99" s="302">
        <v>0.1049899799655158</v>
      </c>
      <c r="D99" s="302">
        <v>5.054904857234125E-2</v>
      </c>
      <c r="E99" s="302">
        <f t="shared" si="49"/>
        <v>0.42168060698868537</v>
      </c>
      <c r="F99" s="303"/>
      <c r="G99" s="302">
        <v>0.40790355509330389</v>
      </c>
      <c r="H99" s="302">
        <v>0.15071103162362698</v>
      </c>
      <c r="I99" s="302">
        <v>7.0952911675279826E-2</v>
      </c>
      <c r="J99" s="302">
        <f t="shared" ref="J99:J102" si="52">SUM(G99:I99)</f>
        <v>0.62956749839221071</v>
      </c>
      <c r="K99" s="303"/>
      <c r="L99" s="302">
        <v>0.43833891429758914</v>
      </c>
      <c r="M99" s="302">
        <v>0.15952964562010516</v>
      </c>
      <c r="N99" s="302">
        <v>9.2490816118684732E-2</v>
      </c>
      <c r="O99" s="302">
        <f t="shared" si="51"/>
        <v>0.69035937603637898</v>
      </c>
    </row>
    <row r="100" spans="1:15" s="236" customFormat="1" x14ac:dyDescent="0.2">
      <c r="A100" s="237" t="str">
        <f>name!E$10</f>
        <v>Sales and customer service occupations</v>
      </c>
      <c r="B100" s="302">
        <v>1.3474059712917397</v>
      </c>
      <c r="C100" s="302">
        <v>0.30860386952695618</v>
      </c>
      <c r="D100" s="302">
        <v>0.12984361585679774</v>
      </c>
      <c r="E100" s="302">
        <f t="shared" si="49"/>
        <v>1.7858534566754936</v>
      </c>
      <c r="F100" s="303"/>
      <c r="G100" s="302">
        <v>1.2185756144363653</v>
      </c>
      <c r="H100" s="302">
        <v>0.36207088376195906</v>
      </c>
      <c r="I100" s="302">
        <v>8.2348887454071679E-2</v>
      </c>
      <c r="J100" s="302">
        <f t="shared" si="52"/>
        <v>1.662995385652396</v>
      </c>
      <c r="K100" s="303"/>
      <c r="L100" s="302">
        <v>1.1480473180390374</v>
      </c>
      <c r="M100" s="302">
        <v>0.31591601857396301</v>
      </c>
      <c r="N100" s="302">
        <v>5.6772184238786993E-2</v>
      </c>
      <c r="O100" s="302">
        <f t="shared" si="51"/>
        <v>1.5207355208517872</v>
      </c>
    </row>
    <row r="101" spans="1:15" s="236" customFormat="1" x14ac:dyDescent="0.2">
      <c r="A101" s="237" t="str">
        <f>name!E$11</f>
        <v>Process, plant and machine operatives</v>
      </c>
      <c r="B101" s="302">
        <v>9.6567746473204643</v>
      </c>
      <c r="C101" s="302">
        <v>0.69887874318227239</v>
      </c>
      <c r="D101" s="302">
        <v>0.35443274363893307</v>
      </c>
      <c r="E101" s="302">
        <f t="shared" si="49"/>
        <v>10.710086134141669</v>
      </c>
      <c r="F101" s="303"/>
      <c r="G101" s="302">
        <v>7.6294498423543624</v>
      </c>
      <c r="H101" s="302">
        <v>1.1654840401121349</v>
      </c>
      <c r="I101" s="302">
        <v>0.40354699443868514</v>
      </c>
      <c r="J101" s="302">
        <f t="shared" si="52"/>
        <v>9.1984808769051813</v>
      </c>
      <c r="K101" s="303"/>
      <c r="L101" s="302">
        <v>7.1267644446086411</v>
      </c>
      <c r="M101" s="302">
        <v>1.2179603938300427</v>
      </c>
      <c r="N101" s="302">
        <v>0.38145173672834709</v>
      </c>
      <c r="O101" s="302">
        <f t="shared" si="51"/>
        <v>8.726176575167031</v>
      </c>
    </row>
    <row r="102" spans="1:15" s="236" customFormat="1" x14ac:dyDescent="0.2">
      <c r="A102" s="237" t="str">
        <f>name!E$12</f>
        <v>Elementary occupations</v>
      </c>
      <c r="B102" s="302">
        <v>3.7147930804272078</v>
      </c>
      <c r="C102" s="302">
        <v>0.65522722836545266</v>
      </c>
      <c r="D102" s="302">
        <v>0.28006093580824609</v>
      </c>
      <c r="E102" s="302">
        <f t="shared" si="49"/>
        <v>4.6500812446009059</v>
      </c>
      <c r="F102" s="303"/>
      <c r="G102" s="302">
        <v>2.8707807633160938</v>
      </c>
      <c r="H102" s="302">
        <v>0.73960724550650447</v>
      </c>
      <c r="I102" s="302">
        <v>0.41109997656994746</v>
      </c>
      <c r="J102" s="302">
        <f t="shared" si="52"/>
        <v>4.0214879853925458</v>
      </c>
      <c r="K102" s="303"/>
      <c r="L102" s="302">
        <v>1.7508458449125366</v>
      </c>
      <c r="M102" s="302">
        <v>0.46039305534022323</v>
      </c>
      <c r="N102" s="302">
        <v>0.37698308930450447</v>
      </c>
      <c r="O102" s="302">
        <f t="shared" si="51"/>
        <v>2.588221989557264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42.219538430744556</v>
      </c>
      <c r="C104" s="311">
        <f t="shared" ref="C104:E104" si="53">SUM(C94:C102)</f>
        <v>3.9967750724347089</v>
      </c>
      <c r="D104" s="311">
        <f t="shared" si="53"/>
        <v>3.7616864968208876</v>
      </c>
      <c r="E104" s="311">
        <f t="shared" si="53"/>
        <v>49.978000000000151</v>
      </c>
      <c r="F104" s="311"/>
      <c r="G104" s="311">
        <f t="shared" ref="G104:J104" si="54">SUM(G94:G102)</f>
        <v>39.840488683975607</v>
      </c>
      <c r="H104" s="311">
        <f t="shared" si="54"/>
        <v>5.1470428994596533</v>
      </c>
      <c r="I104" s="311">
        <f t="shared" si="54"/>
        <v>3.458468416564628</v>
      </c>
      <c r="J104" s="311">
        <f t="shared" si="54"/>
        <v>48.445999999999884</v>
      </c>
      <c r="K104" s="311"/>
      <c r="L104" s="311">
        <f t="shared" ref="L104:O104" si="55">SUM(L94:L102)</f>
        <v>33.883850710204392</v>
      </c>
      <c r="M104" s="311">
        <f t="shared" si="55"/>
        <v>4.2563964543856319</v>
      </c>
      <c r="N104" s="311">
        <f t="shared" si="55"/>
        <v>2.9267528354099701</v>
      </c>
      <c r="O104" s="311">
        <f t="shared" si="55"/>
        <v>41.066999999999986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0.21604023520753277</v>
      </c>
      <c r="C111" s="302">
        <v>9.3271111031733127E-3</v>
      </c>
      <c r="D111" s="302">
        <v>1.3575424427053066E-2</v>
      </c>
      <c r="E111" s="302">
        <f>SUM(B111:D111)</f>
        <v>0.23894277073775913</v>
      </c>
      <c r="F111" s="303"/>
      <c r="G111" s="302">
        <v>0.24502596306775568</v>
      </c>
      <c r="H111" s="302">
        <v>9.0822890744319072E-3</v>
      </c>
      <c r="I111" s="302">
        <v>0</v>
      </c>
      <c r="J111" s="302">
        <f>SUM(G111:I111)</f>
        <v>0.25410825214218757</v>
      </c>
      <c r="K111" s="303"/>
      <c r="L111" s="302">
        <v>0.25897464355525818</v>
      </c>
      <c r="M111" s="302">
        <v>8.9888360304125874E-3</v>
      </c>
      <c r="N111" s="302">
        <v>0</v>
      </c>
      <c r="O111" s="302">
        <f>SUM(L111:N111)</f>
        <v>0.26796347958567074</v>
      </c>
    </row>
    <row r="112" spans="1:15" s="236" customFormat="1" x14ac:dyDescent="0.2">
      <c r="A112" s="237" t="str">
        <f>name!E$5</f>
        <v>Professional occupations</v>
      </c>
      <c r="B112" s="302">
        <v>0.49670690176350529</v>
      </c>
      <c r="C112" s="302">
        <v>1.6677121065211211E-2</v>
      </c>
      <c r="D112" s="302">
        <v>2.1338116773501999E-2</v>
      </c>
      <c r="E112" s="302">
        <f t="shared" ref="E112:E119" si="56">SUM(B112:D112)</f>
        <v>0.53472213960221848</v>
      </c>
      <c r="F112" s="303"/>
      <c r="G112" s="302">
        <v>0.62458167212329163</v>
      </c>
      <c r="H112" s="302">
        <v>1.1098074586983237E-2</v>
      </c>
      <c r="I112" s="302">
        <v>0</v>
      </c>
      <c r="J112" s="302">
        <f t="shared" ref="J112:J114" si="57">SUM(G112:I112)</f>
        <v>0.63567974671027483</v>
      </c>
      <c r="K112" s="303"/>
      <c r="L112" s="302">
        <v>0.70628015498297136</v>
      </c>
      <c r="M112" s="302">
        <v>1.1928920409869485E-2</v>
      </c>
      <c r="N112" s="302">
        <v>0</v>
      </c>
      <c r="O112" s="302">
        <f t="shared" ref="O112:O119" si="58">SUM(L112:N112)</f>
        <v>0.71820907539284085</v>
      </c>
    </row>
    <row r="113" spans="1:15" s="236" customFormat="1" x14ac:dyDescent="0.2">
      <c r="A113" s="237" t="str">
        <f>name!E$6</f>
        <v>Associate professional occupations</v>
      </c>
      <c r="B113" s="302">
        <v>0.25789442202566354</v>
      </c>
      <c r="C113" s="302">
        <v>1.405644353829209E-2</v>
      </c>
      <c r="D113" s="302">
        <v>6.7891297579776265E-3</v>
      </c>
      <c r="E113" s="302">
        <f t="shared" si="56"/>
        <v>0.27873999532193328</v>
      </c>
      <c r="F113" s="303"/>
      <c r="G113" s="302">
        <v>0.31602545544275767</v>
      </c>
      <c r="H113" s="302">
        <v>1.1045394121245692E-2</v>
      </c>
      <c r="I113" s="302">
        <v>0</v>
      </c>
      <c r="J113" s="302">
        <f t="shared" si="57"/>
        <v>0.32707084956400334</v>
      </c>
      <c r="K113" s="303"/>
      <c r="L113" s="302">
        <v>0.27364666231110218</v>
      </c>
      <c r="M113" s="302">
        <v>1.0504717204571754E-2</v>
      </c>
      <c r="N113" s="302">
        <v>0</v>
      </c>
      <c r="O113" s="302">
        <f t="shared" si="58"/>
        <v>0.28415137951567393</v>
      </c>
    </row>
    <row r="114" spans="1:15" s="236" customFormat="1" x14ac:dyDescent="0.2">
      <c r="A114" s="237" t="str">
        <f>name!E$7</f>
        <v>Administrative and secretarial occupations</v>
      </c>
      <c r="B114" s="302">
        <v>0.2078458967462827</v>
      </c>
      <c r="C114" s="302">
        <v>5.2867255670381204E-2</v>
      </c>
      <c r="D114" s="302">
        <v>2.13710714415176E-3</v>
      </c>
      <c r="E114" s="302">
        <f t="shared" si="56"/>
        <v>0.2628502595608157</v>
      </c>
      <c r="F114" s="303"/>
      <c r="G114" s="302">
        <v>0.20873763965440334</v>
      </c>
      <c r="H114" s="302">
        <v>4.0439556863822688E-2</v>
      </c>
      <c r="I114" s="302">
        <v>0</v>
      </c>
      <c r="J114" s="302">
        <f t="shared" si="57"/>
        <v>0.24917719651822604</v>
      </c>
      <c r="K114" s="303"/>
      <c r="L114" s="302">
        <v>0.13472076360134924</v>
      </c>
      <c r="M114" s="302">
        <v>3.006638302642611E-2</v>
      </c>
      <c r="N114" s="302">
        <v>0</v>
      </c>
      <c r="O114" s="302">
        <f t="shared" si="58"/>
        <v>0.16478714662777535</v>
      </c>
    </row>
    <row r="115" spans="1:15" s="236" customFormat="1" x14ac:dyDescent="0.2">
      <c r="A115" s="237" t="str">
        <f>name!E$8</f>
        <v>Skilled trades occupations</v>
      </c>
      <c r="B115" s="302">
        <v>0.46711603805563828</v>
      </c>
      <c r="C115" s="302">
        <v>2.7559696183020798E-2</v>
      </c>
      <c r="D115" s="302">
        <v>1.7862060000564919E-2</v>
      </c>
      <c r="E115" s="302">
        <f t="shared" si="56"/>
        <v>0.51253779423922396</v>
      </c>
      <c r="F115" s="303"/>
      <c r="G115" s="302">
        <v>0.37065236895560194</v>
      </c>
      <c r="H115" s="302">
        <v>4.3319099660886172E-3</v>
      </c>
      <c r="I115" s="302">
        <v>0</v>
      </c>
      <c r="J115" s="302">
        <f>SUM(G115:I115)</f>
        <v>0.37498427892169056</v>
      </c>
      <c r="K115" s="303"/>
      <c r="L115" s="302">
        <v>0.29166212188308405</v>
      </c>
      <c r="M115" s="302">
        <v>3.5573030697284582E-3</v>
      </c>
      <c r="N115" s="302">
        <v>0</v>
      </c>
      <c r="O115" s="302">
        <f t="shared" si="58"/>
        <v>0.2952194249528125</v>
      </c>
    </row>
    <row r="116" spans="1:15" s="236" customFormat="1" x14ac:dyDescent="0.2">
      <c r="A116" s="237" t="str">
        <f>name!E$9</f>
        <v>Caring, leisure and other service occupations</v>
      </c>
      <c r="B116" s="302">
        <v>4.2603121733485377E-2</v>
      </c>
      <c r="C116" s="302">
        <v>7.1830730478819674E-3</v>
      </c>
      <c r="D116" s="302">
        <v>3.4799618725924462E-4</v>
      </c>
      <c r="E116" s="302">
        <f t="shared" si="56"/>
        <v>5.0134190968626591E-2</v>
      </c>
      <c r="F116" s="303"/>
      <c r="G116" s="302">
        <v>4.0305823492167762E-2</v>
      </c>
      <c r="H116" s="302">
        <v>3.9891392773828702E-3</v>
      </c>
      <c r="I116" s="302">
        <v>0</v>
      </c>
      <c r="J116" s="302">
        <f t="shared" ref="J116:J119" si="59">SUM(G116:I116)</f>
        <v>4.4294962769550632E-2</v>
      </c>
      <c r="K116" s="303"/>
      <c r="L116" s="302">
        <v>4.1620427309804996E-2</v>
      </c>
      <c r="M116" s="302">
        <v>3.1079668095447218E-3</v>
      </c>
      <c r="N116" s="302">
        <v>0</v>
      </c>
      <c r="O116" s="302">
        <f t="shared" si="58"/>
        <v>4.4728394119349715E-2</v>
      </c>
    </row>
    <row r="117" spans="1:15" s="236" customFormat="1" x14ac:dyDescent="0.2">
      <c r="A117" s="237" t="str">
        <f>name!E$10</f>
        <v>Sales and customer service occupations</v>
      </c>
      <c r="B117" s="302">
        <v>0.18138281818728103</v>
      </c>
      <c r="C117" s="302">
        <v>9.5026762344576104E-2</v>
      </c>
      <c r="D117" s="302">
        <v>1.3442439593017434E-2</v>
      </c>
      <c r="E117" s="302">
        <f t="shared" si="56"/>
        <v>0.2898520201248746</v>
      </c>
      <c r="F117" s="303"/>
      <c r="G117" s="302">
        <v>0.18165964901502454</v>
      </c>
      <c r="H117" s="302">
        <v>6.3765464031180219E-2</v>
      </c>
      <c r="I117" s="302">
        <v>0</v>
      </c>
      <c r="J117" s="302">
        <f t="shared" si="59"/>
        <v>0.24542511304620476</v>
      </c>
      <c r="K117" s="303"/>
      <c r="L117" s="302">
        <v>0.20066797129179173</v>
      </c>
      <c r="M117" s="302">
        <v>7.5304223461872835E-2</v>
      </c>
      <c r="N117" s="302">
        <v>0</v>
      </c>
      <c r="O117" s="302">
        <f t="shared" si="58"/>
        <v>0.27597219475366458</v>
      </c>
    </row>
    <row r="118" spans="1:15" s="236" customFormat="1" x14ac:dyDescent="0.2">
      <c r="A118" s="237" t="str">
        <f>name!E$11</f>
        <v>Process, plant and machine operatives</v>
      </c>
      <c r="B118" s="302">
        <v>8.3503250226200573E-2</v>
      </c>
      <c r="C118" s="302">
        <v>7.4016487813888376E-3</v>
      </c>
      <c r="D118" s="302">
        <v>7.7105111209100161E-3</v>
      </c>
      <c r="E118" s="302">
        <f t="shared" si="56"/>
        <v>9.8615410128499434E-2</v>
      </c>
      <c r="F118" s="303"/>
      <c r="G118" s="302">
        <v>6.7792948755350524E-2</v>
      </c>
      <c r="H118" s="302">
        <v>1.9701025574508542E-3</v>
      </c>
      <c r="I118" s="302">
        <v>0</v>
      </c>
      <c r="J118" s="302">
        <f t="shared" si="59"/>
        <v>6.9763051312801375E-2</v>
      </c>
      <c r="K118" s="303"/>
      <c r="L118" s="302">
        <v>7.3830565661784808E-2</v>
      </c>
      <c r="M118" s="302">
        <v>2.6921411530196099E-3</v>
      </c>
      <c r="N118" s="302">
        <v>0</v>
      </c>
      <c r="O118" s="302">
        <f t="shared" si="58"/>
        <v>7.6522706814804414E-2</v>
      </c>
    </row>
    <row r="119" spans="1:15" s="236" customFormat="1" x14ac:dyDescent="0.2">
      <c r="A119" s="237" t="str">
        <f>name!E$12</f>
        <v>Elementary occupations</v>
      </c>
      <c r="B119" s="302">
        <v>1.5922427475923779E-2</v>
      </c>
      <c r="C119" s="302">
        <v>1.5485647485393338E-2</v>
      </c>
      <c r="D119" s="302">
        <v>7.197344354734141E-3</v>
      </c>
      <c r="E119" s="302">
        <f t="shared" si="56"/>
        <v>3.8605419316051257E-2</v>
      </c>
      <c r="F119" s="303"/>
      <c r="G119" s="302">
        <v>1.3217412253804905E-2</v>
      </c>
      <c r="H119" s="302">
        <v>9.2791367612547072E-3</v>
      </c>
      <c r="I119" s="302">
        <v>0</v>
      </c>
      <c r="J119" s="302">
        <f t="shared" si="59"/>
        <v>2.2496549015059611E-2</v>
      </c>
      <c r="K119" s="303"/>
      <c r="L119" s="302">
        <v>6.7960504250048261E-3</v>
      </c>
      <c r="M119" s="302">
        <v>4.6501478124024642E-3</v>
      </c>
      <c r="N119" s="302">
        <v>0</v>
      </c>
      <c r="O119" s="302">
        <f t="shared" si="58"/>
        <v>1.1446198237407289E-2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1.9690151114215133</v>
      </c>
      <c r="C121" s="311">
        <f t="shared" ref="C121:E121" si="60">SUM(C111:C119)</f>
        <v>0.24558475921931885</v>
      </c>
      <c r="D121" s="311">
        <f t="shared" si="60"/>
        <v>9.0400129359170217E-2</v>
      </c>
      <c r="E121" s="311">
        <f t="shared" si="60"/>
        <v>2.3050000000000024</v>
      </c>
      <c r="F121" s="311"/>
      <c r="G121" s="311">
        <f t="shared" ref="G121:J121" si="61">SUM(G111:G119)</f>
        <v>2.0679989327601582</v>
      </c>
      <c r="H121" s="311">
        <f t="shared" si="61"/>
        <v>0.15500106723984081</v>
      </c>
      <c r="I121" s="311">
        <f t="shared" si="61"/>
        <v>0</v>
      </c>
      <c r="J121" s="311">
        <f t="shared" si="61"/>
        <v>2.222999999999999</v>
      </c>
      <c r="K121" s="311"/>
      <c r="L121" s="311">
        <f t="shared" ref="L121:O121" si="62">SUM(L111:L119)</f>
        <v>1.9881993610221516</v>
      </c>
      <c r="M121" s="311">
        <f t="shared" si="62"/>
        <v>0.15080063897784804</v>
      </c>
      <c r="N121" s="311">
        <f t="shared" si="62"/>
        <v>0</v>
      </c>
      <c r="O121" s="311">
        <f t="shared" si="62"/>
        <v>2.1389999999999989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0.33941752161869626</v>
      </c>
      <c r="C128" s="302">
        <v>1.4894802640396316E-2</v>
      </c>
      <c r="D128" s="302">
        <v>3.7681912627714927E-2</v>
      </c>
      <c r="E128" s="302">
        <f>SUM(B128:D128)</f>
        <v>0.39199423688680751</v>
      </c>
      <c r="F128" s="303"/>
      <c r="G128" s="302">
        <v>0.41178972700407485</v>
      </c>
      <c r="H128" s="302">
        <v>2.0179692769347467E-2</v>
      </c>
      <c r="I128" s="302">
        <v>2.29027739236866E-3</v>
      </c>
      <c r="J128" s="302">
        <f>SUM(G128:I128)</f>
        <v>0.43425969716579094</v>
      </c>
      <c r="K128" s="303"/>
      <c r="L128" s="302">
        <v>0.46699330758704638</v>
      </c>
      <c r="M128" s="302">
        <v>2.0272749839917097E-2</v>
      </c>
      <c r="N128" s="302">
        <v>2.0121301908606472E-3</v>
      </c>
      <c r="O128" s="302">
        <f>SUM(L128:N128)</f>
        <v>0.48927818761782416</v>
      </c>
    </row>
    <row r="129" spans="1:15" s="236" customFormat="1" x14ac:dyDescent="0.2">
      <c r="A129" s="237" t="str">
        <f>name!E$5</f>
        <v>Professional occupations</v>
      </c>
      <c r="B129" s="302">
        <v>0.31727931014543298</v>
      </c>
      <c r="C129" s="302">
        <v>2.4570955721236389E-2</v>
      </c>
      <c r="D129" s="302">
        <v>1.2891650320597872E-2</v>
      </c>
      <c r="E129" s="302">
        <f t="shared" ref="E129:E136" si="63">SUM(B129:D129)</f>
        <v>0.35474191618726725</v>
      </c>
      <c r="F129" s="303"/>
      <c r="G129" s="302">
        <v>0.44141523238378988</v>
      </c>
      <c r="H129" s="302">
        <v>2.7076626793338689E-2</v>
      </c>
      <c r="I129" s="302">
        <v>3.1681873084358808E-3</v>
      </c>
      <c r="J129" s="302">
        <f t="shared" ref="J129:J131" si="64">SUM(G129:I129)</f>
        <v>0.47166004648556442</v>
      </c>
      <c r="K129" s="303"/>
      <c r="L129" s="302">
        <v>0.55127016329895784</v>
      </c>
      <c r="M129" s="302">
        <v>3.2327035011381726E-2</v>
      </c>
      <c r="N129" s="302">
        <v>2.6540749335516056E-3</v>
      </c>
      <c r="O129" s="302">
        <f t="shared" ref="O129:O136" si="65">SUM(L129:N129)</f>
        <v>0.58625127324389115</v>
      </c>
    </row>
    <row r="130" spans="1:15" s="236" customFormat="1" x14ac:dyDescent="0.2">
      <c r="A130" s="237" t="str">
        <f>name!E$6</f>
        <v>Associate professional occupations</v>
      </c>
      <c r="B130" s="302">
        <v>0.31603189929848041</v>
      </c>
      <c r="C130" s="302">
        <v>2.9165914423588141E-2</v>
      </c>
      <c r="D130" s="302">
        <v>7.4758375632524325E-3</v>
      </c>
      <c r="E130" s="302">
        <f t="shared" si="63"/>
        <v>0.35267365128532097</v>
      </c>
      <c r="F130" s="303"/>
      <c r="G130" s="302">
        <v>0.41577126693080346</v>
      </c>
      <c r="H130" s="302">
        <v>2.6016665463529248E-2</v>
      </c>
      <c r="I130" s="302">
        <v>3.4798325867439112E-3</v>
      </c>
      <c r="J130" s="302">
        <f t="shared" si="64"/>
        <v>0.44526776498107662</v>
      </c>
      <c r="K130" s="303"/>
      <c r="L130" s="302">
        <v>0.54848458735156846</v>
      </c>
      <c r="M130" s="302">
        <v>2.4926485764281015E-2</v>
      </c>
      <c r="N130" s="302">
        <v>4.2082574559427696E-3</v>
      </c>
      <c r="O130" s="302">
        <f t="shared" si="65"/>
        <v>0.57761933057179227</v>
      </c>
    </row>
    <row r="131" spans="1:15" s="236" customFormat="1" x14ac:dyDescent="0.2">
      <c r="A131" s="237" t="str">
        <f>name!E$7</f>
        <v>Administrative and secretarial occupations</v>
      </c>
      <c r="B131" s="302">
        <v>0.21815256523273963</v>
      </c>
      <c r="C131" s="302">
        <v>8.0209082443309793E-2</v>
      </c>
      <c r="D131" s="302">
        <v>1.9934599683337543E-3</v>
      </c>
      <c r="E131" s="302">
        <f t="shared" si="63"/>
        <v>0.30035510764438322</v>
      </c>
      <c r="F131" s="303"/>
      <c r="G131" s="302">
        <v>0.2366347350895677</v>
      </c>
      <c r="H131" s="302">
        <v>6.4298344445402694E-2</v>
      </c>
      <c r="I131" s="302">
        <v>1.0654292795223288E-3</v>
      </c>
      <c r="J131" s="302">
        <f t="shared" si="64"/>
        <v>0.30199850881449275</v>
      </c>
      <c r="K131" s="303"/>
      <c r="L131" s="302">
        <v>0.21818408253709612</v>
      </c>
      <c r="M131" s="302">
        <v>8.5728425452632234E-2</v>
      </c>
      <c r="N131" s="302">
        <v>2.0900349643614832E-3</v>
      </c>
      <c r="O131" s="302">
        <f t="shared" si="65"/>
        <v>0.30600254295408985</v>
      </c>
    </row>
    <row r="132" spans="1:15" s="236" customFormat="1" x14ac:dyDescent="0.2">
      <c r="A132" s="237" t="str">
        <f>name!E$8</f>
        <v>Skilled trades occupations</v>
      </c>
      <c r="B132" s="302">
        <v>0.29779889440105928</v>
      </c>
      <c r="C132" s="302">
        <v>2.0486467241273336E-2</v>
      </c>
      <c r="D132" s="302">
        <v>5.9459166084537024E-2</v>
      </c>
      <c r="E132" s="302">
        <f t="shared" si="63"/>
        <v>0.37774452772686962</v>
      </c>
      <c r="F132" s="303"/>
      <c r="G132" s="302">
        <v>0.27603162018696381</v>
      </c>
      <c r="H132" s="302">
        <v>1.2390477508182375E-2</v>
      </c>
      <c r="I132" s="302">
        <v>5.3205393282549597E-3</v>
      </c>
      <c r="J132" s="302">
        <f>SUM(G132:I132)</f>
        <v>0.29374263702340114</v>
      </c>
      <c r="K132" s="303"/>
      <c r="L132" s="302">
        <v>0.25869503673131722</v>
      </c>
      <c r="M132" s="302">
        <v>1.0714060804180537E-2</v>
      </c>
      <c r="N132" s="302">
        <v>6.0098121866332E-3</v>
      </c>
      <c r="O132" s="302">
        <f t="shared" si="65"/>
        <v>0.27541890972213096</v>
      </c>
    </row>
    <row r="133" spans="1:15" s="236" customFormat="1" x14ac:dyDescent="0.2">
      <c r="A133" s="237" t="str">
        <f>name!E$9</f>
        <v>Caring, leisure and other service occupations</v>
      </c>
      <c r="B133" s="302">
        <v>7.7720372097711349E-2</v>
      </c>
      <c r="C133" s="302">
        <v>1.7326793725370378E-2</v>
      </c>
      <c r="D133" s="302">
        <v>1.0046149840567762E-3</v>
      </c>
      <c r="E133" s="302">
        <f t="shared" si="63"/>
        <v>9.6051780807138512E-2</v>
      </c>
      <c r="F133" s="303"/>
      <c r="G133" s="302">
        <v>8.6239294106759831E-2</v>
      </c>
      <c r="H133" s="302">
        <v>1.2782178762676425E-2</v>
      </c>
      <c r="I133" s="302">
        <v>1.8538036016113855E-3</v>
      </c>
      <c r="J133" s="302">
        <f t="shared" ref="J133:J136" si="66">SUM(G133:I133)</f>
        <v>0.10087527647104765</v>
      </c>
      <c r="K133" s="303"/>
      <c r="L133" s="302">
        <v>0.11387604698601041</v>
      </c>
      <c r="M133" s="302">
        <v>1.562178779438592E-2</v>
      </c>
      <c r="N133" s="302">
        <v>1.9788367987256818E-3</v>
      </c>
      <c r="O133" s="302">
        <f t="shared" si="65"/>
        <v>0.13147667157912202</v>
      </c>
    </row>
    <row r="134" spans="1:15" s="236" customFormat="1" x14ac:dyDescent="0.2">
      <c r="A134" s="237" t="str">
        <f>name!E$10</f>
        <v>Sales and customer service occupations</v>
      </c>
      <c r="B134" s="302">
        <v>8.690765729359419E-2</v>
      </c>
      <c r="C134" s="302">
        <v>3.3495996872531568E-2</v>
      </c>
      <c r="D134" s="302">
        <v>8.2253199328572273E-3</v>
      </c>
      <c r="E134" s="302">
        <f t="shared" si="63"/>
        <v>0.12862897409898297</v>
      </c>
      <c r="F134" s="303"/>
      <c r="G134" s="302">
        <v>9.5175139205655609E-2</v>
      </c>
      <c r="H134" s="302">
        <v>3.0635611464109182E-2</v>
      </c>
      <c r="I134" s="302">
        <v>5.3301121584557775E-4</v>
      </c>
      <c r="J134" s="302">
        <f t="shared" si="66"/>
        <v>0.12634376188561039</v>
      </c>
      <c r="K134" s="303"/>
      <c r="L134" s="302">
        <v>0.12007960594151543</v>
      </c>
      <c r="M134" s="302">
        <v>3.8199042116135083E-2</v>
      </c>
      <c r="N134" s="302">
        <v>4.1786996093444673E-4</v>
      </c>
      <c r="O134" s="302">
        <f t="shared" si="65"/>
        <v>0.15869651801858498</v>
      </c>
    </row>
    <row r="135" spans="1:15" s="236" customFormat="1" x14ac:dyDescent="0.2">
      <c r="A135" s="237" t="str">
        <f>name!E$11</f>
        <v>Process, plant and machine operatives</v>
      </c>
      <c r="B135" s="302">
        <v>0.9849735971478274</v>
      </c>
      <c r="C135" s="302">
        <v>3.5699139993231904E-2</v>
      </c>
      <c r="D135" s="302">
        <v>1.2970164990451274E-2</v>
      </c>
      <c r="E135" s="302">
        <f t="shared" si="63"/>
        <v>1.0336429021315106</v>
      </c>
      <c r="F135" s="303"/>
      <c r="G135" s="302">
        <v>0.895080499311246</v>
      </c>
      <c r="H135" s="302">
        <v>2.9545234126927247E-2</v>
      </c>
      <c r="I135" s="302">
        <v>1.0431793890046132E-3</v>
      </c>
      <c r="J135" s="302">
        <f t="shared" si="66"/>
        <v>0.92566891282717789</v>
      </c>
      <c r="K135" s="303"/>
      <c r="L135" s="302">
        <v>1.0625093135731194</v>
      </c>
      <c r="M135" s="302">
        <v>3.3174017351144724E-2</v>
      </c>
      <c r="N135" s="302">
        <v>4.5896880668553697E-4</v>
      </c>
      <c r="O135" s="302">
        <f t="shared" si="65"/>
        <v>1.0961422997309498</v>
      </c>
    </row>
    <row r="136" spans="1:15" s="236" customFormat="1" x14ac:dyDescent="0.2">
      <c r="A136" s="237" t="str">
        <f>name!E$12</f>
        <v>Elementary occupations</v>
      </c>
      <c r="B136" s="302">
        <v>0.58884879500482579</v>
      </c>
      <c r="C136" s="302">
        <v>5.1496619538601261E-2</v>
      </c>
      <c r="D136" s="302">
        <v>9.8214886882934845E-3</v>
      </c>
      <c r="E136" s="302">
        <f t="shared" si="63"/>
        <v>0.65016690323172055</v>
      </c>
      <c r="F136" s="303"/>
      <c r="G136" s="302">
        <v>0.54995346556197999</v>
      </c>
      <c r="H136" s="302">
        <v>3.3144375511173399E-2</v>
      </c>
      <c r="I136" s="302">
        <v>2.0855532726879096E-3</v>
      </c>
      <c r="J136" s="302">
        <f t="shared" si="66"/>
        <v>0.58518339434584132</v>
      </c>
      <c r="K136" s="303"/>
      <c r="L136" s="302">
        <v>0.499602210521783</v>
      </c>
      <c r="M136" s="302">
        <v>3.3735023339221452E-2</v>
      </c>
      <c r="N136" s="302">
        <v>2.7770327006057761E-3</v>
      </c>
      <c r="O136" s="302">
        <f t="shared" si="65"/>
        <v>0.53611426656161021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3.2271306122403676</v>
      </c>
      <c r="C138" s="311">
        <f t="shared" ref="C138:E138" si="67">SUM(C128:C136)</f>
        <v>0.30734577259953905</v>
      </c>
      <c r="D138" s="311">
        <f t="shared" si="67"/>
        <v>0.1515236151600948</v>
      </c>
      <c r="E138" s="311">
        <f t="shared" si="67"/>
        <v>3.6860000000000013</v>
      </c>
      <c r="F138" s="311"/>
      <c r="G138" s="311">
        <f t="shared" ref="G138:J138" si="68">SUM(G128:G136)</f>
        <v>3.4080909797808414</v>
      </c>
      <c r="H138" s="311">
        <f t="shared" si="68"/>
        <v>0.2560692068446867</v>
      </c>
      <c r="I138" s="311">
        <f t="shared" si="68"/>
        <v>2.0839813374475227E-2</v>
      </c>
      <c r="J138" s="311">
        <f t="shared" si="68"/>
        <v>3.6850000000000032</v>
      </c>
      <c r="K138" s="311"/>
      <c r="L138" s="311">
        <f t="shared" ref="L138:O138" si="69">SUM(L128:L136)</f>
        <v>3.8396943545284139</v>
      </c>
      <c r="M138" s="311">
        <f t="shared" si="69"/>
        <v>0.2946986274732798</v>
      </c>
      <c r="N138" s="311">
        <f t="shared" si="69"/>
        <v>2.2607017998301147E-2</v>
      </c>
      <c r="O138" s="311">
        <f t="shared" si="69"/>
        <v>4.1569999999999956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3.7428640675452773</v>
      </c>
      <c r="C145" s="302">
        <v>0.43494474343481415</v>
      </c>
      <c r="D145" s="302">
        <v>0.97538825732682422</v>
      </c>
      <c r="E145" s="302">
        <f>SUM(B145:D145)</f>
        <v>5.1531970683069162</v>
      </c>
      <c r="F145" s="303"/>
      <c r="G145" s="302">
        <v>4.2998306824951804</v>
      </c>
      <c r="H145" s="302">
        <v>0.67643326795339298</v>
      </c>
      <c r="I145" s="302">
        <v>1.6630256109868484</v>
      </c>
      <c r="J145" s="302">
        <f>SUM(G145:I145)</f>
        <v>6.6392895614354224</v>
      </c>
      <c r="K145" s="303"/>
      <c r="L145" s="302">
        <v>4.6906262982636031</v>
      </c>
      <c r="M145" s="302">
        <v>0.80550129541236271</v>
      </c>
      <c r="N145" s="302">
        <v>1.8564681793523832</v>
      </c>
      <c r="O145" s="302">
        <f>SUM(L145:N145)</f>
        <v>7.3525957730283489</v>
      </c>
    </row>
    <row r="146" spans="1:15" s="236" customFormat="1" x14ac:dyDescent="0.2">
      <c r="A146" s="237" t="str">
        <f>name!E$5</f>
        <v>Professional occupations</v>
      </c>
      <c r="B146" s="302">
        <v>6.6703377418775753</v>
      </c>
      <c r="C146" s="302">
        <v>0.33058496580931696</v>
      </c>
      <c r="D146" s="302">
        <v>0.81297392045870565</v>
      </c>
      <c r="E146" s="302">
        <f t="shared" ref="E146:E153" si="70">SUM(B146:D146)</f>
        <v>7.8138966281455975</v>
      </c>
      <c r="F146" s="303"/>
      <c r="G146" s="302">
        <v>8.5276825395624076</v>
      </c>
      <c r="H146" s="302">
        <v>0.46689964329605227</v>
      </c>
      <c r="I146" s="302">
        <v>1.133626265008741</v>
      </c>
      <c r="J146" s="302">
        <f t="shared" ref="J146:J148" si="71">SUM(G146:I146)</f>
        <v>10.128208447867202</v>
      </c>
      <c r="K146" s="303"/>
      <c r="L146" s="302">
        <v>11.019776358550956</v>
      </c>
      <c r="M146" s="302">
        <v>0.5707799372199881</v>
      </c>
      <c r="N146" s="302">
        <v>0.97385244320672681</v>
      </c>
      <c r="O146" s="302">
        <f t="shared" ref="O146:O153" si="72">SUM(L146:N146)</f>
        <v>12.564408738977672</v>
      </c>
    </row>
    <row r="147" spans="1:15" s="236" customFormat="1" x14ac:dyDescent="0.2">
      <c r="A147" s="237" t="str">
        <f>name!E$6</f>
        <v>Associate professional occupations</v>
      </c>
      <c r="B147" s="302">
        <v>3.1841200170183348</v>
      </c>
      <c r="C147" s="302">
        <v>0.43725834055204221</v>
      </c>
      <c r="D147" s="302">
        <v>0.23306146849562162</v>
      </c>
      <c r="E147" s="302">
        <f t="shared" si="70"/>
        <v>3.8544398260659984</v>
      </c>
      <c r="F147" s="303"/>
      <c r="G147" s="302">
        <v>3.8734997999767065</v>
      </c>
      <c r="H147" s="302">
        <v>0.52603991198162836</v>
      </c>
      <c r="I147" s="302">
        <v>0.3179737053238722</v>
      </c>
      <c r="J147" s="302">
        <f t="shared" si="71"/>
        <v>4.7175134172822073</v>
      </c>
      <c r="K147" s="303"/>
      <c r="L147" s="302">
        <v>4.0594380253269877</v>
      </c>
      <c r="M147" s="302">
        <v>0.54058752297840396</v>
      </c>
      <c r="N147" s="302">
        <v>0.31460990187486432</v>
      </c>
      <c r="O147" s="302">
        <f t="shared" si="72"/>
        <v>4.9146354501802563</v>
      </c>
    </row>
    <row r="148" spans="1:15" s="236" customFormat="1" x14ac:dyDescent="0.2">
      <c r="A148" s="237" t="str">
        <f>name!E$7</f>
        <v>Administrative and secretarial occupations</v>
      </c>
      <c r="B148" s="302">
        <v>2.7475033424869562</v>
      </c>
      <c r="C148" s="302">
        <v>2.3777505326437223</v>
      </c>
      <c r="D148" s="302">
        <v>0.23884708762626092</v>
      </c>
      <c r="E148" s="302">
        <f t="shared" si="70"/>
        <v>5.3641009627569387</v>
      </c>
      <c r="F148" s="303"/>
      <c r="G148" s="302">
        <v>2.7551746166271465</v>
      </c>
      <c r="H148" s="302">
        <v>2.092845820331013</v>
      </c>
      <c r="I148" s="302">
        <v>0.36657986929444492</v>
      </c>
      <c r="J148" s="302">
        <f t="shared" si="71"/>
        <v>5.2146003062526045</v>
      </c>
      <c r="K148" s="303"/>
      <c r="L148" s="302">
        <v>2.4923940173008532</v>
      </c>
      <c r="M148" s="302">
        <v>2.2849913487681364</v>
      </c>
      <c r="N148" s="302">
        <v>0.36415828766731262</v>
      </c>
      <c r="O148" s="302">
        <f t="shared" si="72"/>
        <v>5.141543653736302</v>
      </c>
    </row>
    <row r="149" spans="1:15" s="236" customFormat="1" x14ac:dyDescent="0.2">
      <c r="A149" s="237" t="str">
        <f>name!E$8</f>
        <v>Skilled trades occupations</v>
      </c>
      <c r="B149" s="302">
        <v>7.2027167255946756</v>
      </c>
      <c r="C149" s="302">
        <v>0.55014695115860091</v>
      </c>
      <c r="D149" s="302">
        <v>13.484933491206705</v>
      </c>
      <c r="E149" s="302">
        <f t="shared" si="70"/>
        <v>21.237797167959982</v>
      </c>
      <c r="F149" s="303"/>
      <c r="G149" s="302">
        <v>5.7828963729989518</v>
      </c>
      <c r="H149" s="302">
        <v>0.37226307327808145</v>
      </c>
      <c r="I149" s="302">
        <v>12.297412151355164</v>
      </c>
      <c r="J149" s="302">
        <f>SUM(G149:I149)</f>
        <v>18.452571597632197</v>
      </c>
      <c r="K149" s="303"/>
      <c r="L149" s="302">
        <v>4.025825053220589</v>
      </c>
      <c r="M149" s="302">
        <v>0.60239548826505673</v>
      </c>
      <c r="N149" s="302">
        <v>13.33403708897052</v>
      </c>
      <c r="O149" s="302">
        <f t="shared" si="72"/>
        <v>17.962257630456165</v>
      </c>
    </row>
    <row r="150" spans="1:15" s="236" customFormat="1" x14ac:dyDescent="0.2">
      <c r="A150" s="237" t="str">
        <f>name!E$9</f>
        <v>Caring, leisure and other service occupations</v>
      </c>
      <c r="B150" s="302">
        <v>0.11892333272287961</v>
      </c>
      <c r="C150" s="302">
        <v>3.3477655579543242E-2</v>
      </c>
      <c r="D150" s="302">
        <v>1.3311748288113752E-2</v>
      </c>
      <c r="E150" s="302">
        <f t="shared" si="70"/>
        <v>0.16571273659053659</v>
      </c>
      <c r="F150" s="303"/>
      <c r="G150" s="302">
        <v>0.12848964110603217</v>
      </c>
      <c r="H150" s="302">
        <v>3.6190334442006263E-2</v>
      </c>
      <c r="I150" s="302">
        <v>2.4846855481399359E-2</v>
      </c>
      <c r="J150" s="302">
        <f t="shared" ref="J150:J153" si="73">SUM(G150:I150)</f>
        <v>0.18952683102943779</v>
      </c>
      <c r="K150" s="303"/>
      <c r="L150" s="302">
        <v>0.14271991525129293</v>
      </c>
      <c r="M150" s="302">
        <v>3.1742478903206597E-2</v>
      </c>
      <c r="N150" s="302">
        <v>5.197306075600211E-2</v>
      </c>
      <c r="O150" s="302">
        <f t="shared" si="72"/>
        <v>0.22643545491050165</v>
      </c>
    </row>
    <row r="151" spans="1:15" s="236" customFormat="1" x14ac:dyDescent="0.2">
      <c r="A151" s="237" t="str">
        <f>name!E$10</f>
        <v>Sales and customer service occupations</v>
      </c>
      <c r="B151" s="302">
        <v>0.81940139086736918</v>
      </c>
      <c r="C151" s="302">
        <v>0.3918328399336356</v>
      </c>
      <c r="D151" s="302">
        <v>0.12164279713547392</v>
      </c>
      <c r="E151" s="302">
        <f t="shared" si="70"/>
        <v>1.3328770279364786</v>
      </c>
      <c r="F151" s="303"/>
      <c r="G151" s="302">
        <v>0.80413076736984868</v>
      </c>
      <c r="H151" s="302">
        <v>0.40685924162685194</v>
      </c>
      <c r="I151" s="302">
        <v>0.13994835397725289</v>
      </c>
      <c r="J151" s="302">
        <f t="shared" si="73"/>
        <v>1.3509383629739533</v>
      </c>
      <c r="K151" s="303"/>
      <c r="L151" s="302">
        <v>0.97917201880006521</v>
      </c>
      <c r="M151" s="302">
        <v>0.49650167608526202</v>
      </c>
      <c r="N151" s="302">
        <v>0.16305725981232422</v>
      </c>
      <c r="O151" s="302">
        <f t="shared" si="72"/>
        <v>1.6387309546976514</v>
      </c>
    </row>
    <row r="152" spans="1:15" s="236" customFormat="1" x14ac:dyDescent="0.2">
      <c r="A152" s="237" t="str">
        <f>name!E$11</f>
        <v>Process, plant and machine operatives</v>
      </c>
      <c r="B152" s="302">
        <v>4.9433807710515616</v>
      </c>
      <c r="C152" s="302">
        <v>0.14334563987289206</v>
      </c>
      <c r="D152" s="302">
        <v>0.99973119045373648</v>
      </c>
      <c r="E152" s="302">
        <f t="shared" si="70"/>
        <v>6.086457601378191</v>
      </c>
      <c r="F152" s="303"/>
      <c r="G152" s="302">
        <v>3.9579993490586447</v>
      </c>
      <c r="H152" s="302">
        <v>0.17875755249690695</v>
      </c>
      <c r="I152" s="302">
        <v>1.2555961879377955</v>
      </c>
      <c r="J152" s="302">
        <f t="shared" si="73"/>
        <v>5.3923530894933478</v>
      </c>
      <c r="K152" s="303"/>
      <c r="L152" s="302">
        <v>4.4837303241110611</v>
      </c>
      <c r="M152" s="302">
        <v>0.22593435285466112</v>
      </c>
      <c r="N152" s="302">
        <v>1.8685858875636743</v>
      </c>
      <c r="O152" s="302">
        <f t="shared" si="72"/>
        <v>6.5782505645293972</v>
      </c>
    </row>
    <row r="153" spans="1:15" s="236" customFormat="1" x14ac:dyDescent="0.2">
      <c r="A153" s="237" t="str">
        <f>name!E$12</f>
        <v>Elementary occupations</v>
      </c>
      <c r="B153" s="302">
        <v>2.1257063037665969</v>
      </c>
      <c r="C153" s="302">
        <v>0.60453536017345122</v>
      </c>
      <c r="D153" s="302">
        <v>1.0982793169194141</v>
      </c>
      <c r="E153" s="302">
        <f t="shared" si="70"/>
        <v>3.8285209808594622</v>
      </c>
      <c r="F153" s="303"/>
      <c r="G153" s="302">
        <v>1.6637792980673725</v>
      </c>
      <c r="H153" s="302">
        <v>0.50752540957103864</v>
      </c>
      <c r="I153" s="302">
        <v>1.1686936783952993</v>
      </c>
      <c r="J153" s="302">
        <f t="shared" si="73"/>
        <v>3.3399983860337104</v>
      </c>
      <c r="K153" s="303"/>
      <c r="L153" s="302">
        <v>1.2970224067243132</v>
      </c>
      <c r="M153" s="302">
        <v>0.38532479169074413</v>
      </c>
      <c r="N153" s="302">
        <v>1.6197945810686782</v>
      </c>
      <c r="O153" s="302">
        <f t="shared" si="72"/>
        <v>3.3021417794837356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31.554953692931228</v>
      </c>
      <c r="C155" s="311">
        <f t="shared" ref="C155:E155" si="74">SUM(C145:C153)</f>
        <v>5.3038770291580191</v>
      </c>
      <c r="D155" s="311">
        <f t="shared" si="74"/>
        <v>17.978169277910855</v>
      </c>
      <c r="E155" s="311">
        <f t="shared" si="74"/>
        <v>54.837000000000103</v>
      </c>
      <c r="F155" s="311"/>
      <c r="G155" s="311">
        <f t="shared" ref="G155:J155" si="75">SUM(G145:G153)</f>
        <v>31.793483067262294</v>
      </c>
      <c r="H155" s="311">
        <f t="shared" si="75"/>
        <v>5.2638142549769711</v>
      </c>
      <c r="I155" s="311">
        <f t="shared" si="75"/>
        <v>18.367702677760818</v>
      </c>
      <c r="J155" s="311">
        <f t="shared" si="75"/>
        <v>55.425000000000097</v>
      </c>
      <c r="K155" s="311"/>
      <c r="L155" s="311">
        <f t="shared" ref="L155:O155" si="76">SUM(L145:L153)</f>
        <v>33.190704417549718</v>
      </c>
      <c r="M155" s="311">
        <f t="shared" si="76"/>
        <v>5.9437588921778204</v>
      </c>
      <c r="N155" s="311">
        <f t="shared" si="76"/>
        <v>20.546536690272486</v>
      </c>
      <c r="O155" s="311">
        <f t="shared" si="76"/>
        <v>59.681000000000026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12.208457128837203</v>
      </c>
      <c r="C162" s="302">
        <v>0.83867266147962716</v>
      </c>
      <c r="D162" s="302">
        <v>3.0927873021772747</v>
      </c>
      <c r="E162" s="302">
        <f>SUM(B162:D162)</f>
        <v>16.139917092494105</v>
      </c>
      <c r="F162" s="303"/>
      <c r="G162" s="302">
        <v>14.629024120353789</v>
      </c>
      <c r="H162" s="302">
        <v>1.4592952202902116</v>
      </c>
      <c r="I162" s="302">
        <v>4.7470388809527995</v>
      </c>
      <c r="J162" s="302">
        <f>SUM(G162:I162)</f>
        <v>20.835358221596799</v>
      </c>
      <c r="K162" s="303"/>
      <c r="L162" s="302">
        <v>17.280809592880242</v>
      </c>
      <c r="M162" s="302">
        <v>1.6490253571232314</v>
      </c>
      <c r="N162" s="302">
        <v>5.8347694376031285</v>
      </c>
      <c r="O162" s="302">
        <f>SUM(L162:N162)</f>
        <v>24.764604387606603</v>
      </c>
    </row>
    <row r="163" spans="1:15" s="236" customFormat="1" x14ac:dyDescent="0.2">
      <c r="A163" s="237" t="str">
        <f>name!E$5</f>
        <v>Professional occupations</v>
      </c>
      <c r="B163" s="302">
        <v>7.7703161537145045</v>
      </c>
      <c r="C163" s="302">
        <v>1.0379640576735907</v>
      </c>
      <c r="D163" s="302">
        <v>0.77947433521616871</v>
      </c>
      <c r="E163" s="302">
        <f t="shared" ref="E163:E170" si="77">SUM(B163:D163)</f>
        <v>9.5877545466042626</v>
      </c>
      <c r="F163" s="303"/>
      <c r="G163" s="302">
        <v>10.531749065884698</v>
      </c>
      <c r="H163" s="302">
        <v>1.62882118776808</v>
      </c>
      <c r="I163" s="302">
        <v>1.1407235893244525</v>
      </c>
      <c r="J163" s="302">
        <f t="shared" ref="J163:J165" si="78">SUM(G163:I163)</f>
        <v>13.30129384297723</v>
      </c>
      <c r="K163" s="303"/>
      <c r="L163" s="302">
        <v>14.310264024550666</v>
      </c>
      <c r="M163" s="302">
        <v>2.0164991985920242</v>
      </c>
      <c r="N163" s="302">
        <v>0.96068075639343098</v>
      </c>
      <c r="O163" s="302">
        <f t="shared" ref="O163:O170" si="79">SUM(L163:N163)</f>
        <v>17.287443979536121</v>
      </c>
    </row>
    <row r="164" spans="1:15" s="236" customFormat="1" x14ac:dyDescent="0.2">
      <c r="A164" s="237" t="str">
        <f>name!E$6</f>
        <v>Associate professional occupations</v>
      </c>
      <c r="B164" s="302">
        <v>7.9398772387305891</v>
      </c>
      <c r="C164" s="302">
        <v>1.9495909751704583</v>
      </c>
      <c r="D164" s="302">
        <v>0.65009779031686377</v>
      </c>
      <c r="E164" s="302">
        <f t="shared" si="77"/>
        <v>10.53956600421791</v>
      </c>
      <c r="F164" s="303"/>
      <c r="G164" s="302">
        <v>9.955241741606649</v>
      </c>
      <c r="H164" s="302">
        <v>2.5077946588315934</v>
      </c>
      <c r="I164" s="302">
        <v>0.78981549787525906</v>
      </c>
      <c r="J164" s="302">
        <f t="shared" si="78"/>
        <v>13.2528518983135</v>
      </c>
      <c r="K164" s="303"/>
      <c r="L164" s="302">
        <v>10.943225708152994</v>
      </c>
      <c r="M164" s="302">
        <v>2.3887904935799904</v>
      </c>
      <c r="N164" s="302">
        <v>0.65271642896417925</v>
      </c>
      <c r="O164" s="302">
        <f t="shared" si="79"/>
        <v>13.984732630697163</v>
      </c>
    </row>
    <row r="165" spans="1:15" s="236" customFormat="1" x14ac:dyDescent="0.2">
      <c r="A165" s="237" t="str">
        <f>name!E$7</f>
        <v>Administrative and secretarial occupations</v>
      </c>
      <c r="B165" s="302">
        <v>9.2369234410834675</v>
      </c>
      <c r="C165" s="302">
        <v>3.561015448510231</v>
      </c>
      <c r="D165" s="302">
        <v>0.32990235770268861</v>
      </c>
      <c r="E165" s="302">
        <f t="shared" si="77"/>
        <v>13.127841247296388</v>
      </c>
      <c r="F165" s="303"/>
      <c r="G165" s="302">
        <v>10.286693350358675</v>
      </c>
      <c r="H165" s="302">
        <v>4.1087012731788946</v>
      </c>
      <c r="I165" s="302">
        <v>0.33406659222554386</v>
      </c>
      <c r="J165" s="302">
        <f t="shared" si="78"/>
        <v>14.729461215763113</v>
      </c>
      <c r="K165" s="303"/>
      <c r="L165" s="302">
        <v>11.055591577047</v>
      </c>
      <c r="M165" s="302">
        <v>3.8406923430793873</v>
      </c>
      <c r="N165" s="302">
        <v>0.33867230929978059</v>
      </c>
      <c r="O165" s="302">
        <f t="shared" si="79"/>
        <v>15.234956229426169</v>
      </c>
    </row>
    <row r="166" spans="1:15" s="236" customFormat="1" x14ac:dyDescent="0.2">
      <c r="A166" s="237" t="str">
        <f>name!E$8</f>
        <v>Skilled trades occupations</v>
      </c>
      <c r="B166" s="302">
        <v>10.204400331226624</v>
      </c>
      <c r="C166" s="302">
        <v>1.3715421802379619</v>
      </c>
      <c r="D166" s="302">
        <v>2.1215413013647817</v>
      </c>
      <c r="E166" s="302">
        <f t="shared" si="77"/>
        <v>13.697483812829368</v>
      </c>
      <c r="F166" s="303"/>
      <c r="G166" s="302">
        <v>8.6285636062024693</v>
      </c>
      <c r="H166" s="302">
        <v>0.96483330865000316</v>
      </c>
      <c r="I166" s="302">
        <v>2.9028997827518586</v>
      </c>
      <c r="J166" s="302">
        <f>SUM(G166:I166)</f>
        <v>12.496296697604333</v>
      </c>
      <c r="K166" s="303"/>
      <c r="L166" s="302">
        <v>8.5955104473647275</v>
      </c>
      <c r="M166" s="302">
        <v>1.0171700481988626</v>
      </c>
      <c r="N166" s="302">
        <v>3.3324272622938298</v>
      </c>
      <c r="O166" s="302">
        <f t="shared" si="79"/>
        <v>12.94510775785742</v>
      </c>
    </row>
    <row r="167" spans="1:15" s="236" customFormat="1" x14ac:dyDescent="0.2">
      <c r="A167" s="237" t="str">
        <f>name!E$9</f>
        <v>Caring, leisure and other service occupations</v>
      </c>
      <c r="B167" s="302">
        <v>0.55816629982976573</v>
      </c>
      <c r="C167" s="302">
        <v>0.22941361351546624</v>
      </c>
      <c r="D167" s="302">
        <v>0.12642474984804655</v>
      </c>
      <c r="E167" s="302">
        <f t="shared" si="77"/>
        <v>0.91400466319327844</v>
      </c>
      <c r="F167" s="303"/>
      <c r="G167" s="302">
        <v>0.53434646782825512</v>
      </c>
      <c r="H167" s="302">
        <v>0.21227776176767771</v>
      </c>
      <c r="I167" s="302">
        <v>0.15914250277914471</v>
      </c>
      <c r="J167" s="302">
        <f t="shared" ref="J167:J170" si="80">SUM(G167:I167)</f>
        <v>0.90576673237507754</v>
      </c>
      <c r="K167" s="303"/>
      <c r="L167" s="302">
        <v>0.74609662828158618</v>
      </c>
      <c r="M167" s="302">
        <v>0.17993089365831064</v>
      </c>
      <c r="N167" s="302">
        <v>0.27447777365741466</v>
      </c>
      <c r="O167" s="302">
        <f t="shared" si="79"/>
        <v>1.2005052955973115</v>
      </c>
    </row>
    <row r="168" spans="1:15" s="236" customFormat="1" x14ac:dyDescent="0.2">
      <c r="A168" s="237" t="str">
        <f>name!E$10</f>
        <v>Sales and customer service occupations</v>
      </c>
      <c r="B168" s="302">
        <v>15.371331848565447</v>
      </c>
      <c r="C168" s="302">
        <v>35.192678647779601</v>
      </c>
      <c r="D168" s="302">
        <v>2.0813821849080112</v>
      </c>
      <c r="E168" s="302">
        <f t="shared" si="77"/>
        <v>52.645392681253057</v>
      </c>
      <c r="F168" s="303"/>
      <c r="G168" s="302">
        <v>12.845616614974212</v>
      </c>
      <c r="H168" s="302">
        <v>33.99217269359233</v>
      </c>
      <c r="I168" s="302">
        <v>1.7557760261667501</v>
      </c>
      <c r="J168" s="302">
        <f t="shared" si="80"/>
        <v>48.593565334733292</v>
      </c>
      <c r="K168" s="303"/>
      <c r="L168" s="302">
        <v>10.685181629481223</v>
      </c>
      <c r="M168" s="302">
        <v>31.441097655482022</v>
      </c>
      <c r="N168" s="302">
        <v>1.3888833776793199</v>
      </c>
      <c r="O168" s="302">
        <f t="shared" si="79"/>
        <v>43.515162662642567</v>
      </c>
    </row>
    <row r="169" spans="1:15" s="236" customFormat="1" x14ac:dyDescent="0.2">
      <c r="A169" s="237" t="str">
        <f>name!E$11</f>
        <v>Process, plant and machine operatives</v>
      </c>
      <c r="B169" s="302">
        <v>9.5596810056598436</v>
      </c>
      <c r="C169" s="302">
        <v>1.850924691132237</v>
      </c>
      <c r="D169" s="302">
        <v>0.36836402770192467</v>
      </c>
      <c r="E169" s="302">
        <f t="shared" si="77"/>
        <v>11.778969724494004</v>
      </c>
      <c r="F169" s="303"/>
      <c r="G169" s="302">
        <v>8.9906295857567819</v>
      </c>
      <c r="H169" s="302">
        <v>1.9407550957192583</v>
      </c>
      <c r="I169" s="302">
        <v>0.50050552262862702</v>
      </c>
      <c r="J169" s="302">
        <f t="shared" si="80"/>
        <v>11.431890204104667</v>
      </c>
      <c r="K169" s="303"/>
      <c r="L169" s="302">
        <v>10.700058715884767</v>
      </c>
      <c r="M169" s="302">
        <v>2.8528690651289446</v>
      </c>
      <c r="N169" s="302">
        <v>0.5540724094203513</v>
      </c>
      <c r="O169" s="302">
        <f t="shared" si="79"/>
        <v>14.107000190434063</v>
      </c>
    </row>
    <row r="170" spans="1:15" s="236" customFormat="1" x14ac:dyDescent="0.2">
      <c r="A170" s="237" t="str">
        <f>name!E$12</f>
        <v>Elementary occupations</v>
      </c>
      <c r="B170" s="302">
        <v>7.7229931720991685</v>
      </c>
      <c r="C170" s="302">
        <v>6.6179530914839271</v>
      </c>
      <c r="D170" s="302">
        <v>0.14712396403432793</v>
      </c>
      <c r="E170" s="302">
        <f t="shared" si="77"/>
        <v>14.488070227617424</v>
      </c>
      <c r="F170" s="303"/>
      <c r="G170" s="302">
        <v>6.482988547455335</v>
      </c>
      <c r="H170" s="302">
        <v>5.7919740478600632</v>
      </c>
      <c r="I170" s="302">
        <v>0.1665532572167194</v>
      </c>
      <c r="J170" s="302">
        <f t="shared" si="80"/>
        <v>12.441515852532117</v>
      </c>
      <c r="K170" s="303"/>
      <c r="L170" s="302">
        <v>5.7861764360508685</v>
      </c>
      <c r="M170" s="302">
        <v>4.8268287615427212</v>
      </c>
      <c r="N170" s="302">
        <v>0.16048166860890234</v>
      </c>
      <c r="O170" s="302">
        <f t="shared" si="79"/>
        <v>10.773486866202493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80.572146619746604</v>
      </c>
      <c r="C172" s="311">
        <f t="shared" ref="C172:E172" si="81">SUM(C162:C170)</f>
        <v>52.649755366983101</v>
      </c>
      <c r="D172" s="311">
        <f t="shared" si="81"/>
        <v>9.6970980132700877</v>
      </c>
      <c r="E172" s="311">
        <f t="shared" si="81"/>
        <v>142.91899999999978</v>
      </c>
      <c r="F172" s="311"/>
      <c r="G172" s="311">
        <f t="shared" ref="G172:J172" si="82">SUM(G162:G170)</f>
        <v>82.884853100420855</v>
      </c>
      <c r="H172" s="311">
        <f t="shared" si="82"/>
        <v>52.606625247658123</v>
      </c>
      <c r="I172" s="311">
        <f t="shared" si="82"/>
        <v>12.496521651921157</v>
      </c>
      <c r="J172" s="311">
        <f t="shared" si="82"/>
        <v>147.98800000000011</v>
      </c>
      <c r="K172" s="311"/>
      <c r="L172" s="311">
        <f t="shared" ref="L172:O172" si="83">SUM(L162:L170)</f>
        <v>90.102914759694073</v>
      </c>
      <c r="M172" s="311">
        <f t="shared" si="83"/>
        <v>50.212903816385491</v>
      </c>
      <c r="N172" s="311">
        <f t="shared" si="83"/>
        <v>13.497181423920338</v>
      </c>
      <c r="O172" s="311">
        <f t="shared" si="83"/>
        <v>153.8129999999999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4.0006168809397007</v>
      </c>
      <c r="C179" s="302">
        <v>0.21054488862952206</v>
      </c>
      <c r="D179" s="302">
        <v>0.63118464345086578</v>
      </c>
      <c r="E179" s="302">
        <f>SUM(B179:D179)</f>
        <v>4.8423464130200893</v>
      </c>
      <c r="F179" s="303"/>
      <c r="G179" s="302">
        <v>6.6054261968094918</v>
      </c>
      <c r="H179" s="302">
        <v>0.57452912860749483</v>
      </c>
      <c r="I179" s="302">
        <v>1.3101895067561569</v>
      </c>
      <c r="J179" s="302">
        <f>SUM(G179:I179)</f>
        <v>8.4901448321731436</v>
      </c>
      <c r="K179" s="303"/>
      <c r="L179" s="302">
        <v>7.9581039525282087</v>
      </c>
      <c r="M179" s="302">
        <v>0.82318787897803858</v>
      </c>
      <c r="N179" s="302">
        <v>1.4351775716178146</v>
      </c>
      <c r="O179" s="302">
        <f>SUM(L179:N179)</f>
        <v>10.21646940312406</v>
      </c>
    </row>
    <row r="180" spans="1:15" s="236" customFormat="1" x14ac:dyDescent="0.2">
      <c r="A180" s="237" t="str">
        <f>name!E$5</f>
        <v>Professional occupations</v>
      </c>
      <c r="B180" s="302">
        <v>2.9162172779854276</v>
      </c>
      <c r="C180" s="302">
        <v>0.15889108252945841</v>
      </c>
      <c r="D180" s="302">
        <v>0.21393300515182592</v>
      </c>
      <c r="E180" s="302">
        <f t="shared" ref="E180:E187" si="84">SUM(B180:D180)</f>
        <v>3.2890413656667121</v>
      </c>
      <c r="F180" s="303"/>
      <c r="G180" s="302">
        <v>5.4439200605068638</v>
      </c>
      <c r="H180" s="302">
        <v>0.43473641166555516</v>
      </c>
      <c r="I180" s="302">
        <v>0.3788119794641609</v>
      </c>
      <c r="J180" s="302">
        <f t="shared" ref="J180:J182" si="85">SUM(G180:I180)</f>
        <v>6.2574684516365799</v>
      </c>
      <c r="K180" s="303"/>
      <c r="L180" s="302">
        <v>7.3371916671621706</v>
      </c>
      <c r="M180" s="302">
        <v>0.66988713063281857</v>
      </c>
      <c r="N180" s="302">
        <v>0.34788270347467015</v>
      </c>
      <c r="O180" s="302">
        <f t="shared" ref="O180:O187" si="86">SUM(L180:N180)</f>
        <v>8.3549615012696599</v>
      </c>
    </row>
    <row r="181" spans="1:15" s="236" customFormat="1" x14ac:dyDescent="0.2">
      <c r="A181" s="237" t="str">
        <f>name!E$6</f>
        <v>Associate professional occupations</v>
      </c>
      <c r="B181" s="302">
        <v>2.9753883142414876</v>
      </c>
      <c r="C181" s="302">
        <v>0.29243357667226472</v>
      </c>
      <c r="D181" s="302">
        <v>0.12105988695895982</v>
      </c>
      <c r="E181" s="302">
        <f t="shared" si="84"/>
        <v>3.3888817778727121</v>
      </c>
      <c r="F181" s="303"/>
      <c r="G181" s="302">
        <v>4.9452644150053056</v>
      </c>
      <c r="H181" s="302">
        <v>0.62450198814001834</v>
      </c>
      <c r="I181" s="302">
        <v>0.2466874926347615</v>
      </c>
      <c r="J181" s="302">
        <f t="shared" si="85"/>
        <v>5.8164538957800849</v>
      </c>
      <c r="K181" s="303"/>
      <c r="L181" s="302">
        <v>5.2564820297744603</v>
      </c>
      <c r="M181" s="302">
        <v>0.76761713329334258</v>
      </c>
      <c r="N181" s="302">
        <v>0.22552748075734996</v>
      </c>
      <c r="O181" s="302">
        <f t="shared" si="86"/>
        <v>6.2496266438251524</v>
      </c>
    </row>
    <row r="182" spans="1:15" s="236" customFormat="1" x14ac:dyDescent="0.2">
      <c r="A182" s="237" t="str">
        <f>name!E$7</f>
        <v>Administrative and secretarial occupations</v>
      </c>
      <c r="B182" s="302">
        <v>5.1965980517947337</v>
      </c>
      <c r="C182" s="302">
        <v>1.9267633499390824</v>
      </c>
      <c r="D182" s="302">
        <v>8.655018289461025E-2</v>
      </c>
      <c r="E182" s="302">
        <f t="shared" si="84"/>
        <v>7.2099115846284265</v>
      </c>
      <c r="F182" s="303"/>
      <c r="G182" s="302">
        <v>7.9965876595003991</v>
      </c>
      <c r="H182" s="302">
        <v>3.1610831998567477</v>
      </c>
      <c r="I182" s="302">
        <v>0.31053900477450364</v>
      </c>
      <c r="J182" s="302">
        <f t="shared" si="85"/>
        <v>11.46820986413165</v>
      </c>
      <c r="K182" s="303"/>
      <c r="L182" s="302">
        <v>8.5502246295858129</v>
      </c>
      <c r="M182" s="302">
        <v>3.0648267596483381</v>
      </c>
      <c r="N182" s="302">
        <v>0.23200289619880249</v>
      </c>
      <c r="O182" s="302">
        <f t="shared" si="86"/>
        <v>11.847054285432952</v>
      </c>
    </row>
    <row r="183" spans="1:15" s="236" customFormat="1" x14ac:dyDescent="0.2">
      <c r="A183" s="237" t="str">
        <f>name!E$8</f>
        <v>Skilled trades occupations</v>
      </c>
      <c r="B183" s="302">
        <v>2.554126375927193</v>
      </c>
      <c r="C183" s="302">
        <v>0.4439601580660445</v>
      </c>
      <c r="D183" s="302">
        <v>0.78903280037184997</v>
      </c>
      <c r="E183" s="302">
        <f t="shared" si="84"/>
        <v>3.7871193343650873</v>
      </c>
      <c r="F183" s="303"/>
      <c r="G183" s="302">
        <v>2.8731520670909818</v>
      </c>
      <c r="H183" s="302">
        <v>0.78773355613599449</v>
      </c>
      <c r="I183" s="302">
        <v>0.85975137238772048</v>
      </c>
      <c r="J183" s="302">
        <f>SUM(G183:I183)</f>
        <v>4.520636995614697</v>
      </c>
      <c r="K183" s="303"/>
      <c r="L183" s="302">
        <v>2.469870703758009</v>
      </c>
      <c r="M183" s="302">
        <v>1.1220699699233203</v>
      </c>
      <c r="N183" s="302">
        <v>0.88981190004801136</v>
      </c>
      <c r="O183" s="302">
        <f t="shared" si="86"/>
        <v>4.4817525737293407</v>
      </c>
    </row>
    <row r="184" spans="1:15" s="236" customFormat="1" x14ac:dyDescent="0.2">
      <c r="A184" s="237" t="str">
        <f>name!E$9</f>
        <v>Caring, leisure and other service occupations</v>
      </c>
      <c r="B184" s="302">
        <v>1.593929149950829</v>
      </c>
      <c r="C184" s="302">
        <v>0.83811693326175352</v>
      </c>
      <c r="D184" s="302">
        <v>0.14346064574757281</v>
      </c>
      <c r="E184" s="302">
        <f t="shared" si="84"/>
        <v>2.5755067289601552</v>
      </c>
      <c r="F184" s="303"/>
      <c r="G184" s="302">
        <v>2.1755903328465962</v>
      </c>
      <c r="H184" s="302">
        <v>1.2013936617198628</v>
      </c>
      <c r="I184" s="302">
        <v>0.30763717988842715</v>
      </c>
      <c r="J184" s="302">
        <f t="shared" ref="J184:J187" si="87">SUM(G184:I184)</f>
        <v>3.684621174454886</v>
      </c>
      <c r="K184" s="303"/>
      <c r="L184" s="302">
        <v>2.4220168704376155</v>
      </c>
      <c r="M184" s="302">
        <v>1.2998634374781437</v>
      </c>
      <c r="N184" s="302">
        <v>0.36925730509734711</v>
      </c>
      <c r="O184" s="302">
        <f t="shared" si="86"/>
        <v>4.0911376130131067</v>
      </c>
    </row>
    <row r="185" spans="1:15" s="236" customFormat="1" x14ac:dyDescent="0.2">
      <c r="A185" s="237" t="str">
        <f>name!E$10</f>
        <v>Sales and customer service occupations</v>
      </c>
      <c r="B185" s="302">
        <v>1.7128019624452899</v>
      </c>
      <c r="C185" s="302">
        <v>1.379070966565666</v>
      </c>
      <c r="D185" s="302">
        <v>0.28804183822169149</v>
      </c>
      <c r="E185" s="302">
        <f t="shared" si="84"/>
        <v>3.3799147672326471</v>
      </c>
      <c r="F185" s="303"/>
      <c r="G185" s="302">
        <v>2.5446883392018131</v>
      </c>
      <c r="H185" s="302">
        <v>2.4296716138836802</v>
      </c>
      <c r="I185" s="302">
        <v>0.46382750075840717</v>
      </c>
      <c r="J185" s="302">
        <f t="shared" si="87"/>
        <v>5.4381874538439003</v>
      </c>
      <c r="K185" s="303"/>
      <c r="L185" s="302">
        <v>3.2876939367335636</v>
      </c>
      <c r="M185" s="302">
        <v>3.0972672977274329</v>
      </c>
      <c r="N185" s="302">
        <v>0.4532145495201696</v>
      </c>
      <c r="O185" s="302">
        <f t="shared" si="86"/>
        <v>6.8381757839811668</v>
      </c>
    </row>
    <row r="186" spans="1:15" s="236" customFormat="1" x14ac:dyDescent="0.2">
      <c r="A186" s="237" t="str">
        <f>name!E$11</f>
        <v>Process, plant and machine operatives</v>
      </c>
      <c r="B186" s="302">
        <v>17.297486864686949</v>
      </c>
      <c r="C186" s="302">
        <v>1.5879354794593092</v>
      </c>
      <c r="D186" s="302">
        <v>5.1637496495917574</v>
      </c>
      <c r="E186" s="302">
        <f t="shared" si="84"/>
        <v>24.049171993738014</v>
      </c>
      <c r="F186" s="303"/>
      <c r="G186" s="302">
        <v>20.827778991666001</v>
      </c>
      <c r="H186" s="302">
        <v>3.2201179779469165</v>
      </c>
      <c r="I186" s="302">
        <v>8.5849918628303588</v>
      </c>
      <c r="J186" s="302">
        <f t="shared" si="87"/>
        <v>32.632888832443278</v>
      </c>
      <c r="K186" s="303"/>
      <c r="L186" s="302">
        <v>22.164359562839774</v>
      </c>
      <c r="M186" s="302">
        <v>4.1861508747129257</v>
      </c>
      <c r="N186" s="302">
        <v>9.4660660438234991</v>
      </c>
      <c r="O186" s="302">
        <f t="shared" si="86"/>
        <v>35.816576481376202</v>
      </c>
    </row>
    <row r="187" spans="1:15" s="236" customFormat="1" x14ac:dyDescent="0.2">
      <c r="A187" s="237" t="str">
        <f>name!E$12</f>
        <v>Elementary occupations</v>
      </c>
      <c r="B187" s="302">
        <v>8.7169977761125139</v>
      </c>
      <c r="C187" s="302">
        <v>1.5298643277307429</v>
      </c>
      <c r="D187" s="302">
        <v>0.18824393067286713</v>
      </c>
      <c r="E187" s="302">
        <f t="shared" si="84"/>
        <v>10.435106034516123</v>
      </c>
      <c r="F187" s="303"/>
      <c r="G187" s="302">
        <v>10.113231122381432</v>
      </c>
      <c r="H187" s="302">
        <v>2.3447178245143117</v>
      </c>
      <c r="I187" s="302">
        <v>0.3424395530262242</v>
      </c>
      <c r="J187" s="302">
        <f t="shared" si="87"/>
        <v>12.800388499921969</v>
      </c>
      <c r="K187" s="303"/>
      <c r="L187" s="302">
        <v>9.1078116068977586</v>
      </c>
      <c r="M187" s="302">
        <v>2.3703912449253681</v>
      </c>
      <c r="N187" s="302">
        <v>0.35304286242564464</v>
      </c>
      <c r="O187" s="302">
        <f t="shared" si="86"/>
        <v>11.831245714248771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46.964162654084127</v>
      </c>
      <c r="C189" s="311">
        <f t="shared" ref="C189:E189" si="88">SUM(C179:C187)</f>
        <v>8.3675807628538443</v>
      </c>
      <c r="D189" s="311">
        <f t="shared" si="88"/>
        <v>7.6252565830620007</v>
      </c>
      <c r="E189" s="311">
        <f t="shared" si="88"/>
        <v>62.956999999999965</v>
      </c>
      <c r="F189" s="311"/>
      <c r="G189" s="311">
        <f t="shared" ref="G189:J189" si="89">SUM(G179:G187)</f>
        <v>63.525639185008885</v>
      </c>
      <c r="H189" s="311">
        <f t="shared" si="89"/>
        <v>14.778485362470583</v>
      </c>
      <c r="I189" s="311">
        <f t="shared" si="89"/>
        <v>12.80487545252072</v>
      </c>
      <c r="J189" s="311">
        <f t="shared" si="89"/>
        <v>91.109000000000179</v>
      </c>
      <c r="K189" s="311"/>
      <c r="L189" s="311">
        <f t="shared" ref="L189:O189" si="90">SUM(L179:L187)</f>
        <v>68.553754959717367</v>
      </c>
      <c r="M189" s="311">
        <f t="shared" si="90"/>
        <v>17.401261727319728</v>
      </c>
      <c r="N189" s="311">
        <f t="shared" si="90"/>
        <v>13.771983312963309</v>
      </c>
      <c r="O189" s="311">
        <f t="shared" si="90"/>
        <v>99.727000000000416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2.6517734825740891</v>
      </c>
      <c r="C196" s="302">
        <v>1.3364862686403973</v>
      </c>
      <c r="D196" s="302">
        <v>1.630186167152718</v>
      </c>
      <c r="E196" s="302">
        <f>SUM(B196:D196)</f>
        <v>5.618445918367204</v>
      </c>
      <c r="F196" s="303"/>
      <c r="G196" s="302">
        <v>3.769710939802704</v>
      </c>
      <c r="H196" s="302">
        <v>2.2011899153284875</v>
      </c>
      <c r="I196" s="302">
        <v>0.98890311611319082</v>
      </c>
      <c r="J196" s="302">
        <f>SUM(G196:I196)</f>
        <v>6.9598039712443818</v>
      </c>
      <c r="K196" s="303"/>
      <c r="L196" s="302">
        <v>4.4403266938231187</v>
      </c>
      <c r="M196" s="302">
        <v>3.9863008090413454</v>
      </c>
      <c r="N196" s="302">
        <v>1.1779744746336358</v>
      </c>
      <c r="O196" s="302">
        <f>SUM(L196:N196)</f>
        <v>9.6046019774981009</v>
      </c>
    </row>
    <row r="197" spans="1:15" s="236" customFormat="1" x14ac:dyDescent="0.2">
      <c r="A197" s="237" t="str">
        <f>name!E$5</f>
        <v>Professional occupations</v>
      </c>
      <c r="B197" s="302">
        <v>0.77947622330443167</v>
      </c>
      <c r="C197" s="302">
        <v>0.32926647037424028</v>
      </c>
      <c r="D197" s="302">
        <v>0.11498331915106842</v>
      </c>
      <c r="E197" s="302">
        <f t="shared" ref="E197:E204" si="91">SUM(B197:D197)</f>
        <v>1.2237260128297405</v>
      </c>
      <c r="F197" s="303"/>
      <c r="G197" s="302">
        <v>1.3770401787035125</v>
      </c>
      <c r="H197" s="302">
        <v>0.64568917269604931</v>
      </c>
      <c r="I197" s="302">
        <v>6.4489903704710028E-2</v>
      </c>
      <c r="J197" s="302">
        <f t="shared" ref="J197:J199" si="92">SUM(G197:I197)</f>
        <v>2.0872192551042721</v>
      </c>
      <c r="K197" s="303"/>
      <c r="L197" s="302">
        <v>1.5023872926042692</v>
      </c>
      <c r="M197" s="302">
        <v>0.92294105513738345</v>
      </c>
      <c r="N197" s="302">
        <v>3.4460703740777747E-2</v>
      </c>
      <c r="O197" s="302">
        <f t="shared" ref="O197:O204" si="93">SUM(L197:N197)</f>
        <v>2.4597890514824305</v>
      </c>
    </row>
    <row r="198" spans="1:15" s="236" customFormat="1" x14ac:dyDescent="0.2">
      <c r="A198" s="237" t="str">
        <f>name!E$6</f>
        <v>Associate professional occupations</v>
      </c>
      <c r="B198" s="302">
        <v>0.60267317883847538</v>
      </c>
      <c r="C198" s="302">
        <v>0.67936290711025127</v>
      </c>
      <c r="D198" s="302">
        <v>7.9320073077989869E-2</v>
      </c>
      <c r="E198" s="302">
        <f t="shared" si="91"/>
        <v>1.3613561590267165</v>
      </c>
      <c r="F198" s="303"/>
      <c r="G198" s="302">
        <v>0.96781098428816126</v>
      </c>
      <c r="H198" s="302">
        <v>1.0112292176367379</v>
      </c>
      <c r="I198" s="302">
        <v>3.7725700595596691E-2</v>
      </c>
      <c r="J198" s="302">
        <f t="shared" si="92"/>
        <v>2.016765902520496</v>
      </c>
      <c r="K198" s="303"/>
      <c r="L198" s="302">
        <v>1.0005345025776682</v>
      </c>
      <c r="M198" s="302">
        <v>1.1248543510736584</v>
      </c>
      <c r="N198" s="302">
        <v>3.0926661856705843E-2</v>
      </c>
      <c r="O198" s="302">
        <f t="shared" si="93"/>
        <v>2.1563155155080325</v>
      </c>
    </row>
    <row r="199" spans="1:15" s="236" customFormat="1" x14ac:dyDescent="0.2">
      <c r="A199" s="237" t="str">
        <f>name!E$7</f>
        <v>Administrative and secretarial occupations</v>
      </c>
      <c r="B199" s="302">
        <v>1.2670768694720336</v>
      </c>
      <c r="C199" s="302">
        <v>0.99530888737579248</v>
      </c>
      <c r="D199" s="302">
        <v>4.6677465422196376E-2</v>
      </c>
      <c r="E199" s="302">
        <f t="shared" si="91"/>
        <v>2.3090632222700225</v>
      </c>
      <c r="F199" s="303"/>
      <c r="G199" s="302">
        <v>1.7703743433425692</v>
      </c>
      <c r="H199" s="302">
        <v>1.3517894444734389</v>
      </c>
      <c r="I199" s="302">
        <v>2.1807082547487183E-2</v>
      </c>
      <c r="J199" s="302">
        <f t="shared" si="92"/>
        <v>3.143970870363495</v>
      </c>
      <c r="K199" s="303"/>
      <c r="L199" s="302">
        <v>1.9492166988124748</v>
      </c>
      <c r="M199" s="302">
        <v>1.6848252255191156</v>
      </c>
      <c r="N199" s="302">
        <v>2.1937785254626967E-2</v>
      </c>
      <c r="O199" s="302">
        <f t="shared" si="93"/>
        <v>3.6559797095862177</v>
      </c>
    </row>
    <row r="200" spans="1:15" s="236" customFormat="1" x14ac:dyDescent="0.2">
      <c r="A200" s="237" t="str">
        <f>name!E$8</f>
        <v>Skilled trades occupations</v>
      </c>
      <c r="B200" s="302">
        <v>1.6022897235454536</v>
      </c>
      <c r="C200" s="302">
        <v>2.908183992797567</v>
      </c>
      <c r="D200" s="302">
        <v>0.50710580759503388</v>
      </c>
      <c r="E200" s="302">
        <f t="shared" si="91"/>
        <v>5.0175795239380543</v>
      </c>
      <c r="F200" s="303"/>
      <c r="G200" s="302">
        <v>1.73178764841591</v>
      </c>
      <c r="H200" s="302">
        <v>2.4933215940836866</v>
      </c>
      <c r="I200" s="302">
        <v>0.29874655160495922</v>
      </c>
      <c r="J200" s="302">
        <f>SUM(G200:I200)</f>
        <v>4.5238557941045565</v>
      </c>
      <c r="K200" s="303"/>
      <c r="L200" s="302">
        <v>1.2591568203083028</v>
      </c>
      <c r="M200" s="302">
        <v>2.4090923411168585</v>
      </c>
      <c r="N200" s="302">
        <v>0.38607325725460301</v>
      </c>
      <c r="O200" s="302">
        <f t="shared" si="93"/>
        <v>4.0543224186797646</v>
      </c>
    </row>
    <row r="201" spans="1:15" s="236" customFormat="1" x14ac:dyDescent="0.2">
      <c r="A201" s="237" t="str">
        <f>name!E$9</f>
        <v>Caring, leisure and other service occupations</v>
      </c>
      <c r="B201" s="302">
        <v>0.84001946659618321</v>
      </c>
      <c r="C201" s="302">
        <v>0.9939715957576849</v>
      </c>
      <c r="D201" s="302">
        <v>0.14681882063725571</v>
      </c>
      <c r="E201" s="302">
        <f t="shared" si="91"/>
        <v>1.9808098829911236</v>
      </c>
      <c r="F201" s="303"/>
      <c r="G201" s="302">
        <v>1.0885111721127028</v>
      </c>
      <c r="H201" s="302">
        <v>1.1778165766681612</v>
      </c>
      <c r="I201" s="302">
        <v>0.10800483734506633</v>
      </c>
      <c r="J201" s="302">
        <f t="shared" ref="J201:J204" si="94">SUM(G201:I201)</f>
        <v>2.3743325861259303</v>
      </c>
      <c r="K201" s="303"/>
      <c r="L201" s="302">
        <v>1.2551642549385158</v>
      </c>
      <c r="M201" s="302">
        <v>1.2921300380822129</v>
      </c>
      <c r="N201" s="302">
        <v>0.17632891633123715</v>
      </c>
      <c r="O201" s="302">
        <f t="shared" si="93"/>
        <v>2.7236232093519659</v>
      </c>
    </row>
    <row r="202" spans="1:15" s="236" customFormat="1" x14ac:dyDescent="0.2">
      <c r="A202" s="237" t="str">
        <f>name!E$10</f>
        <v>Sales and customer service occupations</v>
      </c>
      <c r="B202" s="302">
        <v>0.84882109013894635</v>
      </c>
      <c r="C202" s="302">
        <v>3.0769278032942222</v>
      </c>
      <c r="D202" s="302">
        <v>0.68989256614230332</v>
      </c>
      <c r="E202" s="302">
        <f t="shared" si="91"/>
        <v>4.615641459575472</v>
      </c>
      <c r="F202" s="303"/>
      <c r="G202" s="302">
        <v>1.0697082336804933</v>
      </c>
      <c r="H202" s="302">
        <v>3.7612320305109419</v>
      </c>
      <c r="I202" s="302">
        <v>0.25770514396944944</v>
      </c>
      <c r="J202" s="302">
        <f t="shared" si="94"/>
        <v>5.0886454081608843</v>
      </c>
      <c r="K202" s="303"/>
      <c r="L202" s="302">
        <v>1.2678953500434806</v>
      </c>
      <c r="M202" s="302">
        <v>5.2576912161047398</v>
      </c>
      <c r="N202" s="302">
        <v>0.20275788716532603</v>
      </c>
      <c r="O202" s="302">
        <f t="shared" si="93"/>
        <v>6.7283444533135466</v>
      </c>
    </row>
    <row r="203" spans="1:15" s="236" customFormat="1" x14ac:dyDescent="0.2">
      <c r="A203" s="237" t="str">
        <f>name!E$11</f>
        <v>Process, plant and machine operatives</v>
      </c>
      <c r="B203" s="302">
        <v>0.34532003845753212</v>
      </c>
      <c r="C203" s="302">
        <v>1.8038326519353574</v>
      </c>
      <c r="D203" s="302">
        <v>6.5742251906115989E-2</v>
      </c>
      <c r="E203" s="302">
        <f t="shared" si="91"/>
        <v>2.2148949422990056</v>
      </c>
      <c r="F203" s="303"/>
      <c r="G203" s="302">
        <v>0.35229584788894341</v>
      </c>
      <c r="H203" s="302">
        <v>1.8624140394223878</v>
      </c>
      <c r="I203" s="302">
        <v>2.5663588788099951E-2</v>
      </c>
      <c r="J203" s="302">
        <f t="shared" si="94"/>
        <v>2.2403734760994309</v>
      </c>
      <c r="K203" s="303"/>
      <c r="L203" s="302">
        <v>0.48088248448376286</v>
      </c>
      <c r="M203" s="302">
        <v>2.6299527261265583</v>
      </c>
      <c r="N203" s="302">
        <v>4.8588084682571177E-2</v>
      </c>
      <c r="O203" s="302">
        <f t="shared" si="93"/>
        <v>3.1594232952928922</v>
      </c>
    </row>
    <row r="204" spans="1:15" s="236" customFormat="1" x14ac:dyDescent="0.2">
      <c r="A204" s="237" t="str">
        <f>name!E$12</f>
        <v>Elementary occupations</v>
      </c>
      <c r="B204" s="302">
        <v>6.3361843837630998</v>
      </c>
      <c r="C204" s="302">
        <v>14.804549244001667</v>
      </c>
      <c r="D204" s="302">
        <v>0.3777492509378686</v>
      </c>
      <c r="E204" s="302">
        <f t="shared" si="91"/>
        <v>21.518482878702635</v>
      </c>
      <c r="F204" s="303"/>
      <c r="G204" s="302">
        <v>6.6247133666196785</v>
      </c>
      <c r="H204" s="302">
        <v>15.917792821519408</v>
      </c>
      <c r="I204" s="302">
        <v>0.1215265481373692</v>
      </c>
      <c r="J204" s="302">
        <f t="shared" si="94"/>
        <v>22.664032736276454</v>
      </c>
      <c r="K204" s="303"/>
      <c r="L204" s="302">
        <v>8.40803414585036</v>
      </c>
      <c r="M204" s="302">
        <v>15.065052670824956</v>
      </c>
      <c r="N204" s="302">
        <v>0.25351355261166625</v>
      </c>
      <c r="O204" s="302">
        <f t="shared" si="93"/>
        <v>23.726600369286981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15.273634456690242</v>
      </c>
      <c r="C206" s="311">
        <f t="shared" ref="C206:E206" si="95">SUM(C196:C204)</f>
        <v>26.927889821287181</v>
      </c>
      <c r="D206" s="311">
        <f t="shared" si="95"/>
        <v>3.6584757220225503</v>
      </c>
      <c r="E206" s="311">
        <f t="shared" si="95"/>
        <v>45.859999999999971</v>
      </c>
      <c r="F206" s="311"/>
      <c r="G206" s="311">
        <f t="shared" ref="G206:J206" si="96">SUM(G196:G204)</f>
        <v>18.751952714854674</v>
      </c>
      <c r="H206" s="311">
        <f t="shared" si="96"/>
        <v>30.422474812339299</v>
      </c>
      <c r="I206" s="311">
        <f t="shared" si="96"/>
        <v>1.924572472805929</v>
      </c>
      <c r="J206" s="311">
        <f t="shared" si="96"/>
        <v>51.098999999999904</v>
      </c>
      <c r="K206" s="311"/>
      <c r="L206" s="311">
        <f t="shared" ref="L206:O206" si="97">SUM(L196:L204)</f>
        <v>21.563598243441952</v>
      </c>
      <c r="M206" s="311">
        <f t="shared" si="97"/>
        <v>34.37284043302683</v>
      </c>
      <c r="N206" s="311">
        <f t="shared" si="97"/>
        <v>2.33256132353115</v>
      </c>
      <c r="O206" s="311">
        <f t="shared" si="97"/>
        <v>58.268999999999934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0.27930304485442792</v>
      </c>
      <c r="C213" s="302">
        <v>5.3149943688537996E-2</v>
      </c>
      <c r="D213" s="302">
        <v>0.35394826060565582</v>
      </c>
      <c r="E213" s="302">
        <f>SUM(B213:D213)</f>
        <v>0.68640124914862177</v>
      </c>
      <c r="F213" s="303"/>
      <c r="G213" s="302">
        <v>0.28799868092597813</v>
      </c>
      <c r="H213" s="302">
        <v>0.1155435025943404</v>
      </c>
      <c r="I213" s="302">
        <v>0.1700515200132143</v>
      </c>
      <c r="J213" s="302">
        <f>SUM(G213:I213)</f>
        <v>0.57359370353353289</v>
      </c>
      <c r="K213" s="303"/>
      <c r="L213" s="302">
        <v>0.27945779350857047</v>
      </c>
      <c r="M213" s="302">
        <v>0.15037184442349852</v>
      </c>
      <c r="N213" s="302">
        <v>0.18102775576688995</v>
      </c>
      <c r="O213" s="302">
        <f>SUM(L213:N213)</f>
        <v>0.61085739369895897</v>
      </c>
    </row>
    <row r="214" spans="1:15" s="236" customFormat="1" x14ac:dyDescent="0.2">
      <c r="A214" s="237" t="str">
        <f>name!E$5</f>
        <v>Professional occupations</v>
      </c>
      <c r="B214" s="302">
        <v>0.41996191378320658</v>
      </c>
      <c r="C214" s="302">
        <v>6.7694186944918022E-2</v>
      </c>
      <c r="D214" s="302">
        <v>0.45139745322455044</v>
      </c>
      <c r="E214" s="302">
        <f t="shared" ref="E214:E221" si="98">SUM(B214:D214)</f>
        <v>0.93905355395267498</v>
      </c>
      <c r="F214" s="303"/>
      <c r="G214" s="302">
        <v>0.48617580836089042</v>
      </c>
      <c r="H214" s="302">
        <v>0.17344192925348795</v>
      </c>
      <c r="I214" s="302">
        <v>0.1894857752877695</v>
      </c>
      <c r="J214" s="302">
        <f t="shared" ref="J214:J216" si="99">SUM(G214:I214)</f>
        <v>0.84910351290214781</v>
      </c>
      <c r="K214" s="303"/>
      <c r="L214" s="302">
        <v>0.51530978047681375</v>
      </c>
      <c r="M214" s="302">
        <v>0.23925212081043026</v>
      </c>
      <c r="N214" s="302">
        <v>0.14501616643273496</v>
      </c>
      <c r="O214" s="302">
        <f t="shared" ref="O214:O221" si="100">SUM(L214:N214)</f>
        <v>0.89957806771997895</v>
      </c>
    </row>
    <row r="215" spans="1:15" s="236" customFormat="1" x14ac:dyDescent="0.2">
      <c r="A215" s="237" t="str">
        <f>name!E$6</f>
        <v>Associate professional occupations</v>
      </c>
      <c r="B215" s="302">
        <v>0.26995431396345848</v>
      </c>
      <c r="C215" s="302">
        <v>9.1869470357852284E-2</v>
      </c>
      <c r="D215" s="302">
        <v>0.64994170831909459</v>
      </c>
      <c r="E215" s="302">
        <f t="shared" si="98"/>
        <v>1.0117654926404054</v>
      </c>
      <c r="F215" s="303"/>
      <c r="G215" s="302">
        <v>0.2710613245098194</v>
      </c>
      <c r="H215" s="302">
        <v>0.18480772039016238</v>
      </c>
      <c r="I215" s="302">
        <v>0.39010062676177393</v>
      </c>
      <c r="J215" s="302">
        <f t="shared" si="99"/>
        <v>0.84596967166175574</v>
      </c>
      <c r="K215" s="303"/>
      <c r="L215" s="302">
        <v>0.24713755962584552</v>
      </c>
      <c r="M215" s="302">
        <v>0.18165640655856222</v>
      </c>
      <c r="N215" s="302">
        <v>0.36518883989561829</v>
      </c>
      <c r="O215" s="302">
        <f t="shared" si="100"/>
        <v>0.79398280608002603</v>
      </c>
    </row>
    <row r="216" spans="1:15" s="236" customFormat="1" x14ac:dyDescent="0.2">
      <c r="A216" s="237" t="str">
        <f>name!E$7</f>
        <v>Administrative and secretarial occupations</v>
      </c>
      <c r="B216" s="302">
        <v>0.24031674037403933</v>
      </c>
      <c r="C216" s="302">
        <v>0.20811302720494476</v>
      </c>
      <c r="D216" s="302">
        <v>7.3232091890483769E-2</v>
      </c>
      <c r="E216" s="302">
        <f t="shared" si="98"/>
        <v>0.52166185946946786</v>
      </c>
      <c r="F216" s="303"/>
      <c r="G216" s="302">
        <v>0.16531844901927231</v>
      </c>
      <c r="H216" s="302">
        <v>0.39649529745827683</v>
      </c>
      <c r="I216" s="302">
        <v>4.5453687602177238E-2</v>
      </c>
      <c r="J216" s="302">
        <f t="shared" si="99"/>
        <v>0.60726743407972639</v>
      </c>
      <c r="K216" s="303"/>
      <c r="L216" s="302">
        <v>0.13083680583622798</v>
      </c>
      <c r="M216" s="302">
        <v>0.35901728116706078</v>
      </c>
      <c r="N216" s="302">
        <v>3.8011086452943897E-2</v>
      </c>
      <c r="O216" s="302">
        <f t="shared" si="100"/>
        <v>0.52786517345623263</v>
      </c>
    </row>
    <row r="217" spans="1:15" s="236" customFormat="1" x14ac:dyDescent="0.2">
      <c r="A217" s="237" t="str">
        <f>name!E$8</f>
        <v>Skilled trades occupations</v>
      </c>
      <c r="B217" s="302">
        <v>0.13335584046535987</v>
      </c>
      <c r="C217" s="302">
        <v>4.3970427870743012E-2</v>
      </c>
      <c r="D217" s="302">
        <v>0.23665140160502149</v>
      </c>
      <c r="E217" s="302">
        <f t="shared" si="98"/>
        <v>0.41397766994112439</v>
      </c>
      <c r="F217" s="303"/>
      <c r="G217" s="302">
        <v>0.10211273631601503</v>
      </c>
      <c r="H217" s="302">
        <v>5.121045692409238E-2</v>
      </c>
      <c r="I217" s="302">
        <v>9.5261959465555976E-2</v>
      </c>
      <c r="J217" s="302">
        <f>SUM(G217:I217)</f>
        <v>0.24858515270566339</v>
      </c>
      <c r="K217" s="303"/>
      <c r="L217" s="302">
        <v>5.5828566457174163E-2</v>
      </c>
      <c r="M217" s="302">
        <v>6.9217902535519793E-2</v>
      </c>
      <c r="N217" s="302">
        <v>9.29984875167333E-2</v>
      </c>
      <c r="O217" s="302">
        <f t="shared" si="100"/>
        <v>0.21804495650942723</v>
      </c>
    </row>
    <row r="218" spans="1:15" s="236" customFormat="1" x14ac:dyDescent="0.2">
      <c r="A218" s="237" t="str">
        <f>name!E$9</f>
        <v>Caring, leisure and other service occupations</v>
      </c>
      <c r="B218" s="302">
        <v>8.1049346460932939E-2</v>
      </c>
      <c r="C218" s="302">
        <v>8.4851675375181096E-2</v>
      </c>
      <c r="D218" s="302">
        <v>4.2466662777478251E-2</v>
      </c>
      <c r="E218" s="302">
        <f t="shared" si="98"/>
        <v>0.20836768461359229</v>
      </c>
      <c r="F218" s="303"/>
      <c r="G218" s="302">
        <v>3.6335385663434257E-2</v>
      </c>
      <c r="H218" s="302">
        <v>0.17039899656711807</v>
      </c>
      <c r="I218" s="302">
        <v>3.2912795272075468E-2</v>
      </c>
      <c r="J218" s="302">
        <f t="shared" ref="J218:J221" si="101">SUM(G218:I218)</f>
        <v>0.23964717750262779</v>
      </c>
      <c r="K218" s="303"/>
      <c r="L218" s="302">
        <v>4.0065010591835787E-2</v>
      </c>
      <c r="M218" s="302">
        <v>0.1675106301723919</v>
      </c>
      <c r="N218" s="302">
        <v>3.3756569417674999E-2</v>
      </c>
      <c r="O218" s="302">
        <f t="shared" si="100"/>
        <v>0.24133221018190268</v>
      </c>
    </row>
    <row r="219" spans="1:15" s="236" customFormat="1" x14ac:dyDescent="0.2">
      <c r="A219" s="237" t="str">
        <f>name!E$10</f>
        <v>Sales and customer service occupations</v>
      </c>
      <c r="B219" s="302">
        <v>0.10532106136127005</v>
      </c>
      <c r="C219" s="302">
        <v>6.9016331158398489E-2</v>
      </c>
      <c r="D219" s="302">
        <v>7.4722643327981578E-2</v>
      </c>
      <c r="E219" s="302">
        <f t="shared" si="98"/>
        <v>0.24906003584765013</v>
      </c>
      <c r="F219" s="303"/>
      <c r="G219" s="302">
        <v>7.8976228390115186E-2</v>
      </c>
      <c r="H219" s="302">
        <v>0.11479794704914889</v>
      </c>
      <c r="I219" s="302">
        <v>2.894425555974129E-2</v>
      </c>
      <c r="J219" s="302">
        <f t="shared" si="101"/>
        <v>0.22271843099900535</v>
      </c>
      <c r="K219" s="303"/>
      <c r="L219" s="302">
        <v>8.4955058173185785E-2</v>
      </c>
      <c r="M219" s="302">
        <v>0.11893231434093907</v>
      </c>
      <c r="N219" s="302">
        <v>2.788715382565542E-2</v>
      </c>
      <c r="O219" s="302">
        <f t="shared" si="100"/>
        <v>0.2317745263397803</v>
      </c>
    </row>
    <row r="220" spans="1:15" s="236" customFormat="1" x14ac:dyDescent="0.2">
      <c r="A220" s="237" t="str">
        <f>name!E$11</f>
        <v>Process, plant and machine operatives</v>
      </c>
      <c r="B220" s="302">
        <v>5.9274510089259005E-2</v>
      </c>
      <c r="C220" s="302">
        <v>4.0365945699741466E-2</v>
      </c>
      <c r="D220" s="302">
        <v>4.2740863563740572E-2</v>
      </c>
      <c r="E220" s="302">
        <f t="shared" si="98"/>
        <v>0.14238131935274104</v>
      </c>
      <c r="F220" s="303"/>
      <c r="G220" s="302">
        <v>4.695165657317199E-2</v>
      </c>
      <c r="H220" s="302">
        <v>4.9563479350495245E-2</v>
      </c>
      <c r="I220" s="302">
        <v>1.9661176952206108E-2</v>
      </c>
      <c r="J220" s="302">
        <f t="shared" si="101"/>
        <v>0.11617631287587334</v>
      </c>
      <c r="K220" s="303"/>
      <c r="L220" s="302">
        <v>4.7944457461904025E-2</v>
      </c>
      <c r="M220" s="302">
        <v>6.0185942437116481E-2</v>
      </c>
      <c r="N220" s="302">
        <v>1.3717712043018011E-2</v>
      </c>
      <c r="O220" s="302">
        <f t="shared" si="100"/>
        <v>0.12184811194203853</v>
      </c>
    </row>
    <row r="221" spans="1:15" s="236" customFormat="1" x14ac:dyDescent="0.2">
      <c r="A221" s="237" t="str">
        <f>name!E$12</f>
        <v>Elementary occupations</v>
      </c>
      <c r="B221" s="302">
        <v>0.19235333184395173</v>
      </c>
      <c r="C221" s="302">
        <v>0.26985666625848648</v>
      </c>
      <c r="D221" s="302">
        <v>5.5121136931285071E-2</v>
      </c>
      <c r="E221" s="302">
        <f t="shared" si="98"/>
        <v>0.5173311350337233</v>
      </c>
      <c r="F221" s="303"/>
      <c r="G221" s="302">
        <v>0.12090954504739372</v>
      </c>
      <c r="H221" s="302">
        <v>0.35172168895356748</v>
      </c>
      <c r="I221" s="302">
        <v>2.0307369738709682E-2</v>
      </c>
      <c r="J221" s="302">
        <f t="shared" si="101"/>
        <v>0.49293860373967086</v>
      </c>
      <c r="K221" s="303"/>
      <c r="L221" s="302">
        <v>9.4291155572636454E-2</v>
      </c>
      <c r="M221" s="302">
        <v>0.24862925395621618</v>
      </c>
      <c r="N221" s="302">
        <v>2.0796344542804341E-2</v>
      </c>
      <c r="O221" s="302">
        <f t="shared" si="100"/>
        <v>0.36371675407165693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1.7808901031959059</v>
      </c>
      <c r="C223" s="311">
        <f t="shared" ref="C223:E223" si="102">SUM(C213:C221)</f>
        <v>0.92888767455880361</v>
      </c>
      <c r="D223" s="311">
        <f t="shared" si="102"/>
        <v>1.9802222222452917</v>
      </c>
      <c r="E223" s="311">
        <f t="shared" si="102"/>
        <v>4.6900000000000013</v>
      </c>
      <c r="F223" s="311"/>
      <c r="G223" s="311">
        <f t="shared" ref="G223:J223" si="103">SUM(G213:G221)</f>
        <v>1.5958398148060906</v>
      </c>
      <c r="H223" s="311">
        <f t="shared" si="103"/>
        <v>1.6079810185406898</v>
      </c>
      <c r="I223" s="311">
        <f t="shared" si="103"/>
        <v>0.99217916665322359</v>
      </c>
      <c r="J223" s="311">
        <f t="shared" si="103"/>
        <v>4.1960000000000042</v>
      </c>
      <c r="K223" s="311"/>
      <c r="L223" s="311">
        <f t="shared" ref="L223:O223" si="104">SUM(L213:L221)</f>
        <v>1.4958261877041941</v>
      </c>
      <c r="M223" s="311">
        <f t="shared" si="104"/>
        <v>1.5947736964017354</v>
      </c>
      <c r="N223" s="311">
        <f t="shared" si="104"/>
        <v>0.91840011589407322</v>
      </c>
      <c r="O223" s="311">
        <f t="shared" si="104"/>
        <v>4.009000000000003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3.1464701213591177</v>
      </c>
      <c r="C230" s="302">
        <v>0.27605972658667077</v>
      </c>
      <c r="D230" s="302">
        <v>0.42871818260021566</v>
      </c>
      <c r="E230" s="302">
        <f>SUM(B230:D230)</f>
        <v>3.8512480305460044</v>
      </c>
      <c r="F230" s="303"/>
      <c r="G230" s="302">
        <v>3.3533380862669611</v>
      </c>
      <c r="H230" s="302">
        <v>0.45366971147172869</v>
      </c>
      <c r="I230" s="302">
        <v>0.19529041738285846</v>
      </c>
      <c r="J230" s="302">
        <f>SUM(G230:I230)</f>
        <v>4.0022982151215487</v>
      </c>
      <c r="K230" s="303"/>
      <c r="L230" s="302">
        <v>3.7968869918041248</v>
      </c>
      <c r="M230" s="302">
        <v>0.55713958925263529</v>
      </c>
      <c r="N230" s="302">
        <v>0.22560662533574335</v>
      </c>
      <c r="O230" s="302">
        <f>SUM(L230:N230)</f>
        <v>4.5796332063925034</v>
      </c>
    </row>
    <row r="231" spans="1:15" s="236" customFormat="1" x14ac:dyDescent="0.2">
      <c r="A231" s="237" t="str">
        <f>name!E$5</f>
        <v>Professional occupations</v>
      </c>
      <c r="B231" s="302">
        <v>9.0338840560082208</v>
      </c>
      <c r="C231" s="302">
        <v>0.32848310443450907</v>
      </c>
      <c r="D231" s="302">
        <v>1.0242784271773879</v>
      </c>
      <c r="E231" s="302">
        <f t="shared" ref="E231:E238" si="105">SUM(B231:D231)</f>
        <v>10.386645587620118</v>
      </c>
      <c r="F231" s="303"/>
      <c r="G231" s="302">
        <v>10.786618569333154</v>
      </c>
      <c r="H231" s="302">
        <v>0.53417941676961955</v>
      </c>
      <c r="I231" s="302">
        <v>0.41964031011634928</v>
      </c>
      <c r="J231" s="302">
        <f t="shared" ref="J231:J233" si="106">SUM(G231:I231)</f>
        <v>11.740438296219123</v>
      </c>
      <c r="K231" s="303"/>
      <c r="L231" s="302">
        <v>13.645064168891862</v>
      </c>
      <c r="M231" s="302">
        <v>0.70365390540918527</v>
      </c>
      <c r="N231" s="302">
        <v>0.44171782617468808</v>
      </c>
      <c r="O231" s="302">
        <f t="shared" ref="O231:O238" si="107">SUM(L231:N231)</f>
        <v>14.790435900475735</v>
      </c>
    </row>
    <row r="232" spans="1:15" s="236" customFormat="1" x14ac:dyDescent="0.2">
      <c r="A232" s="237" t="str">
        <f>name!E$6</f>
        <v>Associate professional occupations</v>
      </c>
      <c r="B232" s="302">
        <v>3.0046791784767128</v>
      </c>
      <c r="C232" s="302">
        <v>0.2870746379280612</v>
      </c>
      <c r="D232" s="302">
        <v>0.51192129278787457</v>
      </c>
      <c r="E232" s="302">
        <f t="shared" si="105"/>
        <v>3.8036751091926484</v>
      </c>
      <c r="F232" s="303"/>
      <c r="G232" s="302">
        <v>3.2276597028656719</v>
      </c>
      <c r="H232" s="302">
        <v>0.36664741117948424</v>
      </c>
      <c r="I232" s="302">
        <v>0.245265641224444</v>
      </c>
      <c r="J232" s="302">
        <f t="shared" si="106"/>
        <v>3.8395727552696002</v>
      </c>
      <c r="K232" s="303"/>
      <c r="L232" s="302">
        <v>3.5449345604637119</v>
      </c>
      <c r="M232" s="302">
        <v>0.38925168652219588</v>
      </c>
      <c r="N232" s="302">
        <v>0.29360473073394744</v>
      </c>
      <c r="O232" s="302">
        <f t="shared" si="107"/>
        <v>4.227790977719855</v>
      </c>
    </row>
    <row r="233" spans="1:15" s="236" customFormat="1" x14ac:dyDescent="0.2">
      <c r="A233" s="237" t="str">
        <f>name!E$7</f>
        <v>Administrative and secretarial occupations</v>
      </c>
      <c r="B233" s="302">
        <v>1.1881465081510469</v>
      </c>
      <c r="C233" s="302">
        <v>0.5859940702915426</v>
      </c>
      <c r="D233" s="302">
        <v>9.2849665318920804E-2</v>
      </c>
      <c r="E233" s="302">
        <f t="shared" si="105"/>
        <v>1.8669902437615102</v>
      </c>
      <c r="F233" s="303"/>
      <c r="G233" s="302">
        <v>0.94673687705135245</v>
      </c>
      <c r="H233" s="302">
        <v>0.63621416143620546</v>
      </c>
      <c r="I233" s="302">
        <v>4.3740113832307637E-2</v>
      </c>
      <c r="J233" s="302">
        <f t="shared" si="106"/>
        <v>1.6266911523198657</v>
      </c>
      <c r="K233" s="303"/>
      <c r="L233" s="302">
        <v>0.82154227117502521</v>
      </c>
      <c r="M233" s="302">
        <v>0.57454004141713355</v>
      </c>
      <c r="N233" s="302">
        <v>2.9578556858946455E-2</v>
      </c>
      <c r="O233" s="302">
        <f t="shared" si="107"/>
        <v>1.425660869451105</v>
      </c>
    </row>
    <row r="234" spans="1:15" s="236" customFormat="1" x14ac:dyDescent="0.2">
      <c r="A234" s="237" t="str">
        <f>name!E$8</f>
        <v>Skilled trades occupations</v>
      </c>
      <c r="B234" s="302">
        <v>1.225515779139148</v>
      </c>
      <c r="C234" s="302">
        <v>0.11259590279608818</v>
      </c>
      <c r="D234" s="302">
        <v>0.37702840869074056</v>
      </c>
      <c r="E234" s="302">
        <f t="shared" si="105"/>
        <v>1.7151400906259766</v>
      </c>
      <c r="F234" s="303"/>
      <c r="G234" s="302">
        <v>1.0599963107698731</v>
      </c>
      <c r="H234" s="302">
        <v>8.0870142321803978E-2</v>
      </c>
      <c r="I234" s="302">
        <v>0.12092351503826761</v>
      </c>
      <c r="J234" s="302">
        <f>SUM(G234:I234)</f>
        <v>1.2617899681299447</v>
      </c>
      <c r="K234" s="303"/>
      <c r="L234" s="302">
        <v>0.81164047930931682</v>
      </c>
      <c r="M234" s="302">
        <v>0.10751950736589032</v>
      </c>
      <c r="N234" s="302">
        <v>0.21846525903885641</v>
      </c>
      <c r="O234" s="302">
        <f t="shared" si="107"/>
        <v>1.1376252457140636</v>
      </c>
    </row>
    <row r="235" spans="1:15" s="236" customFormat="1" x14ac:dyDescent="0.2">
      <c r="A235" s="237" t="str">
        <f>name!E$9</f>
        <v>Caring, leisure and other service occupations</v>
      </c>
      <c r="B235" s="302">
        <v>0.47796200722062399</v>
      </c>
      <c r="C235" s="302">
        <v>0.10435609060805313</v>
      </c>
      <c r="D235" s="302">
        <v>5.9579274016051474E-2</v>
      </c>
      <c r="E235" s="302">
        <f t="shared" si="105"/>
        <v>0.64189737184472861</v>
      </c>
      <c r="F235" s="303"/>
      <c r="G235" s="302">
        <v>0.41638785926174426</v>
      </c>
      <c r="H235" s="302">
        <v>0.11496978783928855</v>
      </c>
      <c r="I235" s="302">
        <v>3.6352891269378927E-2</v>
      </c>
      <c r="J235" s="302">
        <f t="shared" ref="J235:J238" si="108">SUM(G235:I235)</f>
        <v>0.56771053837041174</v>
      </c>
      <c r="K235" s="303"/>
      <c r="L235" s="302">
        <v>0.62867074323397898</v>
      </c>
      <c r="M235" s="302">
        <v>0.14493064800121291</v>
      </c>
      <c r="N235" s="302">
        <v>6.1574103431502623E-2</v>
      </c>
      <c r="O235" s="302">
        <f t="shared" si="107"/>
        <v>0.8351754946666945</v>
      </c>
    </row>
    <row r="236" spans="1:15" s="236" customFormat="1" x14ac:dyDescent="0.2">
      <c r="A236" s="237" t="str">
        <f>name!E$10</f>
        <v>Sales and customer service occupations</v>
      </c>
      <c r="B236" s="302">
        <v>0.64106998877945809</v>
      </c>
      <c r="C236" s="302">
        <v>0.49517160497243534</v>
      </c>
      <c r="D236" s="302">
        <v>5.7159421327917341E-2</v>
      </c>
      <c r="E236" s="302">
        <f t="shared" si="105"/>
        <v>1.1934010150798109</v>
      </c>
      <c r="F236" s="303"/>
      <c r="G236" s="302">
        <v>0.53298963478710726</v>
      </c>
      <c r="H236" s="302">
        <v>0.32506706186583634</v>
      </c>
      <c r="I236" s="302">
        <v>1.884199308537959E-2</v>
      </c>
      <c r="J236" s="302">
        <f t="shared" si="108"/>
        <v>0.87689868973832319</v>
      </c>
      <c r="K236" s="303"/>
      <c r="L236" s="302">
        <v>0.71804910373741904</v>
      </c>
      <c r="M236" s="302">
        <v>0.43665314044714537</v>
      </c>
      <c r="N236" s="302">
        <v>2.5381965525479985E-2</v>
      </c>
      <c r="O236" s="302">
        <f t="shared" si="107"/>
        <v>1.1800842097100444</v>
      </c>
    </row>
    <row r="237" spans="1:15" s="236" customFormat="1" x14ac:dyDescent="0.2">
      <c r="A237" s="237" t="str">
        <f>name!E$11</f>
        <v>Process, plant and machine operatives</v>
      </c>
      <c r="B237" s="302">
        <v>0.12741457635748024</v>
      </c>
      <c r="C237" s="302">
        <v>8.7412615078853464E-2</v>
      </c>
      <c r="D237" s="302">
        <v>9.4367721674557786E-2</v>
      </c>
      <c r="E237" s="302">
        <f t="shared" si="105"/>
        <v>0.30919491311089153</v>
      </c>
      <c r="F237" s="303"/>
      <c r="G237" s="302">
        <v>9.4417342410913388E-2</v>
      </c>
      <c r="H237" s="302">
        <v>9.0624865606646329E-2</v>
      </c>
      <c r="I237" s="302">
        <v>3.8968442017779027E-2</v>
      </c>
      <c r="J237" s="302">
        <f t="shared" si="108"/>
        <v>0.22401065003533874</v>
      </c>
      <c r="K237" s="303"/>
      <c r="L237" s="302">
        <v>0.10388571200276885</v>
      </c>
      <c r="M237" s="302">
        <v>0.1211177817179144</v>
      </c>
      <c r="N237" s="302">
        <v>6.1527408552892085E-2</v>
      </c>
      <c r="O237" s="302">
        <f t="shared" si="107"/>
        <v>0.28653090227357531</v>
      </c>
    </row>
    <row r="238" spans="1:15" s="236" customFormat="1" x14ac:dyDescent="0.2">
      <c r="A238" s="237" t="str">
        <f>name!E$12</f>
        <v>Elementary occupations</v>
      </c>
      <c r="B238" s="302">
        <v>0.31241107810261792</v>
      </c>
      <c r="C238" s="302">
        <v>0.18085153610893351</v>
      </c>
      <c r="D238" s="302">
        <v>0.11054502400681915</v>
      </c>
      <c r="E238" s="302">
        <f t="shared" si="105"/>
        <v>0.60380763821837058</v>
      </c>
      <c r="F238" s="303"/>
      <c r="G238" s="302">
        <v>0.25264803126892804</v>
      </c>
      <c r="H238" s="302">
        <v>0.1616546546075221</v>
      </c>
      <c r="I238" s="302">
        <v>4.1287048919361129E-2</v>
      </c>
      <c r="J238" s="302">
        <f t="shared" si="108"/>
        <v>0.45558973479581127</v>
      </c>
      <c r="K238" s="303"/>
      <c r="L238" s="302">
        <v>0.25445505069242802</v>
      </c>
      <c r="M238" s="302">
        <v>0.13390422329631782</v>
      </c>
      <c r="N238" s="302">
        <v>6.0703919607655761E-2</v>
      </c>
      <c r="O238" s="302">
        <f t="shared" si="107"/>
        <v>0.44906319359640157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19.157553293594425</v>
      </c>
      <c r="C240" s="311">
        <f t="shared" ref="C240:E240" si="109">SUM(C230:C238)</f>
        <v>2.4579992888051474</v>
      </c>
      <c r="D240" s="311">
        <f t="shared" si="109"/>
        <v>2.7564474176004858</v>
      </c>
      <c r="E240" s="311">
        <f t="shared" si="109"/>
        <v>24.372000000000057</v>
      </c>
      <c r="F240" s="311"/>
      <c r="G240" s="311">
        <f t="shared" ref="G240:J240" si="110">SUM(G230:G238)</f>
        <v>20.670792414015704</v>
      </c>
      <c r="H240" s="311">
        <f t="shared" si="110"/>
        <v>2.7638972130981347</v>
      </c>
      <c r="I240" s="311">
        <f t="shared" si="110"/>
        <v>1.1603103728861257</v>
      </c>
      <c r="J240" s="311">
        <f t="shared" si="110"/>
        <v>24.59499999999997</v>
      </c>
      <c r="K240" s="311"/>
      <c r="L240" s="311">
        <f t="shared" ref="L240:O240" si="111">SUM(L230:L238)</f>
        <v>24.325129081310635</v>
      </c>
      <c r="M240" s="311">
        <f t="shared" si="111"/>
        <v>3.1687105234296302</v>
      </c>
      <c r="N240" s="311">
        <f t="shared" si="111"/>
        <v>1.4181603952597122</v>
      </c>
      <c r="O240" s="311">
        <f t="shared" si="111"/>
        <v>28.911999999999978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3.3190204525343843</v>
      </c>
      <c r="C247" s="302">
        <v>0.30842460173733488</v>
      </c>
      <c r="D247" s="302">
        <v>0.77086186135069557</v>
      </c>
      <c r="E247" s="302">
        <f>SUM(B247:D247)</f>
        <v>4.398306915622415</v>
      </c>
      <c r="F247" s="303"/>
      <c r="G247" s="302">
        <v>4.0073298240238504</v>
      </c>
      <c r="H247" s="302">
        <v>0.45282290774721828</v>
      </c>
      <c r="I247" s="302">
        <v>0.47618804825544642</v>
      </c>
      <c r="J247" s="302">
        <f>SUM(G247:I247)</f>
        <v>4.9363407800265149</v>
      </c>
      <c r="K247" s="303"/>
      <c r="L247" s="302">
        <v>3.5833467837763799</v>
      </c>
      <c r="M247" s="302">
        <v>0.49612017257525609</v>
      </c>
      <c r="N247" s="302">
        <v>0.50974127684543702</v>
      </c>
      <c r="O247" s="302">
        <f>SUM(L247:N247)</f>
        <v>4.5892082331970734</v>
      </c>
    </row>
    <row r="248" spans="1:15" s="236" customFormat="1" x14ac:dyDescent="0.2">
      <c r="A248" s="237" t="str">
        <f>name!E$5</f>
        <v>Professional occupations</v>
      </c>
      <c r="B248" s="302">
        <v>3.7471397763986314</v>
      </c>
      <c r="C248" s="302">
        <v>0.23127191684691759</v>
      </c>
      <c r="D248" s="302">
        <v>0.82694096287051466</v>
      </c>
      <c r="E248" s="302">
        <f t="shared" ref="E248:E255" si="112">SUM(B248:D248)</f>
        <v>4.8053526561160638</v>
      </c>
      <c r="F248" s="303"/>
      <c r="G248" s="302">
        <v>5.392525815568451</v>
      </c>
      <c r="H248" s="302">
        <v>0.32166674774630255</v>
      </c>
      <c r="I248" s="302">
        <v>0.50278616716358637</v>
      </c>
      <c r="J248" s="302">
        <f t="shared" ref="J248:J250" si="113">SUM(G248:I248)</f>
        <v>6.2169787304783402</v>
      </c>
      <c r="K248" s="303"/>
      <c r="L248" s="302">
        <v>6.0667476686354904</v>
      </c>
      <c r="M248" s="302">
        <v>0.34522040826112937</v>
      </c>
      <c r="N248" s="302">
        <v>0.4856048385228165</v>
      </c>
      <c r="O248" s="302">
        <f t="shared" ref="O248:O255" si="114">SUM(L248:N248)</f>
        <v>6.8975729154194365</v>
      </c>
    </row>
    <row r="249" spans="1:15" s="236" customFormat="1" x14ac:dyDescent="0.2">
      <c r="A249" s="237" t="str">
        <f>name!E$6</f>
        <v>Associate professional occupations</v>
      </c>
      <c r="B249" s="302">
        <v>3.8501856418202833</v>
      </c>
      <c r="C249" s="302">
        <v>0.52571272712874695</v>
      </c>
      <c r="D249" s="302">
        <v>1.0826174767968133</v>
      </c>
      <c r="E249" s="302">
        <f t="shared" si="112"/>
        <v>5.4585158457458443</v>
      </c>
      <c r="F249" s="303"/>
      <c r="G249" s="302">
        <v>4.8201568549760347</v>
      </c>
      <c r="H249" s="302">
        <v>0.54914441345008869</v>
      </c>
      <c r="I249" s="302">
        <v>0.74440876233982267</v>
      </c>
      <c r="J249" s="302">
        <f t="shared" si="113"/>
        <v>6.1137100307659455</v>
      </c>
      <c r="K249" s="303"/>
      <c r="L249" s="302">
        <v>4.1043675272877556</v>
      </c>
      <c r="M249" s="302">
        <v>0.54396423197375887</v>
      </c>
      <c r="N249" s="302">
        <v>0.6758284628005542</v>
      </c>
      <c r="O249" s="302">
        <f t="shared" si="114"/>
        <v>5.3241602220620692</v>
      </c>
    </row>
    <row r="250" spans="1:15" s="236" customFormat="1" x14ac:dyDescent="0.2">
      <c r="A250" s="237" t="str">
        <f>name!E$7</f>
        <v>Administrative and secretarial occupations</v>
      </c>
      <c r="B250" s="302">
        <v>4.0784417298351476</v>
      </c>
      <c r="C250" s="302">
        <v>2.5618391702553751</v>
      </c>
      <c r="D250" s="302">
        <v>0.32642629504299431</v>
      </c>
      <c r="E250" s="302">
        <f t="shared" si="112"/>
        <v>6.9667071951335169</v>
      </c>
      <c r="F250" s="303"/>
      <c r="G250" s="302">
        <v>4.0806204271926427</v>
      </c>
      <c r="H250" s="302">
        <v>2.1326996254832555</v>
      </c>
      <c r="I250" s="302">
        <v>0.18410698905422063</v>
      </c>
      <c r="J250" s="302">
        <f t="shared" si="113"/>
        <v>6.3974270417301193</v>
      </c>
      <c r="K250" s="303"/>
      <c r="L250" s="302">
        <v>2.7641564704226114</v>
      </c>
      <c r="M250" s="302">
        <v>1.5936859605559999</v>
      </c>
      <c r="N250" s="302">
        <v>0.12579161644561188</v>
      </c>
      <c r="O250" s="302">
        <f t="shared" si="114"/>
        <v>4.4836340474242231</v>
      </c>
    </row>
    <row r="251" spans="1:15" s="236" customFormat="1" x14ac:dyDescent="0.2">
      <c r="A251" s="237" t="str">
        <f>name!E$8</f>
        <v>Skilled trades occupations</v>
      </c>
      <c r="B251" s="302">
        <v>0.23934758868424644</v>
      </c>
      <c r="C251" s="302">
        <v>5.2421333055641742E-2</v>
      </c>
      <c r="D251" s="302">
        <v>0.25097870158538227</v>
      </c>
      <c r="E251" s="302">
        <f t="shared" si="112"/>
        <v>0.54274762332527038</v>
      </c>
      <c r="F251" s="303"/>
      <c r="G251" s="302">
        <v>0.21473797062079561</v>
      </c>
      <c r="H251" s="302">
        <v>4.1042594204246129E-2</v>
      </c>
      <c r="I251" s="302">
        <v>0.1335407313910468</v>
      </c>
      <c r="J251" s="302">
        <f>SUM(G251:I251)</f>
        <v>0.38932129621608857</v>
      </c>
      <c r="K251" s="303"/>
      <c r="L251" s="302">
        <v>0.19001815476575465</v>
      </c>
      <c r="M251" s="302">
        <v>4.4014411999753061E-2</v>
      </c>
      <c r="N251" s="302">
        <v>0.13959439711583951</v>
      </c>
      <c r="O251" s="302">
        <f t="shared" si="114"/>
        <v>0.3736269638813472</v>
      </c>
    </row>
    <row r="252" spans="1:15" s="236" customFormat="1" x14ac:dyDescent="0.2">
      <c r="A252" s="237" t="str">
        <f>name!E$9</f>
        <v>Caring, leisure and other service occupations</v>
      </c>
      <c r="B252" s="302">
        <v>9.2896453287301062E-2</v>
      </c>
      <c r="C252" s="302">
        <v>1.6755338256176353E-2</v>
      </c>
      <c r="D252" s="302">
        <v>0.15551195752043567</v>
      </c>
      <c r="E252" s="302">
        <f t="shared" si="112"/>
        <v>0.2651637490639131</v>
      </c>
      <c r="F252" s="303"/>
      <c r="G252" s="302">
        <v>0.13362071967583247</v>
      </c>
      <c r="H252" s="302">
        <v>1.690025072171044E-2</v>
      </c>
      <c r="I252" s="302">
        <v>8.846082334027465E-2</v>
      </c>
      <c r="J252" s="302">
        <f t="shared" ref="J252:J255" si="115">SUM(G252:I252)</f>
        <v>0.23898179373781758</v>
      </c>
      <c r="K252" s="303"/>
      <c r="L252" s="302">
        <v>0.14170866172136978</v>
      </c>
      <c r="M252" s="302">
        <v>1.3471781806822384E-2</v>
      </c>
      <c r="N252" s="302">
        <v>0.12310272748624729</v>
      </c>
      <c r="O252" s="302">
        <f t="shared" si="114"/>
        <v>0.27828317101443945</v>
      </c>
    </row>
    <row r="253" spans="1:15" s="236" customFormat="1" x14ac:dyDescent="0.2">
      <c r="A253" s="237" t="str">
        <f>name!E$10</f>
        <v>Sales and customer service occupations</v>
      </c>
      <c r="B253" s="302">
        <v>0.88124127029492294</v>
      </c>
      <c r="C253" s="302">
        <v>0.57094719803341742</v>
      </c>
      <c r="D253" s="302">
        <v>0.42265584516443805</v>
      </c>
      <c r="E253" s="302">
        <f t="shared" si="112"/>
        <v>1.8748443134927784</v>
      </c>
      <c r="F253" s="303"/>
      <c r="G253" s="302">
        <v>0.92479709669776677</v>
      </c>
      <c r="H253" s="302">
        <v>0.60104325186159069</v>
      </c>
      <c r="I253" s="302">
        <v>0.17375696093146975</v>
      </c>
      <c r="J253" s="302">
        <f t="shared" si="115"/>
        <v>1.6995973094908272</v>
      </c>
      <c r="K253" s="303"/>
      <c r="L253" s="302">
        <v>0.89266600409259644</v>
      </c>
      <c r="M253" s="302">
        <v>0.67425867024790598</v>
      </c>
      <c r="N253" s="302">
        <v>0.13687626669217695</v>
      </c>
      <c r="O253" s="302">
        <f t="shared" si="114"/>
        <v>1.7038009410326793</v>
      </c>
    </row>
    <row r="254" spans="1:15" s="236" customFormat="1" x14ac:dyDescent="0.2">
      <c r="A254" s="237" t="str">
        <f>name!E$11</f>
        <v>Process, plant and machine operatives</v>
      </c>
      <c r="B254" s="302">
        <v>8.4107295204442323E-2</v>
      </c>
      <c r="C254" s="302">
        <v>1.2772872763271416E-2</v>
      </c>
      <c r="D254" s="302">
        <v>0.10698109399149541</v>
      </c>
      <c r="E254" s="302">
        <f t="shared" si="112"/>
        <v>0.20386126195920914</v>
      </c>
      <c r="F254" s="303"/>
      <c r="G254" s="302">
        <v>7.4661479839301312E-2</v>
      </c>
      <c r="H254" s="302">
        <v>1.5595724556887878E-2</v>
      </c>
      <c r="I254" s="302">
        <v>0.111570676360173</v>
      </c>
      <c r="J254" s="302">
        <f t="shared" si="115"/>
        <v>0.20182788075636218</v>
      </c>
      <c r="K254" s="303"/>
      <c r="L254" s="302">
        <v>7.4169487674788717E-2</v>
      </c>
      <c r="M254" s="302">
        <v>2.3174410343461242E-2</v>
      </c>
      <c r="N254" s="302">
        <v>0.1569197340476047</v>
      </c>
      <c r="O254" s="302">
        <f t="shared" si="114"/>
        <v>0.25426363206585467</v>
      </c>
    </row>
    <row r="255" spans="1:15" s="236" customFormat="1" x14ac:dyDescent="0.2">
      <c r="A255" s="237" t="str">
        <f>name!E$12</f>
        <v>Elementary occupations</v>
      </c>
      <c r="B255" s="302">
        <v>0.17964507192683818</v>
      </c>
      <c r="C255" s="302">
        <v>6.2100173747509521E-2</v>
      </c>
      <c r="D255" s="302">
        <v>0.15475519386663719</v>
      </c>
      <c r="E255" s="302">
        <f t="shared" si="112"/>
        <v>0.39650043954098491</v>
      </c>
      <c r="F255" s="303"/>
      <c r="G255" s="302">
        <v>0.16391676983817643</v>
      </c>
      <c r="H255" s="302">
        <v>5.0630678020707927E-2</v>
      </c>
      <c r="I255" s="302">
        <v>6.9267688939064848E-2</v>
      </c>
      <c r="J255" s="302">
        <f t="shared" si="115"/>
        <v>0.28381513679794923</v>
      </c>
      <c r="K255" s="303"/>
      <c r="L255" s="302">
        <v>0.13735648521457061</v>
      </c>
      <c r="M255" s="302">
        <v>3.5052190485793305E-2</v>
      </c>
      <c r="N255" s="302">
        <v>8.5041198202483223E-2</v>
      </c>
      <c r="O255" s="302">
        <f t="shared" si="114"/>
        <v>0.25744987390284713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16.472025279986198</v>
      </c>
      <c r="C257" s="311">
        <f t="shared" ref="C257:E257" si="116">SUM(C247:C255)</f>
        <v>4.3422453318243912</v>
      </c>
      <c r="D257" s="311">
        <f t="shared" si="116"/>
        <v>4.0977293881894061</v>
      </c>
      <c r="E257" s="311">
        <f t="shared" si="116"/>
        <v>24.911999999999995</v>
      </c>
      <c r="F257" s="311"/>
      <c r="G257" s="311">
        <f t="shared" ref="G257:J257" si="117">SUM(G247:G255)</f>
        <v>19.81236695843285</v>
      </c>
      <c r="H257" s="311">
        <f t="shared" si="117"/>
        <v>4.1815461937920082</v>
      </c>
      <c r="I257" s="311">
        <f t="shared" si="117"/>
        <v>2.4840868477751052</v>
      </c>
      <c r="J257" s="311">
        <f t="shared" si="117"/>
        <v>26.477999999999962</v>
      </c>
      <c r="K257" s="311"/>
      <c r="L257" s="311">
        <f t="shared" ref="L257:O257" si="118">SUM(L247:L255)</f>
        <v>17.954537243591322</v>
      </c>
      <c r="M257" s="311">
        <f t="shared" si="118"/>
        <v>3.7689622382498804</v>
      </c>
      <c r="N257" s="311">
        <f t="shared" si="118"/>
        <v>2.4385005181587709</v>
      </c>
      <c r="O257" s="311">
        <f t="shared" si="118"/>
        <v>24.161999999999967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1.5532111596120421</v>
      </c>
      <c r="C264" s="302">
        <v>0.24851258416335578</v>
      </c>
      <c r="D264" s="302">
        <v>0.72305078971963754</v>
      </c>
      <c r="E264" s="302">
        <f>SUM(B264:D264)</f>
        <v>2.5247745334950356</v>
      </c>
      <c r="F264" s="303"/>
      <c r="G264" s="302">
        <v>2.4046823154309314</v>
      </c>
      <c r="H264" s="302">
        <v>0.41339033381468926</v>
      </c>
      <c r="I264" s="302">
        <v>1.5217061520403368</v>
      </c>
      <c r="J264" s="302">
        <f>SUM(G264:I264)</f>
        <v>4.3397788012859575</v>
      </c>
      <c r="K264" s="303"/>
      <c r="L264" s="302">
        <v>2.9353974420817295</v>
      </c>
      <c r="M264" s="302">
        <v>0.48298110933934668</v>
      </c>
      <c r="N264" s="302">
        <v>2.2496457490493977</v>
      </c>
      <c r="O264" s="302">
        <f>SUM(L264:N264)</f>
        <v>5.6680243004704742</v>
      </c>
    </row>
    <row r="265" spans="1:15" s="236" customFormat="1" x14ac:dyDescent="0.2">
      <c r="A265" s="237" t="str">
        <f>name!E$5</f>
        <v>Professional occupations</v>
      </c>
      <c r="B265" s="302">
        <v>1.4676572553142291</v>
      </c>
      <c r="C265" s="302">
        <v>0.27656272292409606</v>
      </c>
      <c r="D265" s="302">
        <v>0.11516313762648125</v>
      </c>
      <c r="E265" s="302">
        <f t="shared" ref="E265:E272" si="119">SUM(B265:D265)</f>
        <v>1.8593831158648064</v>
      </c>
      <c r="F265" s="303"/>
      <c r="G265" s="302">
        <v>2.6364597721026866</v>
      </c>
      <c r="H265" s="302">
        <v>0.38177771040093239</v>
      </c>
      <c r="I265" s="302">
        <v>0.23239706753278558</v>
      </c>
      <c r="J265" s="302">
        <f t="shared" ref="J265:J267" si="120">SUM(G265:I265)</f>
        <v>3.2506345500364047</v>
      </c>
      <c r="K265" s="303"/>
      <c r="L265" s="302">
        <v>3.3547442362128677</v>
      </c>
      <c r="M265" s="302">
        <v>0.46814238017929599</v>
      </c>
      <c r="N265" s="302">
        <v>0.12603753088183806</v>
      </c>
      <c r="O265" s="302">
        <f t="shared" ref="O265:O272" si="121">SUM(L265:N265)</f>
        <v>3.9489241472740018</v>
      </c>
    </row>
    <row r="266" spans="1:15" s="236" customFormat="1" x14ac:dyDescent="0.2">
      <c r="A266" s="237" t="str">
        <f>name!E$6</f>
        <v>Associate professional occupations</v>
      </c>
      <c r="B266" s="302">
        <v>1.2286958401243804</v>
      </c>
      <c r="C266" s="302">
        <v>0.33710633165136206</v>
      </c>
      <c r="D266" s="302">
        <v>0.11443053532104613</v>
      </c>
      <c r="E266" s="302">
        <f t="shared" si="119"/>
        <v>1.6802327070967886</v>
      </c>
      <c r="F266" s="303"/>
      <c r="G266" s="302">
        <v>2.0092870493245663</v>
      </c>
      <c r="H266" s="302">
        <v>0.43998575729382078</v>
      </c>
      <c r="I266" s="302">
        <v>0.19951912212465867</v>
      </c>
      <c r="J266" s="302">
        <f t="shared" si="120"/>
        <v>2.6487919287430457</v>
      </c>
      <c r="K266" s="303"/>
      <c r="L266" s="302">
        <v>2.2415634600939156</v>
      </c>
      <c r="M266" s="302">
        <v>0.47912036244372191</v>
      </c>
      <c r="N266" s="302">
        <v>0.1304068589696433</v>
      </c>
      <c r="O266" s="302">
        <f t="shared" si="121"/>
        <v>2.8510906815072805</v>
      </c>
    </row>
    <row r="267" spans="1:15" s="236" customFormat="1" x14ac:dyDescent="0.2">
      <c r="A267" s="237" t="str">
        <f>name!E$7</f>
        <v>Administrative and secretarial occupations</v>
      </c>
      <c r="B267" s="302">
        <v>1.1696360829288892</v>
      </c>
      <c r="C267" s="302">
        <v>1.5798137395623977</v>
      </c>
      <c r="D267" s="302">
        <v>8.4843078682416487E-2</v>
      </c>
      <c r="E267" s="302">
        <f t="shared" si="119"/>
        <v>2.8342929011737032</v>
      </c>
      <c r="F267" s="303"/>
      <c r="G267" s="302">
        <v>1.6781219804692029</v>
      </c>
      <c r="H267" s="302">
        <v>1.2484708496573389</v>
      </c>
      <c r="I267" s="302">
        <v>5.5864917921043512E-2</v>
      </c>
      <c r="J267" s="302">
        <f t="shared" si="120"/>
        <v>2.9824577480475853</v>
      </c>
      <c r="K267" s="303"/>
      <c r="L267" s="302">
        <v>1.380127743938498</v>
      </c>
      <c r="M267" s="302">
        <v>1.0309325795545174</v>
      </c>
      <c r="N267" s="302">
        <v>5.6895844308412963E-2</v>
      </c>
      <c r="O267" s="302">
        <f t="shared" si="121"/>
        <v>2.4679561678014283</v>
      </c>
    </row>
    <row r="268" spans="1:15" s="236" customFormat="1" x14ac:dyDescent="0.2">
      <c r="A268" s="237" t="str">
        <f>name!E$8</f>
        <v>Skilled trades occupations</v>
      </c>
      <c r="B268" s="302">
        <v>0.63910747009516378</v>
      </c>
      <c r="C268" s="302">
        <v>6.9011907449791104E-2</v>
      </c>
      <c r="D268" s="302">
        <v>0.25660150619552718</v>
      </c>
      <c r="E268" s="302">
        <f t="shared" si="119"/>
        <v>0.96472088374048215</v>
      </c>
      <c r="F268" s="303"/>
      <c r="G268" s="302">
        <v>0.71996304685203671</v>
      </c>
      <c r="H268" s="302">
        <v>7.9220056399563268E-2</v>
      </c>
      <c r="I268" s="302">
        <v>0.43120149240590727</v>
      </c>
      <c r="J268" s="302">
        <f>SUM(G268:I268)</f>
        <v>1.2303845956575072</v>
      </c>
      <c r="K268" s="303"/>
      <c r="L268" s="302">
        <v>0.90206951120775736</v>
      </c>
      <c r="M268" s="302">
        <v>0.13374690002255993</v>
      </c>
      <c r="N268" s="302">
        <v>0.42855110423814619</v>
      </c>
      <c r="O268" s="302">
        <f t="shared" si="121"/>
        <v>1.4643675154684634</v>
      </c>
    </row>
    <row r="269" spans="1:15" s="236" customFormat="1" x14ac:dyDescent="0.2">
      <c r="A269" s="237" t="str">
        <f>name!E$9</f>
        <v>Caring, leisure and other service occupations</v>
      </c>
      <c r="B269" s="302">
        <v>0.25158617183448684</v>
      </c>
      <c r="C269" s="302">
        <v>0.15066195353637007</v>
      </c>
      <c r="D269" s="302">
        <v>4.5991624121351889E-2</v>
      </c>
      <c r="E269" s="302">
        <f t="shared" si="119"/>
        <v>0.44823974949220879</v>
      </c>
      <c r="F269" s="303"/>
      <c r="G269" s="302">
        <v>0.35687128795748035</v>
      </c>
      <c r="H269" s="302">
        <v>0.13317815939406316</v>
      </c>
      <c r="I269" s="302">
        <v>8.3836861741418189E-2</v>
      </c>
      <c r="J269" s="302">
        <f t="shared" ref="J269:J272" si="122">SUM(G269:I269)</f>
        <v>0.57388630909296179</v>
      </c>
      <c r="K269" s="303"/>
      <c r="L269" s="302">
        <v>0.44175413868326785</v>
      </c>
      <c r="M269" s="302">
        <v>0.13494838184280294</v>
      </c>
      <c r="N269" s="302">
        <v>0.15116626918570689</v>
      </c>
      <c r="O269" s="302">
        <f t="shared" si="121"/>
        <v>0.7278687897117776</v>
      </c>
    </row>
    <row r="270" spans="1:15" s="236" customFormat="1" x14ac:dyDescent="0.2">
      <c r="A270" s="237" t="str">
        <f>name!E$10</f>
        <v>Sales and customer service occupations</v>
      </c>
      <c r="B270" s="302">
        <v>0.70767934098828289</v>
      </c>
      <c r="C270" s="302">
        <v>0.2998583158938784</v>
      </c>
      <c r="D270" s="302">
        <v>0.1890386723482877</v>
      </c>
      <c r="E270" s="302">
        <f t="shared" si="119"/>
        <v>1.196576329230449</v>
      </c>
      <c r="F270" s="303"/>
      <c r="G270" s="302">
        <v>0.91570092186518226</v>
      </c>
      <c r="H270" s="302">
        <v>0.3051355250126605</v>
      </c>
      <c r="I270" s="302">
        <v>0.3113601168002047</v>
      </c>
      <c r="J270" s="302">
        <f t="shared" si="122"/>
        <v>1.5321965636780475</v>
      </c>
      <c r="K270" s="303"/>
      <c r="L270" s="302">
        <v>0.96784538310491519</v>
      </c>
      <c r="M270" s="302">
        <v>0.30992662943271854</v>
      </c>
      <c r="N270" s="302">
        <v>0.31963255500373716</v>
      </c>
      <c r="O270" s="302">
        <f t="shared" si="121"/>
        <v>1.5974045675413708</v>
      </c>
    </row>
    <row r="271" spans="1:15" s="236" customFormat="1" x14ac:dyDescent="0.2">
      <c r="A271" s="237" t="str">
        <f>name!E$11</f>
        <v>Process, plant and machine operatives</v>
      </c>
      <c r="B271" s="302">
        <v>0.19328086193463617</v>
      </c>
      <c r="C271" s="302">
        <v>1.1705756247086219E-2</v>
      </c>
      <c r="D271" s="302">
        <v>6.7242186166237318E-3</v>
      </c>
      <c r="E271" s="302">
        <f t="shared" si="119"/>
        <v>0.21171083679834612</v>
      </c>
      <c r="F271" s="303"/>
      <c r="G271" s="302">
        <v>0.20440256591706443</v>
      </c>
      <c r="H271" s="302">
        <v>1.8259699755360154E-2</v>
      </c>
      <c r="I271" s="302">
        <v>1.9728371138957194E-2</v>
      </c>
      <c r="J271" s="302">
        <f t="shared" si="122"/>
        <v>0.24239063681138179</v>
      </c>
      <c r="K271" s="303"/>
      <c r="L271" s="302">
        <v>0.18683841998476805</v>
      </c>
      <c r="M271" s="302">
        <v>1.863841181831263E-2</v>
      </c>
      <c r="N271" s="302">
        <v>1.8522307599727894E-2</v>
      </c>
      <c r="O271" s="302">
        <f t="shared" si="121"/>
        <v>0.22399913940280858</v>
      </c>
    </row>
    <row r="272" spans="1:15" s="236" customFormat="1" x14ac:dyDescent="0.2">
      <c r="A272" s="237" t="str">
        <f>name!E$12</f>
        <v>Elementary occupations</v>
      </c>
      <c r="B272" s="302">
        <v>0.22587879218423756</v>
      </c>
      <c r="C272" s="302">
        <v>0.20388036008943575</v>
      </c>
      <c r="D272" s="302">
        <v>3.2309790834519833E-2</v>
      </c>
      <c r="E272" s="302">
        <f t="shared" si="119"/>
        <v>0.46206894310819319</v>
      </c>
      <c r="F272" s="303"/>
      <c r="G272" s="302">
        <v>0.26278182513765963</v>
      </c>
      <c r="H272" s="302">
        <v>0.14016663199144599</v>
      </c>
      <c r="I272" s="302">
        <v>2.4530409517971388E-2</v>
      </c>
      <c r="J272" s="302">
        <f t="shared" si="122"/>
        <v>0.42747886664707702</v>
      </c>
      <c r="K272" s="303"/>
      <c r="L272" s="302">
        <v>0.25693251600316463</v>
      </c>
      <c r="M272" s="302">
        <v>3.56071367662181E-2</v>
      </c>
      <c r="N272" s="302">
        <v>2.2825038053027626E-2</v>
      </c>
      <c r="O272" s="302">
        <f t="shared" si="121"/>
        <v>0.31536469082241037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7.4367329750163478</v>
      </c>
      <c r="C274" s="311">
        <f t="shared" ref="C274:E274" si="123">SUM(C264:C272)</f>
        <v>3.1771136715177737</v>
      </c>
      <c r="D274" s="311">
        <f t="shared" si="123"/>
        <v>1.5681533534658916</v>
      </c>
      <c r="E274" s="311">
        <f t="shared" si="123"/>
        <v>12.182000000000013</v>
      </c>
      <c r="F274" s="311"/>
      <c r="G274" s="311">
        <f t="shared" ref="G274:J274" si="124">SUM(G264:G272)</f>
        <v>11.188270765056812</v>
      </c>
      <c r="H274" s="311">
        <f t="shared" si="124"/>
        <v>3.1595847237198749</v>
      </c>
      <c r="I274" s="311">
        <f t="shared" si="124"/>
        <v>2.8801445112232829</v>
      </c>
      <c r="J274" s="311">
        <f t="shared" si="124"/>
        <v>17.227999999999973</v>
      </c>
      <c r="K274" s="311"/>
      <c r="L274" s="311">
        <f t="shared" ref="L274:O274" si="125">SUM(L264:L272)</f>
        <v>12.667272851310885</v>
      </c>
      <c r="M274" s="311">
        <f t="shared" si="125"/>
        <v>3.0940438913994939</v>
      </c>
      <c r="N274" s="311">
        <f t="shared" si="125"/>
        <v>3.5036832572896377</v>
      </c>
      <c r="O274" s="311">
        <f t="shared" si="125"/>
        <v>19.265000000000018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5.9109669890528727</v>
      </c>
      <c r="C281" s="302">
        <v>1.0601644006307263</v>
      </c>
      <c r="D281" s="302">
        <v>2.3658127494344692</v>
      </c>
      <c r="E281" s="302">
        <f>SUM(B281:D281)</f>
        <v>9.3369441391180672</v>
      </c>
      <c r="F281" s="303"/>
      <c r="G281" s="302">
        <v>6.4623866315222243</v>
      </c>
      <c r="H281" s="302">
        <v>1.7329784651989733</v>
      </c>
      <c r="I281" s="302">
        <v>2.4315831922314488</v>
      </c>
      <c r="J281" s="302">
        <f>SUM(G281:I281)</f>
        <v>10.626948288952645</v>
      </c>
      <c r="K281" s="303"/>
      <c r="L281" s="302">
        <v>6.8833435636091993</v>
      </c>
      <c r="M281" s="302">
        <v>2.2320777672613143</v>
      </c>
      <c r="N281" s="302">
        <v>3.0919096889402482</v>
      </c>
      <c r="O281" s="302">
        <f>SUM(L281:N281)</f>
        <v>12.207331019810763</v>
      </c>
    </row>
    <row r="282" spans="1:15" s="236" customFormat="1" x14ac:dyDescent="0.2">
      <c r="A282" s="237" t="str">
        <f>name!E$5</f>
        <v>Professional occupations</v>
      </c>
      <c r="B282" s="302">
        <v>15.918022625304827</v>
      </c>
      <c r="C282" s="302">
        <v>2.1792659185553349</v>
      </c>
      <c r="D282" s="302">
        <v>6.0544281392126411</v>
      </c>
      <c r="E282" s="302">
        <f t="shared" ref="E282:E289" si="126">SUM(B282:D282)</f>
        <v>24.151716683072806</v>
      </c>
      <c r="F282" s="303"/>
      <c r="G282" s="302">
        <v>20.617903690012692</v>
      </c>
      <c r="H282" s="302">
        <v>3.6304138006199844</v>
      </c>
      <c r="I282" s="302">
        <v>5.2346804664318567</v>
      </c>
      <c r="J282" s="302">
        <f t="shared" ref="J282:J284" si="127">SUM(G282:I282)</f>
        <v>29.482997957064534</v>
      </c>
      <c r="K282" s="303"/>
      <c r="L282" s="302">
        <v>25.685348524323075</v>
      </c>
      <c r="M282" s="302">
        <v>4.7824866034490361</v>
      </c>
      <c r="N282" s="302">
        <v>5.7670399694438146</v>
      </c>
      <c r="O282" s="302">
        <f t="shared" ref="O282:O289" si="128">SUM(L282:N282)</f>
        <v>36.234875097215927</v>
      </c>
    </row>
    <row r="283" spans="1:15" s="236" customFormat="1" x14ac:dyDescent="0.2">
      <c r="A283" s="237" t="str">
        <f>name!E$6</f>
        <v>Associate professional occupations</v>
      </c>
      <c r="B283" s="302">
        <v>7.2119588206568066</v>
      </c>
      <c r="C283" s="302">
        <v>1.5705361528420503</v>
      </c>
      <c r="D283" s="302">
        <v>2.5352980231646893</v>
      </c>
      <c r="E283" s="302">
        <f t="shared" si="126"/>
        <v>11.317792996663545</v>
      </c>
      <c r="F283" s="303"/>
      <c r="G283" s="302">
        <v>8.48159504755351</v>
      </c>
      <c r="H283" s="302">
        <v>2.1502057717209069</v>
      </c>
      <c r="I283" s="302">
        <v>2.3715436648757358</v>
      </c>
      <c r="J283" s="302">
        <f t="shared" si="127"/>
        <v>13.003344484150153</v>
      </c>
      <c r="K283" s="303"/>
      <c r="L283" s="302">
        <v>8.6428648566661437</v>
      </c>
      <c r="M283" s="302">
        <v>2.4991330678534833</v>
      </c>
      <c r="N283" s="302">
        <v>2.9066141313251426</v>
      </c>
      <c r="O283" s="302">
        <f t="shared" si="128"/>
        <v>14.048612055844769</v>
      </c>
    </row>
    <row r="284" spans="1:15" s="236" customFormat="1" x14ac:dyDescent="0.2">
      <c r="A284" s="237" t="str">
        <f>name!E$7</f>
        <v>Administrative and secretarial occupations</v>
      </c>
      <c r="B284" s="302">
        <v>5.8997755843790429</v>
      </c>
      <c r="C284" s="302">
        <v>5.2004625139824006</v>
      </c>
      <c r="D284" s="302">
        <v>1.3281616754906642</v>
      </c>
      <c r="E284" s="302">
        <f t="shared" si="126"/>
        <v>12.428399773852108</v>
      </c>
      <c r="F284" s="303"/>
      <c r="G284" s="302">
        <v>6.2941885672475077</v>
      </c>
      <c r="H284" s="302">
        <v>6.1354105469011309</v>
      </c>
      <c r="I284" s="302">
        <v>1.6273534069133331</v>
      </c>
      <c r="J284" s="302">
        <f t="shared" si="127"/>
        <v>14.056952521061971</v>
      </c>
      <c r="K284" s="303"/>
      <c r="L284" s="302">
        <v>4.3543593486260708</v>
      </c>
      <c r="M284" s="302">
        <v>6.0813925676136638</v>
      </c>
      <c r="N284" s="302">
        <v>1.5491768868625424</v>
      </c>
      <c r="O284" s="302">
        <f t="shared" si="128"/>
        <v>11.984928803102276</v>
      </c>
    </row>
    <row r="285" spans="1:15" s="236" customFormat="1" x14ac:dyDescent="0.2">
      <c r="A285" s="237" t="str">
        <f>name!E$8</f>
        <v>Skilled trades occupations</v>
      </c>
      <c r="B285" s="302">
        <v>1.5799240984040315</v>
      </c>
      <c r="C285" s="302">
        <v>0.37853419852686693</v>
      </c>
      <c r="D285" s="302">
        <v>0.67202658087993394</v>
      </c>
      <c r="E285" s="302">
        <f t="shared" si="126"/>
        <v>2.6304848778108321</v>
      </c>
      <c r="F285" s="303"/>
      <c r="G285" s="302">
        <v>1.199240386919292</v>
      </c>
      <c r="H285" s="302">
        <v>0.21994320242503007</v>
      </c>
      <c r="I285" s="302">
        <v>0.51074324444499131</v>
      </c>
      <c r="J285" s="302">
        <f>SUM(G285:I285)</f>
        <v>1.9299268337893134</v>
      </c>
      <c r="K285" s="303"/>
      <c r="L285" s="302">
        <v>1.1094522177443371</v>
      </c>
      <c r="M285" s="302">
        <v>0.31414651401060623</v>
      </c>
      <c r="N285" s="302">
        <v>0.73435679975512558</v>
      </c>
      <c r="O285" s="302">
        <f t="shared" si="128"/>
        <v>2.1579555315100691</v>
      </c>
    </row>
    <row r="286" spans="1:15" s="236" customFormat="1" x14ac:dyDescent="0.2">
      <c r="A286" s="237" t="str">
        <f>name!E$9</f>
        <v>Caring, leisure and other service occupations</v>
      </c>
      <c r="B286" s="302">
        <v>0.57637182529351105</v>
      </c>
      <c r="C286" s="302">
        <v>0.40360818355223244</v>
      </c>
      <c r="D286" s="302">
        <v>0.56645390993009603</v>
      </c>
      <c r="E286" s="302">
        <f t="shared" si="126"/>
        <v>1.5464339187758396</v>
      </c>
      <c r="F286" s="303"/>
      <c r="G286" s="302">
        <v>0.73865212824706972</v>
      </c>
      <c r="H286" s="302">
        <v>0.61680118531864403</v>
      </c>
      <c r="I286" s="302">
        <v>0.91234642822808898</v>
      </c>
      <c r="J286" s="302">
        <f t="shared" ref="J286:J289" si="129">SUM(G286:I286)</f>
        <v>2.2677997417938025</v>
      </c>
      <c r="K286" s="303"/>
      <c r="L286" s="302">
        <v>0.91357601007523559</v>
      </c>
      <c r="M286" s="302">
        <v>0.76055657662837162</v>
      </c>
      <c r="N286" s="302">
        <v>1.3300886446300846</v>
      </c>
      <c r="O286" s="302">
        <f t="shared" si="128"/>
        <v>3.004221231333692</v>
      </c>
    </row>
    <row r="287" spans="1:15" s="236" customFormat="1" x14ac:dyDescent="0.2">
      <c r="A287" s="237" t="str">
        <f>name!E$10</f>
        <v>Sales and customer service occupations</v>
      </c>
      <c r="B287" s="302">
        <v>1.1850489925571537</v>
      </c>
      <c r="C287" s="302">
        <v>0.79359608122850933</v>
      </c>
      <c r="D287" s="302">
        <v>0.55158944567867507</v>
      </c>
      <c r="E287" s="302">
        <f t="shared" si="126"/>
        <v>2.5302345194643383</v>
      </c>
      <c r="F287" s="303"/>
      <c r="G287" s="302">
        <v>1.2061501759133764</v>
      </c>
      <c r="H287" s="302">
        <v>0.88210911326590735</v>
      </c>
      <c r="I287" s="302">
        <v>0.39889930453098799</v>
      </c>
      <c r="J287" s="302">
        <f t="shared" si="129"/>
        <v>2.487158593710272</v>
      </c>
      <c r="K287" s="303"/>
      <c r="L287" s="302">
        <v>1.2509396872590028</v>
      </c>
      <c r="M287" s="302">
        <v>1.1211980960179189</v>
      </c>
      <c r="N287" s="302">
        <v>0.41846802315401077</v>
      </c>
      <c r="O287" s="302">
        <f t="shared" si="128"/>
        <v>2.7906058064309329</v>
      </c>
    </row>
    <row r="288" spans="1:15" s="236" customFormat="1" x14ac:dyDescent="0.2">
      <c r="A288" s="237" t="str">
        <f>name!E$11</f>
        <v>Process, plant and machine operatives</v>
      </c>
      <c r="B288" s="302">
        <v>0.73322341933073221</v>
      </c>
      <c r="C288" s="302">
        <v>0.25577687840863333</v>
      </c>
      <c r="D288" s="302">
        <v>0.14460064395286848</v>
      </c>
      <c r="E288" s="302">
        <f t="shared" si="126"/>
        <v>1.1336009416922339</v>
      </c>
      <c r="F288" s="303"/>
      <c r="G288" s="302">
        <v>0.50555910721705022</v>
      </c>
      <c r="H288" s="302">
        <v>0.21489424912790106</v>
      </c>
      <c r="I288" s="302">
        <v>0.11745849804969601</v>
      </c>
      <c r="J288" s="302">
        <f t="shared" si="129"/>
        <v>0.83791185439464733</v>
      </c>
      <c r="K288" s="303"/>
      <c r="L288" s="302">
        <v>0.48661796293820259</v>
      </c>
      <c r="M288" s="302">
        <v>0.27103736115058541</v>
      </c>
      <c r="N288" s="302">
        <v>0.15204029984610853</v>
      </c>
      <c r="O288" s="302">
        <f t="shared" si="128"/>
        <v>0.90969562393489656</v>
      </c>
    </row>
    <row r="289" spans="1:15" s="236" customFormat="1" x14ac:dyDescent="0.2">
      <c r="A289" s="237" t="str">
        <f>name!E$12</f>
        <v>Elementary occupations</v>
      </c>
      <c r="B289" s="302">
        <v>1.1892327220766856</v>
      </c>
      <c r="C289" s="302">
        <v>0.91837679178002307</v>
      </c>
      <c r="D289" s="302">
        <v>0.45378263569359328</v>
      </c>
      <c r="E289" s="302">
        <f t="shared" si="126"/>
        <v>2.561392149550302</v>
      </c>
      <c r="F289" s="303"/>
      <c r="G289" s="302">
        <v>0.99809391910983791</v>
      </c>
      <c r="H289" s="302">
        <v>0.78950596931574435</v>
      </c>
      <c r="I289" s="302">
        <v>0.41035983665704229</v>
      </c>
      <c r="J289" s="302">
        <f t="shared" si="129"/>
        <v>2.1979597250826246</v>
      </c>
      <c r="K289" s="303"/>
      <c r="L289" s="302">
        <v>0.89889138835327376</v>
      </c>
      <c r="M289" s="302">
        <v>0.49894998065345647</v>
      </c>
      <c r="N289" s="302">
        <v>0.53993346180986079</v>
      </c>
      <c r="O289" s="302">
        <f t="shared" si="128"/>
        <v>1.937774830816591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40.204525077055671</v>
      </c>
      <c r="C291" s="311">
        <f t="shared" ref="C291:E291" si="130">SUM(C281:C289)</f>
        <v>12.760321119506779</v>
      </c>
      <c r="D291" s="311">
        <f t="shared" si="130"/>
        <v>14.672153803437631</v>
      </c>
      <c r="E291" s="311">
        <f t="shared" si="130"/>
        <v>67.637000000000072</v>
      </c>
      <c r="F291" s="311"/>
      <c r="G291" s="311">
        <f t="shared" ref="G291:J291" si="131">SUM(G281:G289)</f>
        <v>46.503769653742566</v>
      </c>
      <c r="H291" s="311">
        <f t="shared" si="131"/>
        <v>16.372262303894225</v>
      </c>
      <c r="I291" s="311">
        <f t="shared" si="131"/>
        <v>14.014968042363181</v>
      </c>
      <c r="J291" s="311">
        <f t="shared" si="131"/>
        <v>76.890999999999977</v>
      </c>
      <c r="K291" s="311"/>
      <c r="L291" s="311">
        <f t="shared" ref="L291:O291" si="132">SUM(L281:L289)</f>
        <v>50.225393559594536</v>
      </c>
      <c r="M291" s="311">
        <f t="shared" si="132"/>
        <v>18.560978534638441</v>
      </c>
      <c r="N291" s="311">
        <f t="shared" si="132"/>
        <v>16.489627905766937</v>
      </c>
      <c r="O291" s="311">
        <f t="shared" si="132"/>
        <v>85.275999999999911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6.0820164323311072</v>
      </c>
      <c r="C298" s="302">
        <v>0.89524354000319006</v>
      </c>
      <c r="D298" s="302">
        <v>1.7044999697462913</v>
      </c>
      <c r="E298" s="302">
        <f>SUM(B298:D298)</f>
        <v>8.6817599420805891</v>
      </c>
      <c r="F298" s="303"/>
      <c r="G298" s="302">
        <v>6.6522138102789725</v>
      </c>
      <c r="H298" s="302">
        <v>1.369885324451332</v>
      </c>
      <c r="I298" s="302">
        <v>2.1846724287811439</v>
      </c>
      <c r="J298" s="302">
        <f>SUM(G298:I298)</f>
        <v>10.206771563511449</v>
      </c>
      <c r="K298" s="303"/>
      <c r="L298" s="302">
        <v>7.8421596600997656</v>
      </c>
      <c r="M298" s="302">
        <v>1.6759445126727504</v>
      </c>
      <c r="N298" s="302">
        <v>2.9428014501340041</v>
      </c>
      <c r="O298" s="302">
        <f>SUM(L298:N298)</f>
        <v>12.46090562290652</v>
      </c>
    </row>
    <row r="299" spans="1:15" s="236" customFormat="1" x14ac:dyDescent="0.2">
      <c r="A299" s="237" t="str">
        <f>name!E$5</f>
        <v>Professional occupations</v>
      </c>
      <c r="B299" s="302">
        <v>6.6354188439105366</v>
      </c>
      <c r="C299" s="302">
        <v>1.1306882890384677</v>
      </c>
      <c r="D299" s="302">
        <v>0.70313212487293408</v>
      </c>
      <c r="E299" s="302">
        <f t="shared" ref="E299:E306" si="133">SUM(B299:D299)</f>
        <v>8.469239257821938</v>
      </c>
      <c r="F299" s="303"/>
      <c r="G299" s="302">
        <v>8.1811573536159052</v>
      </c>
      <c r="H299" s="302">
        <v>1.7309322646949972</v>
      </c>
      <c r="I299" s="302">
        <v>0.84152414930750652</v>
      </c>
      <c r="J299" s="302">
        <f t="shared" ref="J299:J301" si="134">SUM(G299:I299)</f>
        <v>10.753613767618409</v>
      </c>
      <c r="K299" s="303"/>
      <c r="L299" s="302">
        <v>11.216302789945324</v>
      </c>
      <c r="M299" s="302">
        <v>2.5703957960784449</v>
      </c>
      <c r="N299" s="302">
        <v>0.70423503631104245</v>
      </c>
      <c r="O299" s="302">
        <f t="shared" ref="O299:O306" si="135">SUM(L299:N299)</f>
        <v>14.490933622334811</v>
      </c>
    </row>
    <row r="300" spans="1:15" s="236" customFormat="1" x14ac:dyDescent="0.2">
      <c r="A300" s="237" t="str">
        <f>name!E$6</f>
        <v>Associate professional occupations</v>
      </c>
      <c r="B300" s="302">
        <v>7.9224982844707323</v>
      </c>
      <c r="C300" s="302">
        <v>1.7980537041747564</v>
      </c>
      <c r="D300" s="302">
        <v>1.7055332692820717</v>
      </c>
      <c r="E300" s="302">
        <f t="shared" si="133"/>
        <v>11.426085257927561</v>
      </c>
      <c r="F300" s="303"/>
      <c r="G300" s="302">
        <v>8.5811376315718562</v>
      </c>
      <c r="H300" s="302">
        <v>2.2601305672163865</v>
      </c>
      <c r="I300" s="302">
        <v>1.9562852840643186</v>
      </c>
      <c r="J300" s="302">
        <f t="shared" si="134"/>
        <v>12.79755348285256</v>
      </c>
      <c r="K300" s="303"/>
      <c r="L300" s="302">
        <v>9.118934773210297</v>
      </c>
      <c r="M300" s="302">
        <v>2.8028262145873604</v>
      </c>
      <c r="N300" s="302">
        <v>1.9623731699555564</v>
      </c>
      <c r="O300" s="302">
        <f t="shared" si="135"/>
        <v>13.884134157753214</v>
      </c>
    </row>
    <row r="301" spans="1:15" s="236" customFormat="1" x14ac:dyDescent="0.2">
      <c r="A301" s="237" t="str">
        <f>name!E$7</f>
        <v>Administrative and secretarial occupations</v>
      </c>
      <c r="B301" s="302">
        <v>5.9320058248797585</v>
      </c>
      <c r="C301" s="302">
        <v>3.7984077227415129</v>
      </c>
      <c r="D301" s="302">
        <v>0.36735286699329983</v>
      </c>
      <c r="E301" s="302">
        <f t="shared" si="133"/>
        <v>10.097766414614572</v>
      </c>
      <c r="F301" s="303"/>
      <c r="G301" s="302">
        <v>5.1859016393224913</v>
      </c>
      <c r="H301" s="302">
        <v>3.8351080797708605</v>
      </c>
      <c r="I301" s="302">
        <v>0.42540423080709144</v>
      </c>
      <c r="J301" s="302">
        <f t="shared" si="134"/>
        <v>9.4464139499004425</v>
      </c>
      <c r="K301" s="303"/>
      <c r="L301" s="302">
        <v>4.5684566357963661</v>
      </c>
      <c r="M301" s="302">
        <v>4.3298111689747873</v>
      </c>
      <c r="N301" s="302">
        <v>0.41247233451185839</v>
      </c>
      <c r="O301" s="302">
        <f t="shared" si="135"/>
        <v>9.3107401392830127</v>
      </c>
    </row>
    <row r="302" spans="1:15" s="236" customFormat="1" x14ac:dyDescent="0.2">
      <c r="A302" s="237" t="str">
        <f>name!E$8</f>
        <v>Skilled trades occupations</v>
      </c>
      <c r="B302" s="302">
        <v>2.4606512748298428</v>
      </c>
      <c r="C302" s="302">
        <v>0.63334556228228556</v>
      </c>
      <c r="D302" s="302">
        <v>0.66891217036686501</v>
      </c>
      <c r="E302" s="302">
        <f t="shared" si="133"/>
        <v>3.762909007478993</v>
      </c>
      <c r="F302" s="303"/>
      <c r="G302" s="302">
        <v>2.0915673002611794</v>
      </c>
      <c r="H302" s="302">
        <v>0.50064604980024618</v>
      </c>
      <c r="I302" s="302">
        <v>0.73338647694468018</v>
      </c>
      <c r="J302" s="302">
        <f>SUM(G302:I302)</f>
        <v>3.3255998270061058</v>
      </c>
      <c r="K302" s="303"/>
      <c r="L302" s="302">
        <v>2.0824783799149671</v>
      </c>
      <c r="M302" s="302">
        <v>0.74836862301840212</v>
      </c>
      <c r="N302" s="302">
        <v>0.88892824082035338</v>
      </c>
      <c r="O302" s="302">
        <f t="shared" si="135"/>
        <v>3.7197752437537228</v>
      </c>
    </row>
    <row r="303" spans="1:15" s="236" customFormat="1" x14ac:dyDescent="0.2">
      <c r="A303" s="237" t="str">
        <f>name!E$9</f>
        <v>Caring, leisure and other service occupations</v>
      </c>
      <c r="B303" s="302">
        <v>3.2644682289119005</v>
      </c>
      <c r="C303" s="302">
        <v>3.0453530087124574</v>
      </c>
      <c r="D303" s="302">
        <v>0.82751190528876384</v>
      </c>
      <c r="E303" s="302">
        <f t="shared" si="133"/>
        <v>7.1373331429131213</v>
      </c>
      <c r="F303" s="303"/>
      <c r="G303" s="302">
        <v>2.9587758668952233</v>
      </c>
      <c r="H303" s="302">
        <v>3.162889244022113</v>
      </c>
      <c r="I303" s="302">
        <v>1.0701002798402657</v>
      </c>
      <c r="J303" s="302">
        <f t="shared" ref="J303:J306" si="136">SUM(G303:I303)</f>
        <v>7.1917653907576016</v>
      </c>
      <c r="K303" s="303"/>
      <c r="L303" s="302">
        <v>3.9592038916286127</v>
      </c>
      <c r="M303" s="302">
        <v>4.0561800226410334</v>
      </c>
      <c r="N303" s="302">
        <v>1.3396946835099035</v>
      </c>
      <c r="O303" s="302">
        <f t="shared" si="135"/>
        <v>9.3550785977795492</v>
      </c>
    </row>
    <row r="304" spans="1:15" s="236" customFormat="1" x14ac:dyDescent="0.2">
      <c r="A304" s="237" t="str">
        <f>name!E$10</f>
        <v>Sales and customer service occupations</v>
      </c>
      <c r="B304" s="302">
        <v>2.6728411046648142</v>
      </c>
      <c r="C304" s="302">
        <v>2.0892321719418949</v>
      </c>
      <c r="D304" s="302">
        <v>0.4961450584359639</v>
      </c>
      <c r="E304" s="302">
        <f t="shared" si="133"/>
        <v>5.258218335042673</v>
      </c>
      <c r="F304" s="303"/>
      <c r="G304" s="302">
        <v>2.3674402005202695</v>
      </c>
      <c r="H304" s="302">
        <v>2.2843202303870997</v>
      </c>
      <c r="I304" s="302">
        <v>0.48355209852203007</v>
      </c>
      <c r="J304" s="302">
        <f t="shared" si="136"/>
        <v>5.1353125294293998</v>
      </c>
      <c r="K304" s="303"/>
      <c r="L304" s="302">
        <v>2.8716588510476178</v>
      </c>
      <c r="M304" s="302">
        <v>3.5514560034946907</v>
      </c>
      <c r="N304" s="302">
        <v>0.44085860210708322</v>
      </c>
      <c r="O304" s="302">
        <f t="shared" si="135"/>
        <v>6.8639734566493917</v>
      </c>
    </row>
    <row r="305" spans="1:15" s="236" customFormat="1" x14ac:dyDescent="0.2">
      <c r="A305" s="237" t="str">
        <f>name!E$11</f>
        <v>Process, plant and machine operatives</v>
      </c>
      <c r="B305" s="302">
        <v>3.0944247437856873</v>
      </c>
      <c r="C305" s="302">
        <v>1.1568330461864873</v>
      </c>
      <c r="D305" s="302">
        <v>8.4437975000163451E-2</v>
      </c>
      <c r="E305" s="302">
        <f t="shared" si="133"/>
        <v>4.3356957649723382</v>
      </c>
      <c r="F305" s="303"/>
      <c r="G305" s="302">
        <v>2.5290165839567496</v>
      </c>
      <c r="H305" s="302">
        <v>1.3835058987574986</v>
      </c>
      <c r="I305" s="302">
        <v>0.11669591725871974</v>
      </c>
      <c r="J305" s="302">
        <f t="shared" si="136"/>
        <v>4.0292183999729678</v>
      </c>
      <c r="K305" s="303"/>
      <c r="L305" s="302">
        <v>2.6352197320230641</v>
      </c>
      <c r="M305" s="302">
        <v>1.5804459834161873</v>
      </c>
      <c r="N305" s="302">
        <v>0.11002151286710043</v>
      </c>
      <c r="O305" s="302">
        <f t="shared" si="135"/>
        <v>4.3256872283063519</v>
      </c>
    </row>
    <row r="306" spans="1:15" s="236" customFormat="1" x14ac:dyDescent="0.2">
      <c r="A306" s="237" t="str">
        <f>name!E$12</f>
        <v>Elementary occupations</v>
      </c>
      <c r="B306" s="302">
        <v>13.853217736403135</v>
      </c>
      <c r="C306" s="302">
        <v>10.442043947901912</v>
      </c>
      <c r="D306" s="302">
        <v>1.4387311928431894</v>
      </c>
      <c r="E306" s="302">
        <f t="shared" si="133"/>
        <v>25.733992877148236</v>
      </c>
      <c r="F306" s="303"/>
      <c r="G306" s="302">
        <v>11.065517671923653</v>
      </c>
      <c r="H306" s="302">
        <v>9.0651500502899793</v>
      </c>
      <c r="I306" s="302">
        <v>1.2680833667373221</v>
      </c>
      <c r="J306" s="302">
        <f t="shared" si="136"/>
        <v>21.398751088950952</v>
      </c>
      <c r="K306" s="303"/>
      <c r="L306" s="302">
        <v>13.582557812930048</v>
      </c>
      <c r="M306" s="302">
        <v>7.1713249769053409</v>
      </c>
      <c r="N306" s="302">
        <v>1.5468891413979637</v>
      </c>
      <c r="O306" s="302">
        <f t="shared" si="135"/>
        <v>22.300771931233349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51.917542474187513</v>
      </c>
      <c r="C308" s="311">
        <f t="shared" ref="C308:E308" si="137">SUM(C298:C306)</f>
        <v>24.989200992982962</v>
      </c>
      <c r="D308" s="311">
        <f t="shared" si="137"/>
        <v>7.996256532829543</v>
      </c>
      <c r="E308" s="311">
        <f t="shared" si="137"/>
        <v>84.90300000000002</v>
      </c>
      <c r="F308" s="311"/>
      <c r="G308" s="311">
        <f t="shared" ref="G308:J308" si="138">SUM(G298:G306)</f>
        <v>49.612728058346292</v>
      </c>
      <c r="H308" s="311">
        <f t="shared" si="138"/>
        <v>25.592567709390512</v>
      </c>
      <c r="I308" s="311">
        <f t="shared" si="138"/>
        <v>9.0797042322630794</v>
      </c>
      <c r="J308" s="311">
        <f t="shared" si="138"/>
        <v>84.284999999999897</v>
      </c>
      <c r="K308" s="311"/>
      <c r="L308" s="311">
        <f t="shared" ref="L308:O308" si="139">SUM(L298:L306)</f>
        <v>57.87697252659607</v>
      </c>
      <c r="M308" s="311">
        <f t="shared" si="139"/>
        <v>28.486753301789001</v>
      </c>
      <c r="N308" s="311">
        <f t="shared" si="139"/>
        <v>10.348274171614865</v>
      </c>
      <c r="O308" s="311">
        <f t="shared" si="139"/>
        <v>96.711999999999932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1.7186254195936042</v>
      </c>
      <c r="C315" s="302">
        <v>0.57724981902441819</v>
      </c>
      <c r="D315" s="302">
        <v>6.688820461015503E-2</v>
      </c>
      <c r="E315" s="302">
        <f>SUM(B315:D315)</f>
        <v>2.3627634432281774</v>
      </c>
      <c r="F315" s="303"/>
      <c r="G315" s="302">
        <v>1.8046400990592308</v>
      </c>
      <c r="H315" s="302">
        <v>0.75504501557226444</v>
      </c>
      <c r="I315" s="302">
        <v>0.10543771557651398</v>
      </c>
      <c r="J315" s="302">
        <f>SUM(G315:I315)</f>
        <v>2.6651228302080092</v>
      </c>
      <c r="K315" s="303"/>
      <c r="L315" s="302">
        <v>1.8649264173090685</v>
      </c>
      <c r="M315" s="302">
        <v>1.0343631094795396</v>
      </c>
      <c r="N315" s="302">
        <v>0.12258849184905025</v>
      </c>
      <c r="O315" s="302">
        <f>SUM(L315:N315)</f>
        <v>3.0218780186376581</v>
      </c>
    </row>
    <row r="316" spans="1:15" s="236" customFormat="1" x14ac:dyDescent="0.2">
      <c r="A316" s="237" t="str">
        <f>name!E$5</f>
        <v>Professional occupations</v>
      </c>
      <c r="B316" s="302">
        <v>3.944241887589107</v>
      </c>
      <c r="C316" s="302">
        <v>1.7718880750206181</v>
      </c>
      <c r="D316" s="302">
        <v>0.28097575339410163</v>
      </c>
      <c r="E316" s="302">
        <f t="shared" ref="E316:E323" si="140">SUM(B316:D316)</f>
        <v>5.9971057160038264</v>
      </c>
      <c r="F316" s="303"/>
      <c r="G316" s="302">
        <v>4.7746325209936131</v>
      </c>
      <c r="H316" s="302">
        <v>2.1598648807241987</v>
      </c>
      <c r="I316" s="302">
        <v>0.38888723064420966</v>
      </c>
      <c r="J316" s="302">
        <f t="shared" ref="J316:J318" si="141">SUM(G316:I316)</f>
        <v>7.3233846323620213</v>
      </c>
      <c r="K316" s="303"/>
      <c r="L316" s="302">
        <v>5.7289376054588521</v>
      </c>
      <c r="M316" s="302">
        <v>3.0975424975415389</v>
      </c>
      <c r="N316" s="302">
        <v>0.34684612679708493</v>
      </c>
      <c r="O316" s="302">
        <f t="shared" ref="O316:O323" si="142">SUM(L316:N316)</f>
        <v>9.1733262297974747</v>
      </c>
    </row>
    <row r="317" spans="1:15" s="236" customFormat="1" x14ac:dyDescent="0.2">
      <c r="A317" s="237" t="str">
        <f>name!E$6</f>
        <v>Associate professional occupations</v>
      </c>
      <c r="B317" s="302">
        <v>7.8622379329629526</v>
      </c>
      <c r="C317" s="302">
        <v>1.92302452172802</v>
      </c>
      <c r="D317" s="302">
        <v>6.7967644596472032E-2</v>
      </c>
      <c r="E317" s="302">
        <f t="shared" si="140"/>
        <v>9.853230099287444</v>
      </c>
      <c r="F317" s="303"/>
      <c r="G317" s="302">
        <v>8.2608185333362751</v>
      </c>
      <c r="H317" s="302">
        <v>1.8849286393902427</v>
      </c>
      <c r="I317" s="302">
        <v>0.13627526071605134</v>
      </c>
      <c r="J317" s="302">
        <f t="shared" si="141"/>
        <v>10.282022433442568</v>
      </c>
      <c r="K317" s="303"/>
      <c r="L317" s="302">
        <v>9.7736885296920413</v>
      </c>
      <c r="M317" s="302">
        <v>2.3036704588481323</v>
      </c>
      <c r="N317" s="302">
        <v>0.12490816837659102</v>
      </c>
      <c r="O317" s="302">
        <f t="shared" si="142"/>
        <v>12.202267156916763</v>
      </c>
    </row>
    <row r="318" spans="1:15" s="236" customFormat="1" x14ac:dyDescent="0.2">
      <c r="A318" s="237" t="str">
        <f>name!E$7</f>
        <v>Administrative and secretarial occupations</v>
      </c>
      <c r="B318" s="302">
        <v>2.8909029215668136</v>
      </c>
      <c r="C318" s="302">
        <v>3.8108286804691871</v>
      </c>
      <c r="D318" s="302">
        <v>1.5659778889955522E-2</v>
      </c>
      <c r="E318" s="302">
        <f t="shared" si="140"/>
        <v>6.7173913809259558</v>
      </c>
      <c r="F318" s="303"/>
      <c r="G318" s="302">
        <v>2.6006232694501192</v>
      </c>
      <c r="H318" s="302">
        <v>3.3169920640984429</v>
      </c>
      <c r="I318" s="302">
        <v>4.6689025468189885E-2</v>
      </c>
      <c r="J318" s="302">
        <f t="shared" si="141"/>
        <v>5.9643043590167526</v>
      </c>
      <c r="K318" s="303"/>
      <c r="L318" s="302">
        <v>1.4763429641388219</v>
      </c>
      <c r="M318" s="302">
        <v>2.7713254493613868</v>
      </c>
      <c r="N318" s="302">
        <v>2.1060193722858025E-2</v>
      </c>
      <c r="O318" s="302">
        <f t="shared" si="142"/>
        <v>4.2687286072230668</v>
      </c>
    </row>
    <row r="319" spans="1:15" s="236" customFormat="1" x14ac:dyDescent="0.2">
      <c r="A319" s="237" t="str">
        <f>name!E$8</f>
        <v>Skilled trades occupations</v>
      </c>
      <c r="B319" s="302">
        <v>0.17907197209383155</v>
      </c>
      <c r="C319" s="302">
        <v>4.2990893562830847E-2</v>
      </c>
      <c r="D319" s="302">
        <v>2.8211653716723975E-2</v>
      </c>
      <c r="E319" s="302">
        <f t="shared" si="140"/>
        <v>0.25027451937338635</v>
      </c>
      <c r="F319" s="303"/>
      <c r="G319" s="302">
        <v>0.14127289451606292</v>
      </c>
      <c r="H319" s="302">
        <v>3.601579745022087E-2</v>
      </c>
      <c r="I319" s="302">
        <v>1.5440563785690383E-2</v>
      </c>
      <c r="J319" s="302">
        <f>SUM(G319:I319)</f>
        <v>0.19272925575197419</v>
      </c>
      <c r="K319" s="303"/>
      <c r="L319" s="302">
        <v>0.15094923875422422</v>
      </c>
      <c r="M319" s="302">
        <v>9.8573796763976304E-2</v>
      </c>
      <c r="N319" s="302">
        <v>2.3129438242092671E-2</v>
      </c>
      <c r="O319" s="302">
        <f t="shared" si="142"/>
        <v>0.27265247376029322</v>
      </c>
    </row>
    <row r="320" spans="1:15" s="236" customFormat="1" x14ac:dyDescent="0.2">
      <c r="A320" s="237" t="str">
        <f>name!E$9</f>
        <v>Caring, leisure and other service occupations</v>
      </c>
      <c r="B320" s="302">
        <v>0.85797607891038208</v>
      </c>
      <c r="C320" s="302">
        <v>0.94292021693539241</v>
      </c>
      <c r="D320" s="302">
        <v>1.1034149759923954E-2</v>
      </c>
      <c r="E320" s="302">
        <f t="shared" si="140"/>
        <v>1.8119304456056984</v>
      </c>
      <c r="F320" s="303"/>
      <c r="G320" s="302">
        <v>0.79090828760414256</v>
      </c>
      <c r="H320" s="302">
        <v>0.84079328176048818</v>
      </c>
      <c r="I320" s="302">
        <v>8.1666386798614168E-2</v>
      </c>
      <c r="J320" s="302">
        <f t="shared" ref="J320:J323" si="143">SUM(G320:I320)</f>
        <v>1.7133679561632449</v>
      </c>
      <c r="K320" s="303"/>
      <c r="L320" s="302">
        <v>0.90426461678060333</v>
      </c>
      <c r="M320" s="302">
        <v>0.97796771582177111</v>
      </c>
      <c r="N320" s="302">
        <v>7.455669916729861E-2</v>
      </c>
      <c r="O320" s="302">
        <f t="shared" si="142"/>
        <v>1.956789031769673</v>
      </c>
    </row>
    <row r="321" spans="1:15" s="236" customFormat="1" x14ac:dyDescent="0.2">
      <c r="A321" s="237" t="str">
        <f>name!E$10</f>
        <v>Sales and customer service occupations</v>
      </c>
      <c r="B321" s="302">
        <v>0.29081618725350072</v>
      </c>
      <c r="C321" s="302">
        <v>0.34600323945768557</v>
      </c>
      <c r="D321" s="302">
        <v>8.9728384822593404E-3</v>
      </c>
      <c r="E321" s="302">
        <f t="shared" si="140"/>
        <v>0.64579226519344568</v>
      </c>
      <c r="F321" s="303"/>
      <c r="G321" s="302">
        <v>0.26868804459798296</v>
      </c>
      <c r="H321" s="302">
        <v>0.33420887196781668</v>
      </c>
      <c r="I321" s="302">
        <v>1.9001275087567968E-2</v>
      </c>
      <c r="J321" s="302">
        <f t="shared" si="143"/>
        <v>0.62189819165336757</v>
      </c>
      <c r="K321" s="303"/>
      <c r="L321" s="302">
        <v>0.28860248244325448</v>
      </c>
      <c r="M321" s="302">
        <v>0.45048258014776832</v>
      </c>
      <c r="N321" s="302">
        <v>2.3986702583685762E-2</v>
      </c>
      <c r="O321" s="302">
        <f t="shared" si="142"/>
        <v>0.76307176517470854</v>
      </c>
    </row>
    <row r="322" spans="1:15" s="236" customFormat="1" x14ac:dyDescent="0.2">
      <c r="A322" s="237" t="str">
        <f>name!E$11</f>
        <v>Process, plant and machine operatives</v>
      </c>
      <c r="B322" s="302">
        <v>5.9293007022457267E-2</v>
      </c>
      <c r="C322" s="302">
        <v>8.6563059007203721E-2</v>
      </c>
      <c r="D322" s="302">
        <v>3.2707780893372275E-3</v>
      </c>
      <c r="E322" s="302">
        <f t="shared" si="140"/>
        <v>0.14912684411899824</v>
      </c>
      <c r="F322" s="303"/>
      <c r="G322" s="302">
        <v>4.2481982103184136E-2</v>
      </c>
      <c r="H322" s="302">
        <v>6.1620849095162258E-2</v>
      </c>
      <c r="I322" s="302">
        <v>1.2788044832993244E-2</v>
      </c>
      <c r="J322" s="302">
        <f t="shared" si="143"/>
        <v>0.11689087603133964</v>
      </c>
      <c r="K322" s="303"/>
      <c r="L322" s="302">
        <v>3.0239319469529014E-2</v>
      </c>
      <c r="M322" s="302">
        <v>0.10715155783333137</v>
      </c>
      <c r="N322" s="302">
        <v>3.1835832959234027E-2</v>
      </c>
      <c r="O322" s="302">
        <f t="shared" si="142"/>
        <v>0.1692267102620944</v>
      </c>
    </row>
    <row r="323" spans="1:15" s="236" customFormat="1" x14ac:dyDescent="0.2">
      <c r="A323" s="237" t="str">
        <f>name!E$12</f>
        <v>Elementary occupations</v>
      </c>
      <c r="B323" s="302">
        <v>0.51441564659721062</v>
      </c>
      <c r="C323" s="302">
        <v>0.48551153863079566</v>
      </c>
      <c r="D323" s="302">
        <v>4.4581010350757157E-3</v>
      </c>
      <c r="E323" s="302">
        <f t="shared" si="140"/>
        <v>1.004385286263082</v>
      </c>
      <c r="F323" s="303"/>
      <c r="G323" s="302">
        <v>0.39636467595334901</v>
      </c>
      <c r="H323" s="302">
        <v>0.34165023997590077</v>
      </c>
      <c r="I323" s="302">
        <v>0.14926454944144713</v>
      </c>
      <c r="J323" s="302">
        <f t="shared" si="143"/>
        <v>0.8872794653706968</v>
      </c>
      <c r="K323" s="303"/>
      <c r="L323" s="302">
        <v>0.35057667946242788</v>
      </c>
      <c r="M323" s="302">
        <v>0.32213833130005026</v>
      </c>
      <c r="N323" s="302">
        <v>0.30634499569576784</v>
      </c>
      <c r="O323" s="302">
        <f t="shared" si="142"/>
        <v>0.97906000645824598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18.317581053589858</v>
      </c>
      <c r="C325" s="311">
        <f t="shared" ref="C325:E325" si="144">SUM(C315:C323)</f>
        <v>9.9869800438361516</v>
      </c>
      <c r="D325" s="311">
        <f t="shared" si="144"/>
        <v>0.48743890257400441</v>
      </c>
      <c r="E325" s="311">
        <f t="shared" si="144"/>
        <v>28.792000000000019</v>
      </c>
      <c r="F325" s="311"/>
      <c r="G325" s="311">
        <f t="shared" ref="G325:J325" si="145">SUM(G315:G323)</f>
        <v>19.080430307613963</v>
      </c>
      <c r="H325" s="311">
        <f t="shared" si="145"/>
        <v>9.7311196400347377</v>
      </c>
      <c r="I325" s="311">
        <f t="shared" si="145"/>
        <v>0.95545005235127767</v>
      </c>
      <c r="J325" s="311">
        <f t="shared" si="145"/>
        <v>29.766999999999975</v>
      </c>
      <c r="K325" s="311"/>
      <c r="L325" s="311">
        <f t="shared" ref="L325:O325" si="146">SUM(L315:L323)</f>
        <v>20.568527853508829</v>
      </c>
      <c r="M325" s="311">
        <f t="shared" si="146"/>
        <v>11.163215497097495</v>
      </c>
      <c r="N325" s="311">
        <f t="shared" si="146"/>
        <v>1.0752566493936631</v>
      </c>
      <c r="O325" s="311">
        <f t="shared" si="146"/>
        <v>32.806999999999974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1.0974326325531671</v>
      </c>
      <c r="C332" s="302">
        <v>0.42463202872721617</v>
      </c>
      <c r="D332" s="302">
        <v>0.58927085681734981</v>
      </c>
      <c r="E332" s="302">
        <f>SUM(B332:D332)</f>
        <v>2.1113355180977331</v>
      </c>
      <c r="F332" s="303"/>
      <c r="G332" s="302">
        <v>1.0234661968123697</v>
      </c>
      <c r="H332" s="302">
        <v>0.61250793949092663</v>
      </c>
      <c r="I332" s="302">
        <v>0.77942209595303602</v>
      </c>
      <c r="J332" s="302">
        <f>SUM(G332:I332)</f>
        <v>2.4153962322563323</v>
      </c>
      <c r="K332" s="303"/>
      <c r="L332" s="302">
        <v>1.0306796216127627</v>
      </c>
      <c r="M332" s="302">
        <v>0.68609676158756405</v>
      </c>
      <c r="N332" s="302">
        <v>0.89016246900704776</v>
      </c>
      <c r="O332" s="302">
        <f>SUM(L332:N332)</f>
        <v>2.6069388522073744</v>
      </c>
    </row>
    <row r="333" spans="1:15" s="236" customFormat="1" x14ac:dyDescent="0.2">
      <c r="A333" s="237" t="str">
        <f>name!E$5</f>
        <v>Professional occupations</v>
      </c>
      <c r="B333" s="302">
        <v>20.538893088888106</v>
      </c>
      <c r="C333" s="302">
        <v>9.3636232866852804</v>
      </c>
      <c r="D333" s="302">
        <v>2.5509254962204708</v>
      </c>
      <c r="E333" s="302">
        <f t="shared" ref="E333:E340" si="147">SUM(B333:D333)</f>
        <v>32.453441871793856</v>
      </c>
      <c r="F333" s="303"/>
      <c r="G333" s="302">
        <v>20.258084806418459</v>
      </c>
      <c r="H333" s="302">
        <v>11.429804607127062</v>
      </c>
      <c r="I333" s="302">
        <v>3.7194323246342029</v>
      </c>
      <c r="J333" s="302">
        <f t="shared" ref="J333:J335" si="148">SUM(G333:I333)</f>
        <v>35.407321738179725</v>
      </c>
      <c r="K333" s="303"/>
      <c r="L333" s="302">
        <v>20.41601006163712</v>
      </c>
      <c r="M333" s="302">
        <v>13.022785009604274</v>
      </c>
      <c r="N333" s="302">
        <v>3.7066940970564377</v>
      </c>
      <c r="O333" s="302">
        <f t="shared" ref="O333:O340" si="149">SUM(L333:N333)</f>
        <v>37.145489168297829</v>
      </c>
    </row>
    <row r="334" spans="1:15" s="236" customFormat="1" x14ac:dyDescent="0.2">
      <c r="A334" s="237" t="str">
        <f>name!E$6</f>
        <v>Associate professional occupations</v>
      </c>
      <c r="B334" s="302">
        <v>2.7058717096391383</v>
      </c>
      <c r="C334" s="302">
        <v>2.3654508434981936</v>
      </c>
      <c r="D334" s="302">
        <v>1.320350189064105</v>
      </c>
      <c r="E334" s="302">
        <f t="shared" si="147"/>
        <v>6.391672742201437</v>
      </c>
      <c r="F334" s="303"/>
      <c r="G334" s="302">
        <v>2.6838791688239199</v>
      </c>
      <c r="H334" s="302">
        <v>2.8744832499747277</v>
      </c>
      <c r="I334" s="302">
        <v>1.3447768909813211</v>
      </c>
      <c r="J334" s="302">
        <f t="shared" si="148"/>
        <v>6.9031393097799691</v>
      </c>
      <c r="K334" s="303"/>
      <c r="L334" s="302">
        <v>2.5321959334134472</v>
      </c>
      <c r="M334" s="302">
        <v>2.775228802876633</v>
      </c>
      <c r="N334" s="302">
        <v>1.2860261858150472</v>
      </c>
      <c r="O334" s="302">
        <f t="shared" si="149"/>
        <v>6.5934509221051281</v>
      </c>
    </row>
    <row r="335" spans="1:15" s="236" customFormat="1" x14ac:dyDescent="0.2">
      <c r="A335" s="237" t="str">
        <f>name!E$7</f>
        <v>Administrative and secretarial occupations</v>
      </c>
      <c r="B335" s="302">
        <v>1.6075660194793777</v>
      </c>
      <c r="C335" s="302">
        <v>3.0610351004942813</v>
      </c>
      <c r="D335" s="302">
        <v>0.24275090191311988</v>
      </c>
      <c r="E335" s="302">
        <f t="shared" si="147"/>
        <v>4.9113520218867794</v>
      </c>
      <c r="F335" s="303"/>
      <c r="G335" s="302">
        <v>1.3008782585110488</v>
      </c>
      <c r="H335" s="302">
        <v>2.8712495784157044</v>
      </c>
      <c r="I335" s="302">
        <v>0.25501105940179691</v>
      </c>
      <c r="J335" s="302">
        <f t="shared" si="148"/>
        <v>4.4271388963285503</v>
      </c>
      <c r="K335" s="303"/>
      <c r="L335" s="302">
        <v>0.68323580849428822</v>
      </c>
      <c r="M335" s="302">
        <v>1.415999855200897</v>
      </c>
      <c r="N335" s="302">
        <v>0.21610607081081293</v>
      </c>
      <c r="O335" s="302">
        <f t="shared" si="149"/>
        <v>2.3153417345059983</v>
      </c>
    </row>
    <row r="336" spans="1:15" s="236" customFormat="1" x14ac:dyDescent="0.2">
      <c r="A336" s="237" t="str">
        <f>name!E$8</f>
        <v>Skilled trades occupations</v>
      </c>
      <c r="B336" s="302">
        <v>0.58571401528430611</v>
      </c>
      <c r="C336" s="302">
        <v>0.49063428405869136</v>
      </c>
      <c r="D336" s="302">
        <v>8.9225750455229083E-2</v>
      </c>
      <c r="E336" s="302">
        <f t="shared" si="147"/>
        <v>1.1655740497982265</v>
      </c>
      <c r="F336" s="303"/>
      <c r="G336" s="302">
        <v>0.39026260312421823</v>
      </c>
      <c r="H336" s="302">
        <v>0.36710992504038076</v>
      </c>
      <c r="I336" s="302">
        <v>0.10500575084983536</v>
      </c>
      <c r="J336" s="302">
        <f>SUM(G336:I336)</f>
        <v>0.86237827901443431</v>
      </c>
      <c r="K336" s="303"/>
      <c r="L336" s="302">
        <v>0.25897274963738687</v>
      </c>
      <c r="M336" s="302">
        <v>0.16221022869436352</v>
      </c>
      <c r="N336" s="302">
        <v>0.17045846757939409</v>
      </c>
      <c r="O336" s="302">
        <f t="shared" si="149"/>
        <v>0.59164144591114454</v>
      </c>
    </row>
    <row r="337" spans="1:15" s="236" customFormat="1" x14ac:dyDescent="0.2">
      <c r="A337" s="237" t="str">
        <f>name!E$9</f>
        <v>Caring, leisure and other service occupations</v>
      </c>
      <c r="B337" s="302">
        <v>10.69487028072823</v>
      </c>
      <c r="C337" s="302">
        <v>13.065232725890741</v>
      </c>
      <c r="D337" s="302">
        <v>0.41184713143979446</v>
      </c>
      <c r="E337" s="302">
        <f t="shared" si="147"/>
        <v>24.171950138058765</v>
      </c>
      <c r="F337" s="303"/>
      <c r="G337" s="302">
        <v>9.1125899946824696</v>
      </c>
      <c r="H337" s="302">
        <v>13.050875296496494</v>
      </c>
      <c r="I337" s="302">
        <v>0.53823392993898789</v>
      </c>
      <c r="J337" s="302">
        <f t="shared" ref="J337:J340" si="150">SUM(G337:I337)</f>
        <v>22.701699221117952</v>
      </c>
      <c r="K337" s="303"/>
      <c r="L337" s="302">
        <v>10.862218397779937</v>
      </c>
      <c r="M337" s="302">
        <v>13.010476780878342</v>
      </c>
      <c r="N337" s="302">
        <v>0.69152749302052452</v>
      </c>
      <c r="O337" s="302">
        <f t="shared" si="149"/>
        <v>24.564222671678802</v>
      </c>
    </row>
    <row r="338" spans="1:15" s="236" customFormat="1" x14ac:dyDescent="0.2">
      <c r="A338" s="237" t="str">
        <f>name!E$10</f>
        <v>Sales and customer service occupations</v>
      </c>
      <c r="B338" s="302">
        <v>0.16620748754503609</v>
      </c>
      <c r="C338" s="302">
        <v>0.2331730046268278</v>
      </c>
      <c r="D338" s="302">
        <v>9.7076350600444325E-2</v>
      </c>
      <c r="E338" s="302">
        <f t="shared" si="147"/>
        <v>0.49645684277230823</v>
      </c>
      <c r="F338" s="303"/>
      <c r="G338" s="302">
        <v>0.13514153012613264</v>
      </c>
      <c r="H338" s="302">
        <v>0.22881524498682529</v>
      </c>
      <c r="I338" s="302">
        <v>8.5552433889333701E-2</v>
      </c>
      <c r="J338" s="302">
        <f t="shared" si="150"/>
        <v>0.44950920900229163</v>
      </c>
      <c r="K338" s="303"/>
      <c r="L338" s="302">
        <v>0.14135852973504337</v>
      </c>
      <c r="M338" s="302">
        <v>0.21627635482984803</v>
      </c>
      <c r="N338" s="302">
        <v>9.5623549407535841E-2</v>
      </c>
      <c r="O338" s="302">
        <f t="shared" si="149"/>
        <v>0.45325843397242727</v>
      </c>
    </row>
    <row r="339" spans="1:15" s="236" customFormat="1" x14ac:dyDescent="0.2">
      <c r="A339" s="237" t="str">
        <f>name!E$11</f>
        <v>Process, plant and machine operatives</v>
      </c>
      <c r="B339" s="302">
        <v>9.7840137248232248E-2</v>
      </c>
      <c r="C339" s="302">
        <v>0.16446039318278113</v>
      </c>
      <c r="D339" s="302">
        <v>0.95364083354868168</v>
      </c>
      <c r="E339" s="302">
        <f t="shared" si="147"/>
        <v>1.215941363979695</v>
      </c>
      <c r="F339" s="303"/>
      <c r="G339" s="302">
        <v>6.2097405312486212E-2</v>
      </c>
      <c r="H339" s="302">
        <v>0.14506148075243999</v>
      </c>
      <c r="I339" s="302">
        <v>1.1291245417685409</v>
      </c>
      <c r="J339" s="302">
        <f t="shared" si="150"/>
        <v>1.3362834278334672</v>
      </c>
      <c r="K339" s="303"/>
      <c r="L339" s="302">
        <v>4.8477720534077152E-2</v>
      </c>
      <c r="M339" s="302">
        <v>0.17192975220688961</v>
      </c>
      <c r="N339" s="302">
        <v>1.1329343242691803</v>
      </c>
      <c r="O339" s="302">
        <f t="shared" si="149"/>
        <v>1.3533417970101471</v>
      </c>
    </row>
    <row r="340" spans="1:15" s="236" customFormat="1" x14ac:dyDescent="0.2">
      <c r="A340" s="237" t="str">
        <f>name!E$12</f>
        <v>Elementary occupations</v>
      </c>
      <c r="B340" s="302">
        <v>1.0385500195300612</v>
      </c>
      <c r="C340" s="302">
        <v>4.5632174924356725</v>
      </c>
      <c r="D340" s="302">
        <v>2.2507939445475411E-2</v>
      </c>
      <c r="E340" s="302">
        <f t="shared" si="147"/>
        <v>5.6242754514112088</v>
      </c>
      <c r="F340" s="303"/>
      <c r="G340" s="302">
        <v>0.7535841404475061</v>
      </c>
      <c r="H340" s="302">
        <v>3.6076442036123573</v>
      </c>
      <c r="I340" s="302">
        <v>2.0905342427380524E-2</v>
      </c>
      <c r="J340" s="302">
        <f t="shared" si="150"/>
        <v>4.3821336864872444</v>
      </c>
      <c r="K340" s="303"/>
      <c r="L340" s="302">
        <v>0.86588982960553595</v>
      </c>
      <c r="M340" s="302">
        <v>2.1424543481728646</v>
      </c>
      <c r="N340" s="302">
        <v>1.7970796532752704E-2</v>
      </c>
      <c r="O340" s="302">
        <f t="shared" si="149"/>
        <v>3.0263149743111533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38.532945390895662</v>
      </c>
      <c r="C342" s="311">
        <f t="shared" ref="C342:E342" si="151">SUM(C332:C340)</f>
        <v>33.731459159599687</v>
      </c>
      <c r="D342" s="311">
        <f t="shared" si="151"/>
        <v>6.2775954495046706</v>
      </c>
      <c r="E342" s="311">
        <f t="shared" si="151"/>
        <v>78.542000000000002</v>
      </c>
      <c r="F342" s="311"/>
      <c r="G342" s="311">
        <f t="shared" ref="G342:J342" si="152">SUM(G332:G340)</f>
        <v>35.719984104258607</v>
      </c>
      <c r="H342" s="311">
        <f t="shared" si="152"/>
        <v>35.187551525896922</v>
      </c>
      <c r="I342" s="311">
        <f t="shared" si="152"/>
        <v>7.9774643698444363</v>
      </c>
      <c r="J342" s="311">
        <f t="shared" si="152"/>
        <v>78.884999999999962</v>
      </c>
      <c r="K342" s="311"/>
      <c r="L342" s="311">
        <f t="shared" ref="L342:O342" si="153">SUM(L332:L340)</f>
        <v>36.839038652449602</v>
      </c>
      <c r="M342" s="311">
        <f t="shared" si="153"/>
        <v>33.603457894051672</v>
      </c>
      <c r="N342" s="311">
        <f t="shared" si="153"/>
        <v>8.2075034534987346</v>
      </c>
      <c r="O342" s="311">
        <f t="shared" si="153"/>
        <v>78.649999999999991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2.2139347168624219</v>
      </c>
      <c r="C349" s="302">
        <v>0.75897069606451395</v>
      </c>
      <c r="D349" s="302">
        <v>0.47429636157303151</v>
      </c>
      <c r="E349" s="302">
        <f>SUM(B349:D349)</f>
        <v>3.4472017744999675</v>
      </c>
      <c r="F349" s="303"/>
      <c r="G349" s="302">
        <v>2.639076367290889</v>
      </c>
      <c r="H349" s="302">
        <v>1.0501446050167447</v>
      </c>
      <c r="I349" s="302">
        <v>0.47764245008176365</v>
      </c>
      <c r="J349" s="302">
        <f>SUM(G349:I349)</f>
        <v>4.1668634223893974</v>
      </c>
      <c r="K349" s="303"/>
      <c r="L349" s="302">
        <v>3.2993038968949753</v>
      </c>
      <c r="M349" s="302">
        <v>1.3015747488152658</v>
      </c>
      <c r="N349" s="302">
        <v>0.59090308477104225</v>
      </c>
      <c r="O349" s="302">
        <f>SUM(L349:N349)</f>
        <v>5.1917817304812832</v>
      </c>
    </row>
    <row r="350" spans="1:15" s="236" customFormat="1" x14ac:dyDescent="0.2">
      <c r="A350" s="237" t="str">
        <f>name!E$5</f>
        <v>Professional occupations</v>
      </c>
      <c r="B350" s="302">
        <v>13.897168931892971</v>
      </c>
      <c r="C350" s="302">
        <v>7.2080733271188091</v>
      </c>
      <c r="D350" s="302">
        <v>2.5874252509540683</v>
      </c>
      <c r="E350" s="302">
        <f t="shared" ref="E350:E357" si="154">SUM(B350:D350)</f>
        <v>23.692667509965851</v>
      </c>
      <c r="F350" s="303"/>
      <c r="G350" s="302">
        <v>17.384273462462062</v>
      </c>
      <c r="H350" s="302">
        <v>8.5946088586710765</v>
      </c>
      <c r="I350" s="302">
        <v>2.6374754781943586</v>
      </c>
      <c r="J350" s="302">
        <f t="shared" ref="J350:J352" si="155">SUM(G350:I350)</f>
        <v>28.616357799327496</v>
      </c>
      <c r="K350" s="303"/>
      <c r="L350" s="302">
        <v>22.012160953764127</v>
      </c>
      <c r="M350" s="302">
        <v>10.451419064762359</v>
      </c>
      <c r="N350" s="302">
        <v>3.3237023452184138</v>
      </c>
      <c r="O350" s="302">
        <f t="shared" ref="O350:O357" si="156">SUM(L350:N350)</f>
        <v>35.7872823637449</v>
      </c>
    </row>
    <row r="351" spans="1:15" s="236" customFormat="1" x14ac:dyDescent="0.2">
      <c r="A351" s="237" t="str">
        <f>name!E$6</f>
        <v>Associate professional occupations</v>
      </c>
      <c r="B351" s="302">
        <v>5.765265087413658</v>
      </c>
      <c r="C351" s="302">
        <v>3.9542468331629439</v>
      </c>
      <c r="D351" s="302">
        <v>0.97920981946438834</v>
      </c>
      <c r="E351" s="302">
        <f t="shared" si="154"/>
        <v>10.698721740040991</v>
      </c>
      <c r="F351" s="303"/>
      <c r="G351" s="302">
        <v>7.0810663781369882</v>
      </c>
      <c r="H351" s="302">
        <v>4.6768626255181065</v>
      </c>
      <c r="I351" s="302">
        <v>0.80549389322525033</v>
      </c>
      <c r="J351" s="302">
        <f t="shared" si="155"/>
        <v>12.563422896880345</v>
      </c>
      <c r="K351" s="303"/>
      <c r="L351" s="302">
        <v>8.1858285625132918</v>
      </c>
      <c r="M351" s="302">
        <v>5.1250355677388271</v>
      </c>
      <c r="N351" s="302">
        <v>1.1330792329846837</v>
      </c>
      <c r="O351" s="302">
        <f t="shared" si="156"/>
        <v>14.443943363236803</v>
      </c>
    </row>
    <row r="352" spans="1:15" s="236" customFormat="1" x14ac:dyDescent="0.2">
      <c r="A352" s="237" t="str">
        <f>name!E$7</f>
        <v>Administrative and secretarial occupations</v>
      </c>
      <c r="B352" s="302">
        <v>3.055718360565495</v>
      </c>
      <c r="C352" s="302">
        <v>4.1166763370250132</v>
      </c>
      <c r="D352" s="302">
        <v>0.24380054715486826</v>
      </c>
      <c r="E352" s="302">
        <f t="shared" si="154"/>
        <v>7.4161952447453769</v>
      </c>
      <c r="F352" s="303"/>
      <c r="G352" s="302">
        <v>3.1204935946339316</v>
      </c>
      <c r="H352" s="302">
        <v>3.762244511076974</v>
      </c>
      <c r="I352" s="302">
        <v>0.15962148096242079</v>
      </c>
      <c r="J352" s="302">
        <f t="shared" si="155"/>
        <v>7.0423595866733262</v>
      </c>
      <c r="K352" s="303"/>
      <c r="L352" s="302">
        <v>2.7363012250400116</v>
      </c>
      <c r="M352" s="302">
        <v>1.7190233254433369</v>
      </c>
      <c r="N352" s="302">
        <v>0.1266741587751615</v>
      </c>
      <c r="O352" s="302">
        <f t="shared" si="156"/>
        <v>4.5819987092585102</v>
      </c>
    </row>
    <row r="353" spans="1:15" s="236" customFormat="1" x14ac:dyDescent="0.2">
      <c r="A353" s="237" t="str">
        <f>name!E$8</f>
        <v>Skilled trades occupations</v>
      </c>
      <c r="B353" s="302">
        <v>0.39475432857352988</v>
      </c>
      <c r="C353" s="302">
        <v>0.44582108450272095</v>
      </c>
      <c r="D353" s="302">
        <v>0.1493656013675215</v>
      </c>
      <c r="E353" s="302">
        <f t="shared" si="154"/>
        <v>0.98994101444377236</v>
      </c>
      <c r="F353" s="303"/>
      <c r="G353" s="302">
        <v>0.32829765031561725</v>
      </c>
      <c r="H353" s="302">
        <v>0.33619837792207213</v>
      </c>
      <c r="I353" s="302">
        <v>0.13024505522398133</v>
      </c>
      <c r="J353" s="302">
        <f>SUM(G353:I353)</f>
        <v>0.79474108346167072</v>
      </c>
      <c r="K353" s="303"/>
      <c r="L353" s="302">
        <v>0.19402148776478162</v>
      </c>
      <c r="M353" s="302">
        <v>0.23822117281999741</v>
      </c>
      <c r="N353" s="302">
        <v>0.1882181012616089</v>
      </c>
      <c r="O353" s="302">
        <f t="shared" si="156"/>
        <v>0.62046076184638788</v>
      </c>
    </row>
    <row r="354" spans="1:15" s="236" customFormat="1" x14ac:dyDescent="0.2">
      <c r="A354" s="237" t="str">
        <f>name!E$9</f>
        <v>Caring, leisure and other service occupations</v>
      </c>
      <c r="B354" s="302">
        <v>17.590524179033771</v>
      </c>
      <c r="C354" s="302">
        <v>16.651862889464642</v>
      </c>
      <c r="D354" s="302">
        <v>1.9252267886101257</v>
      </c>
      <c r="E354" s="302">
        <f t="shared" si="154"/>
        <v>36.167613857108542</v>
      </c>
      <c r="F354" s="303"/>
      <c r="G354" s="302">
        <v>19.150431362383785</v>
      </c>
      <c r="H354" s="302">
        <v>16.332402804052389</v>
      </c>
      <c r="I354" s="302">
        <v>1.9244145792293454</v>
      </c>
      <c r="J354" s="302">
        <f t="shared" ref="J354:J357" si="157">SUM(G354:I354)</f>
        <v>37.40724874566552</v>
      </c>
      <c r="K354" s="303"/>
      <c r="L354" s="302">
        <v>25.301764408559329</v>
      </c>
      <c r="M354" s="302">
        <v>19.045904687462116</v>
      </c>
      <c r="N354" s="302">
        <v>2.3566586992465335</v>
      </c>
      <c r="O354" s="302">
        <f t="shared" si="156"/>
        <v>46.704327795267979</v>
      </c>
    </row>
    <row r="355" spans="1:15" s="236" customFormat="1" x14ac:dyDescent="0.2">
      <c r="A355" s="237" t="str">
        <f>name!E$10</f>
        <v>Sales and customer service occupations</v>
      </c>
      <c r="B355" s="302">
        <v>0.47520093981103823</v>
      </c>
      <c r="C355" s="302">
        <v>0.51814335229480935</v>
      </c>
      <c r="D355" s="302">
        <v>9.4768097010670946E-2</v>
      </c>
      <c r="E355" s="302">
        <f t="shared" si="154"/>
        <v>1.0881123891165185</v>
      </c>
      <c r="F355" s="303"/>
      <c r="G355" s="302">
        <v>0.48674778492201554</v>
      </c>
      <c r="H355" s="302">
        <v>0.47884034005072929</v>
      </c>
      <c r="I355" s="302">
        <v>5.4286023351408891E-2</v>
      </c>
      <c r="J355" s="302">
        <f t="shared" si="157"/>
        <v>1.0198741483241538</v>
      </c>
      <c r="K355" s="303"/>
      <c r="L355" s="302">
        <v>0.55866690748505299</v>
      </c>
      <c r="M355" s="302">
        <v>0.52684715476007249</v>
      </c>
      <c r="N355" s="302">
        <v>8.213628474295348E-2</v>
      </c>
      <c r="O355" s="302">
        <f t="shared" si="156"/>
        <v>1.1676503469880788</v>
      </c>
    </row>
    <row r="356" spans="1:15" s="236" customFormat="1" x14ac:dyDescent="0.2">
      <c r="A356" s="237" t="str">
        <f>name!E$11</f>
        <v>Process, plant and machine operatives</v>
      </c>
      <c r="B356" s="302">
        <v>0.13598664213961595</v>
      </c>
      <c r="C356" s="302">
        <v>0.31885135325563613</v>
      </c>
      <c r="D356" s="302">
        <v>1.8671853780614485E-2</v>
      </c>
      <c r="E356" s="302">
        <f t="shared" si="154"/>
        <v>0.47350984917586653</v>
      </c>
      <c r="F356" s="303"/>
      <c r="G356" s="302">
        <v>0.11302271204900113</v>
      </c>
      <c r="H356" s="302">
        <v>0.27147018582246246</v>
      </c>
      <c r="I356" s="302">
        <v>1.6087557451308448E-2</v>
      </c>
      <c r="J356" s="302">
        <f t="shared" si="157"/>
        <v>0.40058045532277203</v>
      </c>
      <c r="K356" s="303"/>
      <c r="L356" s="302">
        <v>5.4105917352734845E-2</v>
      </c>
      <c r="M356" s="302">
        <v>0.18995048094721367</v>
      </c>
      <c r="N356" s="302">
        <v>1.100377238483879E-2</v>
      </c>
      <c r="O356" s="302">
        <f t="shared" si="156"/>
        <v>0.25506017068478731</v>
      </c>
    </row>
    <row r="357" spans="1:15" s="236" customFormat="1" x14ac:dyDescent="0.2">
      <c r="A357" s="237" t="str">
        <f>name!E$12</f>
        <v>Elementary occupations</v>
      </c>
      <c r="B357" s="302">
        <v>0.47984780664251087</v>
      </c>
      <c r="C357" s="302">
        <v>2.1522307929429569</v>
      </c>
      <c r="D357" s="302">
        <v>4.4958021317536678E-2</v>
      </c>
      <c r="E357" s="302">
        <f t="shared" si="154"/>
        <v>2.6770366209030048</v>
      </c>
      <c r="F357" s="303"/>
      <c r="G357" s="302">
        <v>0.44436051614103655</v>
      </c>
      <c r="H357" s="302">
        <v>1.6238283667012108</v>
      </c>
      <c r="I357" s="302">
        <v>2.3362979112910919E-2</v>
      </c>
      <c r="J357" s="302">
        <f t="shared" si="157"/>
        <v>2.0915518619551583</v>
      </c>
      <c r="K357" s="303"/>
      <c r="L357" s="302">
        <v>0.23301165909703375</v>
      </c>
      <c r="M357" s="302">
        <v>1.1735251315117239</v>
      </c>
      <c r="N357" s="302">
        <v>9.9579678826046836E-3</v>
      </c>
      <c r="O357" s="302">
        <f t="shared" si="156"/>
        <v>1.4164947584913623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44.008400992935009</v>
      </c>
      <c r="C359" s="311">
        <f t="shared" ref="C359:E359" si="158">SUM(C349:C357)</f>
        <v>36.124876665832048</v>
      </c>
      <c r="D359" s="311">
        <f t="shared" si="158"/>
        <v>6.517722341232826</v>
      </c>
      <c r="E359" s="311">
        <f t="shared" si="158"/>
        <v>86.650999999999897</v>
      </c>
      <c r="F359" s="311"/>
      <c r="G359" s="311">
        <f t="shared" ref="G359:J359" si="159">SUM(G349:G357)</f>
        <v>50.747769828335329</v>
      </c>
      <c r="H359" s="311">
        <f t="shared" si="159"/>
        <v>37.126600674831771</v>
      </c>
      <c r="I359" s="311">
        <f t="shared" si="159"/>
        <v>6.2286294968327498</v>
      </c>
      <c r="J359" s="311">
        <f t="shared" si="159"/>
        <v>94.102999999999838</v>
      </c>
      <c r="K359" s="311"/>
      <c r="L359" s="311">
        <f t="shared" ref="L359:O359" si="160">SUM(L349:L357)</f>
        <v>62.575165018471331</v>
      </c>
      <c r="M359" s="311">
        <f t="shared" si="160"/>
        <v>39.771501334260904</v>
      </c>
      <c r="N359" s="311">
        <f t="shared" si="160"/>
        <v>7.8223336472678398</v>
      </c>
      <c r="O359" s="311">
        <f t="shared" si="160"/>
        <v>110.16900000000011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1.1734219512371533</v>
      </c>
      <c r="C366" s="302">
        <v>0.3220614183617645</v>
      </c>
      <c r="D366" s="302">
        <v>0.60997215499440816</v>
      </c>
      <c r="E366" s="302">
        <f>SUM(B366:D366)</f>
        <v>2.1054555245933262</v>
      </c>
      <c r="F366" s="303"/>
      <c r="G366" s="302">
        <v>1.3866718357363412</v>
      </c>
      <c r="H366" s="302">
        <v>0.54010347565361438</v>
      </c>
      <c r="I366" s="302">
        <v>0.54533982909060774</v>
      </c>
      <c r="J366" s="302">
        <f>SUM(G366:I366)</f>
        <v>2.4721151404805637</v>
      </c>
      <c r="K366" s="303"/>
      <c r="L366" s="302">
        <v>1.4968701676279206</v>
      </c>
      <c r="M366" s="302">
        <v>0.80074019348727821</v>
      </c>
      <c r="N366" s="302">
        <v>0.56264794874743784</v>
      </c>
      <c r="O366" s="302">
        <f>SUM(L366:N366)</f>
        <v>2.8602583098626368</v>
      </c>
    </row>
    <row r="367" spans="1:15" s="236" customFormat="1" x14ac:dyDescent="0.2">
      <c r="A367" s="237" t="str">
        <f>name!E$5</f>
        <v>Professional occupations</v>
      </c>
      <c r="B367" s="302">
        <v>1.2285231377477666</v>
      </c>
      <c r="C367" s="302">
        <v>0.62543319653863749</v>
      </c>
      <c r="D367" s="302">
        <v>1.428103652373089</v>
      </c>
      <c r="E367" s="302">
        <f t="shared" ref="E367:E374" si="161">SUM(B367:D367)</f>
        <v>3.2820599866594931</v>
      </c>
      <c r="F367" s="303"/>
      <c r="G367" s="302">
        <v>1.8668131896990594</v>
      </c>
      <c r="H367" s="302">
        <v>1.1447696935037199</v>
      </c>
      <c r="I367" s="302">
        <v>1.0904005926492972</v>
      </c>
      <c r="J367" s="302">
        <f t="shared" ref="J367:J369" si="162">SUM(G367:I367)</f>
        <v>4.1019834758520766</v>
      </c>
      <c r="K367" s="303"/>
      <c r="L367" s="302">
        <v>2.1088496400585401</v>
      </c>
      <c r="M367" s="302">
        <v>1.5643538000239117</v>
      </c>
      <c r="N367" s="302">
        <v>1.0148177460432548</v>
      </c>
      <c r="O367" s="302">
        <f t="shared" ref="O367:O374" si="163">SUM(L367:N367)</f>
        <v>4.6880211861257068</v>
      </c>
    </row>
    <row r="368" spans="1:15" s="236" customFormat="1" x14ac:dyDescent="0.2">
      <c r="A368" s="237" t="str">
        <f>name!E$6</f>
        <v>Associate professional occupations</v>
      </c>
      <c r="B368" s="302">
        <v>1.4303686533352449</v>
      </c>
      <c r="C368" s="302">
        <v>0.86591200433943971</v>
      </c>
      <c r="D368" s="302">
        <v>3.2485247952125622</v>
      </c>
      <c r="E368" s="302">
        <f t="shared" si="161"/>
        <v>5.544805452887247</v>
      </c>
      <c r="F368" s="303"/>
      <c r="G368" s="302">
        <v>1.6967942358957966</v>
      </c>
      <c r="H368" s="302">
        <v>1.1959592453810837</v>
      </c>
      <c r="I368" s="302">
        <v>2.9394708188724907</v>
      </c>
      <c r="J368" s="302">
        <f t="shared" si="162"/>
        <v>5.8322243001493712</v>
      </c>
      <c r="K368" s="303"/>
      <c r="L368" s="302">
        <v>1.6716765726287186</v>
      </c>
      <c r="M368" s="302">
        <v>1.1920673608458943</v>
      </c>
      <c r="N368" s="302">
        <v>2.8881191636312642</v>
      </c>
      <c r="O368" s="302">
        <f t="shared" si="163"/>
        <v>5.7518630971058773</v>
      </c>
    </row>
    <row r="369" spans="1:15" s="236" customFormat="1" x14ac:dyDescent="0.2">
      <c r="A369" s="237" t="str">
        <f>name!E$7</f>
        <v>Administrative and secretarial occupations</v>
      </c>
      <c r="B369" s="302">
        <v>0.85926760603321595</v>
      </c>
      <c r="C369" s="302">
        <v>1.7755225722590973</v>
      </c>
      <c r="D369" s="302">
        <v>0.10921578508970482</v>
      </c>
      <c r="E369" s="302">
        <f t="shared" si="161"/>
        <v>2.7440059633820177</v>
      </c>
      <c r="F369" s="303"/>
      <c r="G369" s="302">
        <v>1.0776918176334358</v>
      </c>
      <c r="H369" s="302">
        <v>2.3330380258866734</v>
      </c>
      <c r="I369" s="302">
        <v>0.10349201835066146</v>
      </c>
      <c r="J369" s="302">
        <f t="shared" si="162"/>
        <v>3.5142218618707708</v>
      </c>
      <c r="K369" s="303"/>
      <c r="L369" s="302">
        <v>0.89197764098168386</v>
      </c>
      <c r="M369" s="302">
        <v>2.1741333107467482</v>
      </c>
      <c r="N369" s="302">
        <v>7.5779829101737639E-2</v>
      </c>
      <c r="O369" s="302">
        <f t="shared" si="163"/>
        <v>3.1418907808301699</v>
      </c>
    </row>
    <row r="370" spans="1:15" s="236" customFormat="1" x14ac:dyDescent="0.2">
      <c r="A370" s="237" t="str">
        <f>name!E$8</f>
        <v>Skilled trades occupations</v>
      </c>
      <c r="B370" s="302">
        <v>1.034172330052693</v>
      </c>
      <c r="C370" s="302">
        <v>0.58005355426671579</v>
      </c>
      <c r="D370" s="302">
        <v>0.87612065555263396</v>
      </c>
      <c r="E370" s="302">
        <f t="shared" si="161"/>
        <v>2.4903465398720428</v>
      </c>
      <c r="F370" s="303"/>
      <c r="G370" s="302">
        <v>0.8994522927091545</v>
      </c>
      <c r="H370" s="302">
        <v>0.49125284333308122</v>
      </c>
      <c r="I370" s="302">
        <v>0.78011660261846194</v>
      </c>
      <c r="J370" s="302">
        <f>SUM(G370:I370)</f>
        <v>2.1708217386606976</v>
      </c>
      <c r="K370" s="303"/>
      <c r="L370" s="302">
        <v>0.69003755230075925</v>
      </c>
      <c r="M370" s="302">
        <v>0.70867254529462076</v>
      </c>
      <c r="N370" s="302">
        <v>0.81454179539615434</v>
      </c>
      <c r="O370" s="302">
        <f t="shared" si="163"/>
        <v>2.2132518929915346</v>
      </c>
    </row>
    <row r="371" spans="1:15" s="236" customFormat="1" x14ac:dyDescent="0.2">
      <c r="A371" s="237" t="str">
        <f>name!E$9</f>
        <v>Caring, leisure and other service occupations</v>
      </c>
      <c r="B371" s="302">
        <v>0.96666874729371899</v>
      </c>
      <c r="C371" s="302">
        <v>1.7226737799003193</v>
      </c>
      <c r="D371" s="302">
        <v>0.22436331627999903</v>
      </c>
      <c r="E371" s="302">
        <f t="shared" si="161"/>
        <v>2.9137058434740375</v>
      </c>
      <c r="F371" s="303"/>
      <c r="G371" s="302">
        <v>1.1230946696605477</v>
      </c>
      <c r="H371" s="302">
        <v>1.8587296327234046</v>
      </c>
      <c r="I371" s="302">
        <v>0.25811890286953831</v>
      </c>
      <c r="J371" s="302">
        <f t="shared" ref="J371:J374" si="164">SUM(G371:I371)</f>
        <v>3.2399432052534904</v>
      </c>
      <c r="K371" s="303"/>
      <c r="L371" s="302">
        <v>1.1727390327893605</v>
      </c>
      <c r="M371" s="302">
        <v>2.0351976056250942</v>
      </c>
      <c r="N371" s="302">
        <v>0.27182031520510808</v>
      </c>
      <c r="O371" s="302">
        <f t="shared" si="163"/>
        <v>3.4797569536195629</v>
      </c>
    </row>
    <row r="372" spans="1:15" s="236" customFormat="1" x14ac:dyDescent="0.2">
      <c r="A372" s="237" t="str">
        <f>name!E$10</f>
        <v>Sales and customer service occupations</v>
      </c>
      <c r="B372" s="302">
        <v>0.36622658947467734</v>
      </c>
      <c r="C372" s="302">
        <v>0.72198772070421136</v>
      </c>
      <c r="D372" s="302">
        <v>0.12304680718542779</v>
      </c>
      <c r="E372" s="302">
        <f t="shared" si="161"/>
        <v>1.2112611173643164</v>
      </c>
      <c r="F372" s="303"/>
      <c r="G372" s="302">
        <v>0.42421332369312531</v>
      </c>
      <c r="H372" s="302">
        <v>0.78534222709277401</v>
      </c>
      <c r="I372" s="302">
        <v>8.409410885610169E-2</v>
      </c>
      <c r="J372" s="302">
        <f t="shared" si="164"/>
        <v>1.2936496596420008</v>
      </c>
      <c r="K372" s="303"/>
      <c r="L372" s="302">
        <v>0.4470596486687598</v>
      </c>
      <c r="M372" s="302">
        <v>0.83526694324583017</v>
      </c>
      <c r="N372" s="302">
        <v>6.8724913079195649E-2</v>
      </c>
      <c r="O372" s="302">
        <f t="shared" si="163"/>
        <v>1.3510515049937857</v>
      </c>
    </row>
    <row r="373" spans="1:15" s="236" customFormat="1" x14ac:dyDescent="0.2">
      <c r="A373" s="237" t="str">
        <f>name!E$11</f>
        <v>Process, plant and machine operatives</v>
      </c>
      <c r="B373" s="302">
        <v>0.16949168417087251</v>
      </c>
      <c r="C373" s="302">
        <v>0.1496112462374872</v>
      </c>
      <c r="D373" s="302">
        <v>3.6106529638707599E-2</v>
      </c>
      <c r="E373" s="302">
        <f t="shared" si="161"/>
        <v>0.35520946004706727</v>
      </c>
      <c r="F373" s="303"/>
      <c r="G373" s="302">
        <v>0.13782505269789433</v>
      </c>
      <c r="H373" s="302">
        <v>0.1442626926083663</v>
      </c>
      <c r="I373" s="302">
        <v>2.8600262966197262E-2</v>
      </c>
      <c r="J373" s="302">
        <f t="shared" si="164"/>
        <v>0.31068800827245791</v>
      </c>
      <c r="K373" s="303"/>
      <c r="L373" s="302">
        <v>0.13680417144828716</v>
      </c>
      <c r="M373" s="302">
        <v>0.1717959296088363</v>
      </c>
      <c r="N373" s="302">
        <v>3.4010909497539418E-2</v>
      </c>
      <c r="O373" s="302">
        <f t="shared" si="163"/>
        <v>0.34261101055466286</v>
      </c>
    </row>
    <row r="374" spans="1:15" s="236" customFormat="1" x14ac:dyDescent="0.2">
      <c r="A374" s="237" t="str">
        <f>name!E$12</f>
        <v>Elementary occupations</v>
      </c>
      <c r="B374" s="302">
        <v>0.53640856973987683</v>
      </c>
      <c r="C374" s="302">
        <v>1.9343184536525824</v>
      </c>
      <c r="D374" s="302">
        <v>0.10542308832798863</v>
      </c>
      <c r="E374" s="302">
        <f t="shared" si="161"/>
        <v>2.5761501117204477</v>
      </c>
      <c r="F374" s="303"/>
      <c r="G374" s="302">
        <v>0.47112683662761468</v>
      </c>
      <c r="H374" s="302">
        <v>1.8724019924656947</v>
      </c>
      <c r="I374" s="302">
        <v>7.3823780725250254E-2</v>
      </c>
      <c r="J374" s="302">
        <f t="shared" si="164"/>
        <v>2.4173526098185598</v>
      </c>
      <c r="K374" s="303"/>
      <c r="L374" s="302">
        <v>0.4550451967987576</v>
      </c>
      <c r="M374" s="302">
        <v>1.4470958716855857</v>
      </c>
      <c r="N374" s="302">
        <v>8.8154195431712226E-2</v>
      </c>
      <c r="O374" s="302">
        <f t="shared" si="163"/>
        <v>1.9902952639160556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7.7645492690852187</v>
      </c>
      <c r="C376" s="311">
        <f t="shared" ref="C376:E376" si="165">SUM(C366:C374)</f>
        <v>8.6975739462602562</v>
      </c>
      <c r="D376" s="311">
        <f t="shared" si="165"/>
        <v>6.7608767846545206</v>
      </c>
      <c r="E376" s="311">
        <f t="shared" si="165"/>
        <v>23.222999999999995</v>
      </c>
      <c r="F376" s="311"/>
      <c r="G376" s="311">
        <f t="shared" ref="G376:J376" si="166">SUM(G366:G374)</f>
        <v>9.0836832543529695</v>
      </c>
      <c r="H376" s="311">
        <f t="shared" si="166"/>
        <v>10.365859828648414</v>
      </c>
      <c r="I376" s="311">
        <f t="shared" si="166"/>
        <v>5.9034569169986071</v>
      </c>
      <c r="J376" s="311">
        <f t="shared" si="166"/>
        <v>25.352999999999987</v>
      </c>
      <c r="K376" s="311"/>
      <c r="L376" s="311">
        <f t="shared" ref="L376:O376" si="167">SUM(L366:L374)</f>
        <v>9.0710596233027836</v>
      </c>
      <c r="M376" s="311">
        <f t="shared" si="167"/>
        <v>10.929323560563798</v>
      </c>
      <c r="N376" s="311">
        <f t="shared" si="167"/>
        <v>5.8186168161334049</v>
      </c>
      <c r="O376" s="311">
        <f t="shared" si="167"/>
        <v>25.818999999999996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0.8267507742753526</v>
      </c>
      <c r="C383" s="302">
        <v>0.33763585383236794</v>
      </c>
      <c r="D383" s="302">
        <v>1.1624002831663047</v>
      </c>
      <c r="E383" s="302">
        <f>SUM(B383:D383)</f>
        <v>2.3267869112740254</v>
      </c>
      <c r="F383" s="303"/>
      <c r="G383" s="302">
        <v>0.96226151864694931</v>
      </c>
      <c r="H383" s="302">
        <v>0.22689766681567949</v>
      </c>
      <c r="I383" s="302">
        <v>1.376219916158671</v>
      </c>
      <c r="J383" s="302">
        <f>SUM(G383:I383)</f>
        <v>2.5653791016212999</v>
      </c>
      <c r="K383" s="303"/>
      <c r="L383" s="302">
        <v>1.0126738062813589</v>
      </c>
      <c r="M383" s="302">
        <v>0.26571371124521442</v>
      </c>
      <c r="N383" s="302">
        <v>1.2684883210910958</v>
      </c>
      <c r="O383" s="302">
        <f>SUM(L383:N383)</f>
        <v>2.5468758386176691</v>
      </c>
    </row>
    <row r="384" spans="1:15" s="236" customFormat="1" x14ac:dyDescent="0.2">
      <c r="A384" s="237" t="str">
        <f>name!E$5</f>
        <v>Professional occupations</v>
      </c>
      <c r="B384" s="302">
        <v>1.6530256473518516</v>
      </c>
      <c r="C384" s="302">
        <v>1.3158376307931932</v>
      </c>
      <c r="D384" s="302">
        <v>2.2611224257989959</v>
      </c>
      <c r="E384" s="302">
        <f t="shared" ref="E384:E391" si="168">SUM(B384:D384)</f>
        <v>5.2299857039440401</v>
      </c>
      <c r="F384" s="303"/>
      <c r="G384" s="302">
        <v>2.1483476261564336</v>
      </c>
      <c r="H384" s="302">
        <v>0.7129211140021211</v>
      </c>
      <c r="I384" s="302">
        <v>1.8694966314522621</v>
      </c>
      <c r="J384" s="302">
        <f t="shared" ref="J384:J386" si="169">SUM(G384:I384)</f>
        <v>4.7307653716108167</v>
      </c>
      <c r="K384" s="303"/>
      <c r="L384" s="302">
        <v>2.3620459960444009</v>
      </c>
      <c r="M384" s="302">
        <v>0.80597053252403494</v>
      </c>
      <c r="N384" s="302">
        <v>1.7160320015320321</v>
      </c>
      <c r="O384" s="302">
        <f t="shared" ref="O384:O391" si="170">SUM(L384:N384)</f>
        <v>4.8840485301004684</v>
      </c>
    </row>
    <row r="385" spans="1:15" s="236" customFormat="1" x14ac:dyDescent="0.2">
      <c r="A385" s="237" t="str">
        <f>name!E$6</f>
        <v>Associate professional occupations</v>
      </c>
      <c r="B385" s="302">
        <v>0.76706507755591313</v>
      </c>
      <c r="C385" s="302">
        <v>0.82438736206058272</v>
      </c>
      <c r="D385" s="302">
        <v>1.1156883497457535</v>
      </c>
      <c r="E385" s="302">
        <f t="shared" si="168"/>
        <v>2.7071407893622492</v>
      </c>
      <c r="F385" s="303"/>
      <c r="G385" s="302">
        <v>0.89219348088875261</v>
      </c>
      <c r="H385" s="302">
        <v>0.41766247190474598</v>
      </c>
      <c r="I385" s="302">
        <v>1.2195393917456323</v>
      </c>
      <c r="J385" s="302">
        <f t="shared" si="169"/>
        <v>2.5293953445391306</v>
      </c>
      <c r="K385" s="303"/>
      <c r="L385" s="302">
        <v>0.8190259542977103</v>
      </c>
      <c r="M385" s="302">
        <v>0.37649351522637647</v>
      </c>
      <c r="N385" s="302">
        <v>1.0056095716938167</v>
      </c>
      <c r="O385" s="302">
        <f t="shared" si="170"/>
        <v>2.2011290412179036</v>
      </c>
    </row>
    <row r="386" spans="1:15" s="236" customFormat="1" x14ac:dyDescent="0.2">
      <c r="A386" s="237" t="str">
        <f>name!E$7</f>
        <v>Administrative and secretarial occupations</v>
      </c>
      <c r="B386" s="302">
        <v>0.7286643327268697</v>
      </c>
      <c r="C386" s="302">
        <v>2.0696640015911654</v>
      </c>
      <c r="D386" s="302">
        <v>0.4530990521191986</v>
      </c>
      <c r="E386" s="302">
        <f t="shared" si="168"/>
        <v>3.2514273864372338</v>
      </c>
      <c r="F386" s="303"/>
      <c r="G386" s="302">
        <v>0.73868770952568408</v>
      </c>
      <c r="H386" s="302">
        <v>0.85066121920508486</v>
      </c>
      <c r="I386" s="302">
        <v>0.41369130869527759</v>
      </c>
      <c r="J386" s="302">
        <f t="shared" si="169"/>
        <v>2.0030402374260463</v>
      </c>
      <c r="K386" s="303"/>
      <c r="L386" s="302">
        <v>0.54628222066860732</v>
      </c>
      <c r="M386" s="302">
        <v>0.80090260970127425</v>
      </c>
      <c r="N386" s="302">
        <v>0.57791339839143108</v>
      </c>
      <c r="O386" s="302">
        <f t="shared" si="170"/>
        <v>1.9250982287613128</v>
      </c>
    </row>
    <row r="387" spans="1:15" s="236" customFormat="1" x14ac:dyDescent="0.2">
      <c r="A387" s="237" t="str">
        <f>name!E$8</f>
        <v>Skilled trades occupations</v>
      </c>
      <c r="B387" s="302">
        <v>0.38133208295637055</v>
      </c>
      <c r="C387" s="302">
        <v>0.41599141192438233</v>
      </c>
      <c r="D387" s="302">
        <v>0.67210650912808045</v>
      </c>
      <c r="E387" s="302">
        <f t="shared" si="168"/>
        <v>1.4694300040088333</v>
      </c>
      <c r="F387" s="303"/>
      <c r="G387" s="302">
        <v>0.32687732962283866</v>
      </c>
      <c r="H387" s="302">
        <v>0.160303239790375</v>
      </c>
      <c r="I387" s="302">
        <v>0.66926331032404573</v>
      </c>
      <c r="J387" s="302">
        <f>SUM(G387:I387)</f>
        <v>1.1564438797372594</v>
      </c>
      <c r="K387" s="303"/>
      <c r="L387" s="302">
        <v>0.27633035742793433</v>
      </c>
      <c r="M387" s="302">
        <v>0.17094401279314028</v>
      </c>
      <c r="N387" s="302">
        <v>0.79832893290822238</v>
      </c>
      <c r="O387" s="302">
        <f t="shared" si="170"/>
        <v>1.245603303129297</v>
      </c>
    </row>
    <row r="388" spans="1:15" s="236" customFormat="1" x14ac:dyDescent="0.2">
      <c r="A388" s="237" t="str">
        <f>name!E$9</f>
        <v>Caring, leisure and other service occupations</v>
      </c>
      <c r="B388" s="302">
        <v>2.5547063884166823</v>
      </c>
      <c r="C388" s="302">
        <v>2.6180155284622662</v>
      </c>
      <c r="D388" s="302">
        <v>3.3944624721615297</v>
      </c>
      <c r="E388" s="302">
        <f t="shared" si="168"/>
        <v>8.5671843890404791</v>
      </c>
      <c r="F388" s="303"/>
      <c r="G388" s="302">
        <v>2.8514903534328306</v>
      </c>
      <c r="H388" s="302">
        <v>2.1963185008523984</v>
      </c>
      <c r="I388" s="302">
        <v>5.3931011089416847</v>
      </c>
      <c r="J388" s="302">
        <f t="shared" ref="J388:J391" si="171">SUM(G388:I388)</f>
        <v>10.440909963226915</v>
      </c>
      <c r="K388" s="303"/>
      <c r="L388" s="302">
        <v>2.6156100129538413</v>
      </c>
      <c r="M388" s="302">
        <v>1.9476872419889197</v>
      </c>
      <c r="N388" s="302">
        <v>5.3255680344319458</v>
      </c>
      <c r="O388" s="302">
        <f t="shared" si="170"/>
        <v>9.8888652893747064</v>
      </c>
    </row>
    <row r="389" spans="1:15" s="236" customFormat="1" x14ac:dyDescent="0.2">
      <c r="A389" s="237" t="str">
        <f>name!E$10</f>
        <v>Sales and customer service occupations</v>
      </c>
      <c r="B389" s="302">
        <v>0.23155461715978568</v>
      </c>
      <c r="C389" s="302">
        <v>0.53425670822908911</v>
      </c>
      <c r="D389" s="302">
        <v>0.45172847214338413</v>
      </c>
      <c r="E389" s="302">
        <f t="shared" si="168"/>
        <v>1.2175397975322588</v>
      </c>
      <c r="F389" s="303"/>
      <c r="G389" s="302">
        <v>0.22342844707078158</v>
      </c>
      <c r="H389" s="302">
        <v>0.46212134493246126</v>
      </c>
      <c r="I389" s="302">
        <v>0.39270769462632671</v>
      </c>
      <c r="J389" s="302">
        <f t="shared" si="171"/>
        <v>1.0782574866295696</v>
      </c>
      <c r="K389" s="303"/>
      <c r="L389" s="302">
        <v>0.19751308453678934</v>
      </c>
      <c r="M389" s="302">
        <v>0.44817824915283005</v>
      </c>
      <c r="N389" s="302">
        <v>0.21865483282738471</v>
      </c>
      <c r="O389" s="302">
        <f t="shared" si="170"/>
        <v>0.86434616651700413</v>
      </c>
    </row>
    <row r="390" spans="1:15" s="236" customFormat="1" x14ac:dyDescent="0.2">
      <c r="A390" s="237" t="str">
        <f>name!E$11</f>
        <v>Process, plant and machine operatives</v>
      </c>
      <c r="B390" s="302">
        <v>0.32419870307622423</v>
      </c>
      <c r="C390" s="302">
        <v>0.3721267703328382</v>
      </c>
      <c r="D390" s="302">
        <v>0.13940572560505587</v>
      </c>
      <c r="E390" s="302">
        <f t="shared" si="168"/>
        <v>0.8357311990141183</v>
      </c>
      <c r="F390" s="303"/>
      <c r="G390" s="302">
        <v>0.28498530551139911</v>
      </c>
      <c r="H390" s="302">
        <v>0.27699105520703132</v>
      </c>
      <c r="I390" s="302">
        <v>0.14529233865762034</v>
      </c>
      <c r="J390" s="302">
        <f t="shared" si="171"/>
        <v>0.70726869937605086</v>
      </c>
      <c r="K390" s="303"/>
      <c r="L390" s="302">
        <v>0.24125420596308664</v>
      </c>
      <c r="M390" s="302">
        <v>0.28442303125416352</v>
      </c>
      <c r="N390" s="302">
        <v>9.7787042768451751E-2</v>
      </c>
      <c r="O390" s="302">
        <f t="shared" si="170"/>
        <v>0.62346427998570186</v>
      </c>
    </row>
    <row r="391" spans="1:15" s="236" customFormat="1" x14ac:dyDescent="0.2">
      <c r="A391" s="237" t="str">
        <f>name!E$12</f>
        <v>Elementary occupations</v>
      </c>
      <c r="B391" s="302">
        <v>0.61593542317158023</v>
      </c>
      <c r="C391" s="302">
        <v>1.6694747608091787</v>
      </c>
      <c r="D391" s="302">
        <v>0.59036363540600612</v>
      </c>
      <c r="E391" s="302">
        <f t="shared" si="168"/>
        <v>2.8757738193867648</v>
      </c>
      <c r="F391" s="303"/>
      <c r="G391" s="302">
        <v>0.58849390856980488</v>
      </c>
      <c r="H391" s="302">
        <v>0.68256850935553037</v>
      </c>
      <c r="I391" s="302">
        <v>0.41547749790756655</v>
      </c>
      <c r="J391" s="302">
        <f t="shared" si="171"/>
        <v>1.686539915832902</v>
      </c>
      <c r="K391" s="303"/>
      <c r="L391" s="302">
        <v>0.5904368615828598</v>
      </c>
      <c r="M391" s="302">
        <v>0.41166843523617191</v>
      </c>
      <c r="N391" s="302">
        <v>0.38546402547689324</v>
      </c>
      <c r="O391" s="302">
        <f t="shared" si="170"/>
        <v>1.3875693222959251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8.0832330466906299</v>
      </c>
      <c r="C393" s="311">
        <f t="shared" ref="C393:E393" si="172">SUM(C383:C391)</f>
        <v>10.157390028035064</v>
      </c>
      <c r="D393" s="311">
        <f t="shared" si="172"/>
        <v>10.24037692527431</v>
      </c>
      <c r="E393" s="311">
        <f t="shared" si="172"/>
        <v>28.481000000000005</v>
      </c>
      <c r="F393" s="311"/>
      <c r="G393" s="311">
        <f t="shared" ref="G393:J393" si="173">SUM(G383:G391)</f>
        <v>9.0167656794254754</v>
      </c>
      <c r="H393" s="311">
        <f t="shared" si="173"/>
        <v>5.9864451220654278</v>
      </c>
      <c r="I393" s="311">
        <f t="shared" si="173"/>
        <v>11.894789198509088</v>
      </c>
      <c r="J393" s="311">
        <f t="shared" si="173"/>
        <v>26.897999999999993</v>
      </c>
      <c r="K393" s="311"/>
      <c r="L393" s="311">
        <f t="shared" ref="L393:O393" si="174">SUM(L383:L391)</f>
        <v>8.6611724997565886</v>
      </c>
      <c r="M393" s="311">
        <f t="shared" si="174"/>
        <v>5.5119813391221255</v>
      </c>
      <c r="N393" s="311">
        <f t="shared" si="174"/>
        <v>11.393846161121273</v>
      </c>
      <c r="O393" s="311">
        <f t="shared" si="174"/>
        <v>25.566999999999986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East Midlands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East Midlands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East Midlands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82.891695523863447</v>
      </c>
      <c r="C8" s="11">
        <f t="array" ref="C8:C16">MMULT(aggregation!$B$13:$AA$21,'Occ T2'!C8:C33)</f>
        <v>99.569634747426051</v>
      </c>
      <c r="D8" s="11">
        <f t="array" ref="D8:D16">MMULT(aggregation!$B$13:$AA$21,'Occ T2'!D8:D33)</f>
        <v>102.48819387341696</v>
      </c>
      <c r="E8" s="11">
        <f t="array" ref="E8:E16">MMULT(aggregation!$B$13:$AA$21,'Occ T2'!E8:E33)</f>
        <v>105.54930669583543</v>
      </c>
      <c r="F8" s="11">
        <f t="array" ref="F8:F16">MMULT(aggregation!$B$13:$AA$21,'Occ T2'!F8:F33)</f>
        <v>118.467387574697</v>
      </c>
      <c r="G8" s="11"/>
      <c r="H8" s="11">
        <f>F8-D8</f>
        <v>15.979193701280039</v>
      </c>
      <c r="I8" s="11">
        <f t="array" ref="I8:I16">MMULT(aggregation!$B$13:$AA$21,'Occ T2'!I8:I33)</f>
        <v>56.385731871486456</v>
      </c>
      <c r="J8" s="11">
        <f>SUM(H8:I8)</f>
        <v>72.364925572766495</v>
      </c>
      <c r="L8" s="10" t="str">
        <f>name!E4</f>
        <v>Managers, directors and senior officials</v>
      </c>
      <c r="M8" s="11">
        <f t="array" ref="M8:M16">MMULT(aggregation!$B$13:$AA$21,'Occ T2'!M8:M33)</f>
        <v>57.98270896177003</v>
      </c>
      <c r="N8" s="11">
        <f t="array" ref="N8:N16">MMULT(aggregation!$B$13:$AA$21,'Occ T2'!N8:N33)</f>
        <v>66.970618000297492</v>
      </c>
      <c r="O8" s="11">
        <f t="array" ref="O8:O16">MMULT(aggregation!$B$13:$AA$21,'Occ T2'!O8:O33)</f>
        <v>69.622539622157021</v>
      </c>
      <c r="P8" s="11">
        <f t="array" ref="P8:P16">MMULT(aggregation!$B$13:$AA$21,'Occ T2'!P8:P33)</f>
        <v>70.881474895684761</v>
      </c>
      <c r="Q8" s="11">
        <f t="array" ref="Q8:Q16">MMULT(aggregation!$B$13:$AA$21,'Occ T2'!Q8:Q33)</f>
        <v>77.531561813231249</v>
      </c>
      <c r="R8" s="11"/>
      <c r="S8" s="11">
        <f>Q8-O8</f>
        <v>7.9090221910742287</v>
      </c>
      <c r="T8" s="11">
        <f t="array" ref="T8:T16">MMULT(aggregation!$B$13:$AA$21,'Occ T2'!T8:T33)</f>
        <v>34.473394414776109</v>
      </c>
      <c r="U8" s="11">
        <f>SUM(S8:T8)</f>
        <v>42.382416605850338</v>
      </c>
      <c r="W8" s="10" t="str">
        <f>name!E4</f>
        <v>Managers, directors and senior officials</v>
      </c>
      <c r="X8" s="11">
        <f t="array" ref="X8:X16">MMULT(aggregation!$B$13:$AA$21,'Occ T2'!X8:X33)</f>
        <v>24.908986562093332</v>
      </c>
      <c r="Y8" s="11">
        <f t="array" ref="Y8:Y16">MMULT(aggregation!$B$13:$AA$21,'Occ T2'!Y8:Y33)</f>
        <v>32.599016747128587</v>
      </c>
      <c r="Z8" s="11">
        <f t="array" ref="Z8:Z16">MMULT(aggregation!$B$13:$AA$21,'Occ T2'!Z8:Z33)</f>
        <v>32.865654251259883</v>
      </c>
      <c r="AA8" s="11">
        <f t="array" ref="AA8:AA16">MMULT(aggregation!$B$13:$AA$21,'Occ T2'!AA8:AA33)</f>
        <v>34.667831800150665</v>
      </c>
      <c r="AB8" s="11">
        <f t="array" ref="AB8:AB16">MMULT(aggregation!$B$13:$AA$21,'Occ T2'!AB8:AB33)</f>
        <v>40.935825761465836</v>
      </c>
      <c r="AC8" s="11"/>
      <c r="AD8" s="11">
        <f>AB8-Z8</f>
        <v>8.0701715102059524</v>
      </c>
      <c r="AE8" s="11">
        <f t="array" ref="AE8:AE16">MMULT(aggregation!$B$13:$AA$21,'Occ T2'!AE8:AE33)</f>
        <v>21.912337456710354</v>
      </c>
      <c r="AF8" s="11">
        <f>SUM(AD8:AE8)</f>
        <v>29.982508966916306</v>
      </c>
    </row>
    <row r="9" spans="1:32" x14ac:dyDescent="0.2">
      <c r="A9" t="str">
        <f>name!E5</f>
        <v>Professional occupations</v>
      </c>
      <c r="B9" s="11">
        <v>154.34777525266742</v>
      </c>
      <c r="C9" s="11">
        <v>179.29045751577669</v>
      </c>
      <c r="D9" s="11">
        <v>188.1401171593071</v>
      </c>
      <c r="E9" s="11">
        <v>202.17053227749693</v>
      </c>
      <c r="F9" s="11">
        <v>224.73076229406439</v>
      </c>
      <c r="G9" s="11"/>
      <c r="H9" s="11">
        <f t="shared" ref="H9:H16" si="0">F9-D9</f>
        <v>36.590645134757295</v>
      </c>
      <c r="I9" s="11">
        <v>94.357469025284445</v>
      </c>
      <c r="J9" s="11">
        <f t="shared" ref="J9:J15" si="1">SUM(H9:I9)</f>
        <v>130.94811416004174</v>
      </c>
      <c r="L9" s="10" t="str">
        <f>name!E5</f>
        <v>Professional occupations</v>
      </c>
      <c r="M9" s="11">
        <v>87.687117879360102</v>
      </c>
      <c r="N9" s="11">
        <v>97.903381631751628</v>
      </c>
      <c r="O9" s="11">
        <v>101.85517453451629</v>
      </c>
      <c r="P9" s="11">
        <v>108.57485681459494</v>
      </c>
      <c r="Q9" s="11">
        <v>118.53700472063841</v>
      </c>
      <c r="R9" s="11"/>
      <c r="S9" s="11">
        <f t="shared" ref="S9:S16" si="2">Q9-O9</f>
        <v>16.681830186122113</v>
      </c>
      <c r="T9" s="11">
        <v>41.665601939439966</v>
      </c>
      <c r="U9" s="11">
        <f t="shared" ref="U9:U12" si="3">SUM(S9:T9)</f>
        <v>58.347432125562079</v>
      </c>
      <c r="W9" s="10" t="str">
        <f>name!E5</f>
        <v>Professional occupations</v>
      </c>
      <c r="X9" s="11">
        <v>66.660657373307444</v>
      </c>
      <c r="Y9" s="11">
        <v>81.387075884025009</v>
      </c>
      <c r="Z9" s="11">
        <v>86.284942624790943</v>
      </c>
      <c r="AA9" s="11">
        <v>93.595675462901966</v>
      </c>
      <c r="AB9" s="11">
        <v>106.1937575734264</v>
      </c>
      <c r="AC9" s="11"/>
      <c r="AD9" s="11">
        <f t="shared" ref="AD9:AD16" si="4">AB9-Z9</f>
        <v>19.908814948635452</v>
      </c>
      <c r="AE9" s="11">
        <v>52.691867085844478</v>
      </c>
      <c r="AF9" s="11">
        <f t="shared" ref="AF9:AF12" si="5">SUM(AD9:AE9)</f>
        <v>72.600682034479931</v>
      </c>
    </row>
    <row r="10" spans="1:32" x14ac:dyDescent="0.2">
      <c r="A10" t="str">
        <f>name!E6</f>
        <v>Associate professional occupations</v>
      </c>
      <c r="B10" s="11">
        <v>97.996279299454613</v>
      </c>
      <c r="C10" s="11">
        <v>108.55014465316651</v>
      </c>
      <c r="D10" s="11">
        <v>113.55796052035905</v>
      </c>
      <c r="E10" s="11">
        <v>110.81917102382906</v>
      </c>
      <c r="F10" s="11">
        <v>118.87534581397531</v>
      </c>
      <c r="G10" s="11"/>
      <c r="H10" s="11">
        <f t="shared" si="0"/>
        <v>5.3173852936162689</v>
      </c>
      <c r="I10" s="11">
        <v>51.004187382689814</v>
      </c>
      <c r="J10" s="11">
        <f t="shared" si="1"/>
        <v>56.321572676306083</v>
      </c>
      <c r="L10" s="10" t="str">
        <f>name!E6</f>
        <v>Associate professional occupations</v>
      </c>
      <c r="M10" s="11">
        <v>55.990155013674752</v>
      </c>
      <c r="N10" s="11">
        <v>59.957711493857545</v>
      </c>
      <c r="O10" s="11">
        <v>62.687166449968132</v>
      </c>
      <c r="P10" s="11">
        <v>58.639957417216777</v>
      </c>
      <c r="Q10" s="11">
        <v>60.315893041441214</v>
      </c>
      <c r="R10" s="11"/>
      <c r="S10" s="11">
        <f t="shared" si="2"/>
        <v>-2.3712734085269176</v>
      </c>
      <c r="T10" s="11">
        <v>21.858235414981586</v>
      </c>
      <c r="U10" s="11">
        <f t="shared" si="3"/>
        <v>19.486962006454668</v>
      </c>
      <c r="W10" s="10" t="str">
        <f>name!E6</f>
        <v>Associate professional occupations</v>
      </c>
      <c r="X10" s="11">
        <v>42.006124285779805</v>
      </c>
      <c r="Y10" s="11">
        <v>48.592433159308968</v>
      </c>
      <c r="Z10" s="11">
        <v>50.870794070390858</v>
      </c>
      <c r="AA10" s="11">
        <v>52.179213606612365</v>
      </c>
      <c r="AB10" s="11">
        <v>58.559452772534044</v>
      </c>
      <c r="AC10" s="11"/>
      <c r="AD10" s="11">
        <f t="shared" si="4"/>
        <v>7.6886587021431865</v>
      </c>
      <c r="AE10" s="11">
        <v>29.145951967708235</v>
      </c>
      <c r="AF10" s="11">
        <f t="shared" si="5"/>
        <v>36.834610669851422</v>
      </c>
    </row>
    <row r="11" spans="1:32" x14ac:dyDescent="0.2">
      <c r="A11" t="str">
        <f>name!E7</f>
        <v>Administrative and secretarial occupations</v>
      </c>
      <c r="B11" s="11">
        <v>95.70371865982635</v>
      </c>
      <c r="C11" s="11">
        <v>97.671398567179608</v>
      </c>
      <c r="D11" s="11">
        <v>100.22135311081831</v>
      </c>
      <c r="E11" s="11">
        <v>95.236973830291703</v>
      </c>
      <c r="F11" s="11">
        <v>88.34950443057663</v>
      </c>
      <c r="G11" s="11"/>
      <c r="H11" s="11">
        <f t="shared" si="0"/>
        <v>-11.871848680241683</v>
      </c>
      <c r="I11" s="11">
        <v>47.535412139606812</v>
      </c>
      <c r="J11" s="11">
        <f t="shared" si="1"/>
        <v>35.663563459365129</v>
      </c>
      <c r="L11" s="10" t="str">
        <f>name!E7</f>
        <v>Administrative and secretarial occupations</v>
      </c>
      <c r="M11" s="11">
        <v>19.227210010947964</v>
      </c>
      <c r="N11" s="11">
        <v>18.912246992632745</v>
      </c>
      <c r="O11" s="11">
        <v>22.697783104185223</v>
      </c>
      <c r="P11" s="11">
        <v>21.674481777571785</v>
      </c>
      <c r="Q11" s="11">
        <v>23.65399612456639</v>
      </c>
      <c r="R11" s="11"/>
      <c r="S11" s="11">
        <f t="shared" si="2"/>
        <v>0.95621302038116696</v>
      </c>
      <c r="T11" s="11">
        <v>8.1162425953735831</v>
      </c>
      <c r="U11" s="11">
        <f t="shared" si="3"/>
        <v>9.07245561575475</v>
      </c>
      <c r="W11" s="10" t="str">
        <f>name!E7</f>
        <v>Administrative and secretarial occupations</v>
      </c>
      <c r="X11" s="11">
        <v>76.476508648878436</v>
      </c>
      <c r="Y11" s="11">
        <v>78.759151574546934</v>
      </c>
      <c r="Z11" s="11">
        <v>77.523570006633136</v>
      </c>
      <c r="AA11" s="11">
        <v>73.562492052719932</v>
      </c>
      <c r="AB11" s="11">
        <v>64.695508306010254</v>
      </c>
      <c r="AC11" s="11"/>
      <c r="AD11" s="11">
        <f t="shared" si="4"/>
        <v>-12.828061700622882</v>
      </c>
      <c r="AE11" s="11">
        <v>39.419169544233235</v>
      </c>
      <c r="AF11" s="11">
        <f t="shared" si="5"/>
        <v>26.591107843610352</v>
      </c>
    </row>
    <row r="12" spans="1:32" x14ac:dyDescent="0.2">
      <c r="A12" t="str">
        <f>name!E8</f>
        <v>Skilled trades occupations</v>
      </c>
      <c r="B12" s="11">
        <v>81.221197971788015</v>
      </c>
      <c r="C12" s="11">
        <v>80.563416079906631</v>
      </c>
      <c r="D12" s="11">
        <v>71.915040446207016</v>
      </c>
      <c r="E12" s="11">
        <v>71.664578530646665</v>
      </c>
      <c r="F12" s="11">
        <v>67.685150788676964</v>
      </c>
      <c r="G12" s="11"/>
      <c r="H12" s="11">
        <f t="shared" si="0"/>
        <v>-4.2298896575300517</v>
      </c>
      <c r="I12" s="11">
        <v>29.478727719841817</v>
      </c>
      <c r="J12" s="11">
        <f t="shared" si="1"/>
        <v>25.248838062311766</v>
      </c>
      <c r="L12" s="10" t="str">
        <f>name!E8</f>
        <v>Skilled trades occupations</v>
      </c>
      <c r="M12" s="11">
        <v>72.329161717013804</v>
      </c>
      <c r="N12" s="11">
        <v>70.592805048694856</v>
      </c>
      <c r="O12" s="11">
        <v>62.49229177549666</v>
      </c>
      <c r="P12" s="11">
        <v>61.353784520900376</v>
      </c>
      <c r="Q12" s="11">
        <v>56.654802871123962</v>
      </c>
      <c r="R12" s="11"/>
      <c r="S12" s="11">
        <f t="shared" si="2"/>
        <v>-5.8374889043726981</v>
      </c>
      <c r="T12" s="11">
        <v>23.321166383498444</v>
      </c>
      <c r="U12" s="11">
        <f t="shared" si="3"/>
        <v>17.483677479125745</v>
      </c>
      <c r="W12" s="10" t="str">
        <f>name!E8</f>
        <v>Skilled trades occupations</v>
      </c>
      <c r="X12" s="11">
        <v>8.8920362547741529</v>
      </c>
      <c r="Y12" s="11">
        <v>9.9706110312117104</v>
      </c>
      <c r="Z12" s="11">
        <v>9.4227486707103694</v>
      </c>
      <c r="AA12" s="11">
        <v>10.310794009746264</v>
      </c>
      <c r="AB12" s="11">
        <v>11.030347917553058</v>
      </c>
      <c r="AC12" s="11"/>
      <c r="AD12" s="11">
        <f t="shared" si="4"/>
        <v>1.607599246842689</v>
      </c>
      <c r="AE12" s="11">
        <v>6.1575613363433774</v>
      </c>
      <c r="AF12" s="11">
        <f t="shared" si="5"/>
        <v>7.7651605831860664</v>
      </c>
    </row>
    <row r="13" spans="1:32" x14ac:dyDescent="0.2">
      <c r="A13" t="str">
        <f>name!E9</f>
        <v>Caring, leisure and other service occupations</v>
      </c>
      <c r="B13" s="11">
        <v>90.584637093951912</v>
      </c>
      <c r="C13" s="11">
        <v>99.054273637847416</v>
      </c>
      <c r="D13" s="11">
        <v>94.989964375296836</v>
      </c>
      <c r="E13" s="11">
        <v>101.6869090654764</v>
      </c>
      <c r="F13" s="11">
        <v>110.62721866356718</v>
      </c>
      <c r="G13" s="11"/>
      <c r="H13" s="11">
        <f t="shared" si="0"/>
        <v>15.637254288270341</v>
      </c>
      <c r="I13" s="11">
        <v>56.341265435905804</v>
      </c>
      <c r="J13" s="11">
        <f>SUM(H13:I13)</f>
        <v>71.978519724176152</v>
      </c>
      <c r="L13" s="10" t="str">
        <f>name!E9</f>
        <v>Caring, leisure and other service occupations</v>
      </c>
      <c r="M13" s="11">
        <v>17.199009449696948</v>
      </c>
      <c r="N13" s="11">
        <v>18.707161070009583</v>
      </c>
      <c r="O13" s="11">
        <v>18.714691132705784</v>
      </c>
      <c r="P13" s="11">
        <v>21.272542091546917</v>
      </c>
      <c r="Q13" s="11">
        <v>24.652246572628901</v>
      </c>
      <c r="R13" s="11"/>
      <c r="S13" s="11">
        <f t="shared" si="2"/>
        <v>5.9375554399231163</v>
      </c>
      <c r="T13" s="11">
        <v>9.5476310469681955</v>
      </c>
      <c r="U13" s="11">
        <f>SUM(S13:T13)</f>
        <v>15.485186486891312</v>
      </c>
      <c r="W13" s="10" t="str">
        <f>name!E9</f>
        <v>Caring, leisure and other service occupations</v>
      </c>
      <c r="X13" s="11">
        <v>73.385627644254967</v>
      </c>
      <c r="Y13" s="11">
        <v>80.347112567837868</v>
      </c>
      <c r="Z13" s="11">
        <v>76.275273242591126</v>
      </c>
      <c r="AA13" s="11">
        <v>80.414366973929504</v>
      </c>
      <c r="AB13" s="11">
        <v>85.97497209093828</v>
      </c>
      <c r="AC13" s="11"/>
      <c r="AD13" s="11">
        <f t="shared" si="4"/>
        <v>9.699698848347154</v>
      </c>
      <c r="AE13" s="11">
        <v>46.793634388937612</v>
      </c>
      <c r="AF13" s="11">
        <f>SUM(AD13:AE13)</f>
        <v>56.493333237284766</v>
      </c>
    </row>
    <row r="14" spans="1:32" x14ac:dyDescent="0.2">
      <c r="A14" t="str">
        <f>name!E10</f>
        <v>Sales and customer service occupations</v>
      </c>
      <c r="B14" s="11">
        <v>82.014621373675112</v>
      </c>
      <c r="C14" s="11">
        <v>80.844622833418811</v>
      </c>
      <c r="D14" s="11">
        <v>79.83245780504663</v>
      </c>
      <c r="E14" s="11">
        <v>80.604337251584724</v>
      </c>
      <c r="F14" s="11">
        <v>80.559236291128798</v>
      </c>
      <c r="G14" s="11"/>
      <c r="H14" s="11">
        <f t="shared" si="0"/>
        <v>0.72677848608216777</v>
      </c>
      <c r="I14" s="11">
        <v>37.67812998297412</v>
      </c>
      <c r="J14" s="11">
        <f t="shared" si="1"/>
        <v>38.404908469056288</v>
      </c>
      <c r="L14" s="10" t="str">
        <f>name!E10</f>
        <v>Sales and customer service occupations</v>
      </c>
      <c r="M14" s="11">
        <v>29.176625079073986</v>
      </c>
      <c r="N14" s="11">
        <v>29.132636076053064</v>
      </c>
      <c r="O14" s="11">
        <v>29.886647195628051</v>
      </c>
      <c r="P14" s="11">
        <v>30.657316101156319</v>
      </c>
      <c r="Q14" s="11">
        <v>31.173633366250513</v>
      </c>
      <c r="R14" s="11"/>
      <c r="S14" s="11">
        <f t="shared" si="2"/>
        <v>1.2869861706224626</v>
      </c>
      <c r="T14" s="11">
        <v>10.143119037083292</v>
      </c>
      <c r="U14" s="11">
        <f t="shared" ref="U14:U15" si="6">SUM(S14:T14)</f>
        <v>11.430105207705754</v>
      </c>
      <c r="W14" s="10" t="str">
        <f>name!E10</f>
        <v>Sales and customer service occupations</v>
      </c>
      <c r="X14" s="11">
        <v>52.837996294601126</v>
      </c>
      <c r="Y14" s="11">
        <v>51.711986757365729</v>
      </c>
      <c r="Z14" s="11">
        <v>49.945810609418565</v>
      </c>
      <c r="AA14" s="11">
        <v>49.947021150428405</v>
      </c>
      <c r="AB14" s="11">
        <v>49.385602924878299</v>
      </c>
      <c r="AC14" s="11"/>
      <c r="AD14" s="11">
        <f t="shared" si="4"/>
        <v>-0.56020768454026637</v>
      </c>
      <c r="AE14" s="11">
        <v>27.535010945890832</v>
      </c>
      <c r="AF14" s="11">
        <f t="shared" ref="AF14:AF15" si="7">SUM(AD14:AE14)</f>
        <v>26.974803261350566</v>
      </c>
    </row>
    <row r="15" spans="1:32" x14ac:dyDescent="0.2">
      <c r="A15" t="str">
        <f>name!E11</f>
        <v>Process, plant and machine operatives</v>
      </c>
      <c r="B15" s="11">
        <v>71.9471179440865</v>
      </c>
      <c r="C15" s="11">
        <v>81.696015762640798</v>
      </c>
      <c r="D15" s="11">
        <v>76.100256132868751</v>
      </c>
      <c r="E15" s="11">
        <v>85.658061814259881</v>
      </c>
      <c r="F15" s="11">
        <v>84.94119411172116</v>
      </c>
      <c r="G15" s="11"/>
      <c r="H15" s="11">
        <f t="shared" si="0"/>
        <v>8.8409379788524092</v>
      </c>
      <c r="I15" s="11">
        <v>40.443695726744608</v>
      </c>
      <c r="J15" s="11">
        <f t="shared" si="1"/>
        <v>49.284633705597017</v>
      </c>
      <c r="L15" s="10" t="str">
        <f>name!E11</f>
        <v>Process, plant and machine operatives</v>
      </c>
      <c r="M15" s="11">
        <v>62.282013545550726</v>
      </c>
      <c r="N15" s="11">
        <v>70.650808791762429</v>
      </c>
      <c r="O15" s="11">
        <v>66.686649073287896</v>
      </c>
      <c r="P15" s="11">
        <v>72.988627058444038</v>
      </c>
      <c r="Q15" s="11">
        <v>71.094561226529166</v>
      </c>
      <c r="R15" s="11"/>
      <c r="S15" s="11">
        <f t="shared" si="2"/>
        <v>4.4079121532412699</v>
      </c>
      <c r="T15" s="11">
        <v>33.866112106896743</v>
      </c>
      <c r="U15" s="11">
        <f t="shared" si="6"/>
        <v>38.274024260138013</v>
      </c>
      <c r="W15" s="10" t="str">
        <f>name!E11</f>
        <v>Process, plant and machine operatives</v>
      </c>
      <c r="X15" s="11">
        <v>9.6651043985359326</v>
      </c>
      <c r="Y15" s="11">
        <v>11.04520697087834</v>
      </c>
      <c r="Z15" s="11">
        <v>9.4136070595807837</v>
      </c>
      <c r="AA15" s="11">
        <v>12.669434755815907</v>
      </c>
      <c r="AB15" s="11">
        <v>13.846632885191967</v>
      </c>
      <c r="AC15" s="11"/>
      <c r="AD15" s="11">
        <f t="shared" si="4"/>
        <v>4.4330258256111836</v>
      </c>
      <c r="AE15" s="11">
        <v>6.5775836198478617</v>
      </c>
      <c r="AF15" s="11">
        <f t="shared" si="7"/>
        <v>11.010609445459046</v>
      </c>
    </row>
    <row r="16" spans="1:32" x14ac:dyDescent="0.2">
      <c r="A16" t="str">
        <f>name!E12</f>
        <v>Elementary occupations</v>
      </c>
      <c r="B16" s="11">
        <v>105.41695688068648</v>
      </c>
      <c r="C16" s="11">
        <v>106.31603620263719</v>
      </c>
      <c r="D16" s="11">
        <v>97.010656576679068</v>
      </c>
      <c r="E16" s="11">
        <v>96.012129510579001</v>
      </c>
      <c r="F16" s="11">
        <v>91.110200031592356</v>
      </c>
      <c r="G16" s="11"/>
      <c r="H16" s="11">
        <f t="shared" si="0"/>
        <v>-5.9004565450867119</v>
      </c>
      <c r="I16" s="11">
        <v>43.28872823619551</v>
      </c>
      <c r="J16" s="11">
        <f>SUM(H16:I16)</f>
        <v>37.388271691108798</v>
      </c>
      <c r="L16" s="10" t="str">
        <f>name!E12</f>
        <v>Elementary occupations</v>
      </c>
      <c r="M16" s="11">
        <v>59.532368890989531</v>
      </c>
      <c r="N16" s="11">
        <v>57.403871125804976</v>
      </c>
      <c r="O16" s="11">
        <v>53.969524934677253</v>
      </c>
      <c r="P16" s="11">
        <v>54.652803606578495</v>
      </c>
      <c r="Q16" s="11">
        <v>51.213633535522227</v>
      </c>
      <c r="R16" s="11"/>
      <c r="S16" s="11">
        <f t="shared" si="2"/>
        <v>-2.7558913991550256</v>
      </c>
      <c r="T16" s="11">
        <v>20.392108682276078</v>
      </c>
      <c r="U16" s="11">
        <f>SUM(S16:T16)</f>
        <v>17.636217283121052</v>
      </c>
      <c r="W16" s="10" t="str">
        <f>name!E12</f>
        <v>Elementary occupations</v>
      </c>
      <c r="X16" s="11">
        <v>45.884587989696939</v>
      </c>
      <c r="Y16" s="11">
        <v>48.912165076832331</v>
      </c>
      <c r="Z16" s="11">
        <v>43.041131642001815</v>
      </c>
      <c r="AA16" s="11">
        <v>41.359325904000393</v>
      </c>
      <c r="AB16" s="11">
        <v>39.896566496070051</v>
      </c>
      <c r="AC16" s="11"/>
      <c r="AD16" s="11">
        <f t="shared" si="4"/>
        <v>-3.1445651459317645</v>
      </c>
      <c r="AE16" s="11">
        <v>22.896619553919432</v>
      </c>
      <c r="AF16" s="11">
        <f>SUM(AD16:AE16)</f>
        <v>19.752054407987668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862.1239999999998</v>
      </c>
      <c r="C18" s="34">
        <f>SUM(C8:C16)</f>
        <v>933.55599999999981</v>
      </c>
      <c r="D18" s="34">
        <f>SUM(D8:D16)</f>
        <v>924.25599999999963</v>
      </c>
      <c r="E18" s="34">
        <f>SUM(E8:E16)</f>
        <v>949.40199999999982</v>
      </c>
      <c r="F18" s="34">
        <f>SUM(F8:F16)</f>
        <v>985.34599999999989</v>
      </c>
      <c r="G18" s="11"/>
      <c r="H18" s="34">
        <f>SUM(H8:H16)</f>
        <v>61.090000000000074</v>
      </c>
      <c r="I18" s="34">
        <f>SUM(I8:I16)</f>
        <v>456.51334752072944</v>
      </c>
      <c r="J18" s="34">
        <f>SUM(H18:I18)</f>
        <v>517.60334752072947</v>
      </c>
      <c r="L18" s="231" t="str">
        <f>name!E3</f>
        <v>All occupations</v>
      </c>
      <c r="M18" s="34">
        <f>SUM(M8:M16)</f>
        <v>461.40637054807786</v>
      </c>
      <c r="N18" s="34">
        <f>SUM(N8:N16)</f>
        <v>490.23124023086433</v>
      </c>
      <c r="O18" s="34">
        <f>SUM(O8:O16)</f>
        <v>488.61246782262231</v>
      </c>
      <c r="P18" s="34">
        <f>SUM(P8:P16)</f>
        <v>500.69584428369444</v>
      </c>
      <c r="Q18" s="34">
        <f>SUM(Q8:Q16)</f>
        <v>514.82733327193205</v>
      </c>
      <c r="R18" s="11"/>
      <c r="S18" s="34">
        <f>SUM(S8:S16)</f>
        <v>26.214865449309716</v>
      </c>
      <c r="T18" s="34">
        <f>SUM(T8:T16)</f>
        <v>203.38361162129399</v>
      </c>
      <c r="U18" s="34">
        <f>SUM(S18:T18)</f>
        <v>229.59847707060371</v>
      </c>
      <c r="W18" s="231" t="str">
        <f>name!E3</f>
        <v>All occupations</v>
      </c>
      <c r="X18" s="34">
        <f>SUM(X8:X16)</f>
        <v>400.71762945192211</v>
      </c>
      <c r="Y18" s="34">
        <f>SUM(Y8:Y16)</f>
        <v>443.32475976913543</v>
      </c>
      <c r="Z18" s="34">
        <f>SUM(Z8:Z16)</f>
        <v>435.64353217737744</v>
      </c>
      <c r="AA18" s="34">
        <f>SUM(AA8:AA16)</f>
        <v>448.70615571630537</v>
      </c>
      <c r="AB18" s="34">
        <f>SUM(AB8:AB16)</f>
        <v>470.51866672806818</v>
      </c>
      <c r="AC18" s="11"/>
      <c r="AD18" s="34">
        <f>SUM(AD8:AD16)</f>
        <v>34.875134550690703</v>
      </c>
      <c r="AE18" s="34">
        <f>SUM(AE8:AE16)</f>
        <v>253.12973589943545</v>
      </c>
      <c r="AF18" s="34">
        <f>SUM(AD18:AE18)</f>
        <v>288.00487045012613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9.6148228704761109</v>
      </c>
      <c r="C26" s="18">
        <f t="shared" si="8"/>
        <v>10.665630636772306</v>
      </c>
      <c r="D26" s="18">
        <f t="shared" si="8"/>
        <v>11.088723673248213</v>
      </c>
      <c r="E26" s="18">
        <f t="shared" si="8"/>
        <v>11.117451479545593</v>
      </c>
      <c r="F26" s="18">
        <f t="shared" si="8"/>
        <v>12.022922666220497</v>
      </c>
      <c r="G26" s="11"/>
      <c r="H26" s="40">
        <f>IF(D8&gt;0,(H8/D8)*100,0)</f>
        <v>15.591253096933213</v>
      </c>
      <c r="I26" s="40">
        <f>IF(D8&gt;0,(I8/D8)*100,0)</f>
        <v>55.016807049140127</v>
      </c>
      <c r="J26" s="40">
        <f>IF(D8&gt;0,(J8/D8)*100,0)</f>
        <v>70.608060146073342</v>
      </c>
      <c r="L26" t="str">
        <f>$A$8</f>
        <v>Managers, directors and senior officials</v>
      </c>
      <c r="M26" s="18">
        <f t="shared" ref="M26:Q26" si="9">M8/M$18*100</f>
        <v>12.566516776284587</v>
      </c>
      <c r="N26" s="18">
        <f t="shared" si="9"/>
        <v>13.661026165684392</v>
      </c>
      <c r="O26" s="18">
        <f t="shared" si="9"/>
        <v>14.24903051131958</v>
      </c>
      <c r="P26" s="18">
        <f t="shared" si="9"/>
        <v>14.156593409935173</v>
      </c>
      <c r="Q26" s="18">
        <f t="shared" si="9"/>
        <v>15.059721347832758</v>
      </c>
      <c r="R26" s="11"/>
      <c r="S26" s="40">
        <f>IF(O8&gt;0,(S8/O8)*100,0)</f>
        <v>11.359858795724284</v>
      </c>
      <c r="T26" s="40">
        <f>IF(O8&gt;0,(T8/O8)*100,0)</f>
        <v>49.514704005145376</v>
      </c>
      <c r="U26" s="40">
        <f>IF(O8&gt;0,(U8/O8)*100,0)</f>
        <v>60.874562800869661</v>
      </c>
      <c r="W26" t="str">
        <f>$A$8</f>
        <v>Managers, directors and senior officials</v>
      </c>
      <c r="X26" s="18">
        <f t="shared" ref="X26:AB26" si="10">X8/X$18*100</f>
        <v>6.2160945092838498</v>
      </c>
      <c r="Y26" s="18">
        <f t="shared" si="10"/>
        <v>7.3533038768474741</v>
      </c>
      <c r="Z26" s="18">
        <f t="shared" si="10"/>
        <v>7.5441621012929989</v>
      </c>
      <c r="AA26" s="18">
        <f t="shared" si="10"/>
        <v>7.7261769999138172</v>
      </c>
      <c r="AB26" s="18">
        <f t="shared" si="10"/>
        <v>8.7001491452249464</v>
      </c>
      <c r="AC26" s="11"/>
      <c r="AD26" s="40">
        <f>IF(Z8&gt;0,(AD8/Z8)*100,0)</f>
        <v>24.555030757973082</v>
      </c>
      <c r="AE26" s="40">
        <f>IF(Z8&gt;0,(AE8/Z8)*100,0)</f>
        <v>66.672451700456747</v>
      </c>
      <c r="AF26" s="40">
        <f>IF(Z8&gt;0,(AF8/Z8)*100,0)</f>
        <v>91.227482458429819</v>
      </c>
    </row>
    <row r="27" spans="1:32" x14ac:dyDescent="0.2">
      <c r="A27" t="str">
        <f>$A$9</f>
        <v>Professional occupations</v>
      </c>
      <c r="B27" s="18">
        <f t="shared" si="8"/>
        <v>17.903198989085961</v>
      </c>
      <c r="C27" s="18">
        <f t="shared" si="8"/>
        <v>19.205110086141243</v>
      </c>
      <c r="D27" s="18">
        <f t="shared" si="8"/>
        <v>20.355844826466605</v>
      </c>
      <c r="E27" s="18">
        <f t="shared" si="8"/>
        <v>21.29451299633843</v>
      </c>
      <c r="F27" s="18">
        <f t="shared" si="8"/>
        <v>22.807294320377249</v>
      </c>
      <c r="G27" s="11"/>
      <c r="H27" s="40">
        <f t="shared" ref="H27:H36" si="11">IF(D9&gt;0,(H9/D9)*100,0)</f>
        <v>19.44861398368019</v>
      </c>
      <c r="I27" s="40">
        <f t="shared" ref="I27:I36" si="12">IF(D9&gt;0,(I9/D9)*100,0)</f>
        <v>50.152764040955468</v>
      </c>
      <c r="J27" s="40">
        <f t="shared" ref="J27:J36" si="13">IF(D9&gt;0,(J9/D9)*100,0)</f>
        <v>69.60137802463565</v>
      </c>
      <c r="L27" t="str">
        <f>$A$9</f>
        <v>Professional occupations</v>
      </c>
      <c r="M27" s="18">
        <f t="shared" ref="M27:Q27" si="14">M9/M$18*100</f>
        <v>19.00431452110244</v>
      </c>
      <c r="N27" s="18">
        <f t="shared" si="14"/>
        <v>19.970857341863006</v>
      </c>
      <c r="O27" s="18">
        <f t="shared" si="14"/>
        <v>20.845799328127683</v>
      </c>
      <c r="P27" s="18">
        <f t="shared" si="14"/>
        <v>21.68479288457533</v>
      </c>
      <c r="Q27" s="18">
        <f t="shared" si="14"/>
        <v>23.024613702479371</v>
      </c>
      <c r="R27" s="11"/>
      <c r="S27" s="40">
        <f t="shared" ref="S27:S34" si="15">IF(O9&gt;0,(S9/O9)*100,0)</f>
        <v>16.37798988844601</v>
      </c>
      <c r="T27" s="40">
        <f t="shared" ref="T27:T34" si="16">IF(O9&gt;0,(T9/O9)*100,0)</f>
        <v>40.906711053075156</v>
      </c>
      <c r="U27" s="40">
        <f t="shared" ref="U27:U34" si="17">IF(O9&gt;0,(U9/O9)*100,0)</f>
        <v>57.284700941521159</v>
      </c>
      <c r="W27" t="str">
        <f>$A$9</f>
        <v>Professional occupations</v>
      </c>
      <c r="X27" s="18">
        <f t="shared" ref="X27:AB27" si="18">X9/X$18*100</f>
        <v>16.635319355547683</v>
      </c>
      <c r="Y27" s="18">
        <f t="shared" si="18"/>
        <v>18.358342071037924</v>
      </c>
      <c r="Z27" s="18">
        <f t="shared" si="18"/>
        <v>19.806317838240968</v>
      </c>
      <c r="AA27" s="18">
        <f t="shared" si="18"/>
        <v>20.859013024567879</v>
      </c>
      <c r="AB27" s="18">
        <f t="shared" si="18"/>
        <v>22.569510007304359</v>
      </c>
      <c r="AC27" s="11"/>
      <c r="AD27" s="40">
        <f t="shared" ref="AD27:AD34" si="19">IF(Z9&gt;0,(AD9/Z9)*100,0)</f>
        <v>23.073336254285639</v>
      </c>
      <c r="AE27" s="40">
        <f t="shared" ref="AE27:AE34" si="20">IF(Z9&gt;0,(AE9/Z9)*100,0)</f>
        <v>61.067279507821482</v>
      </c>
      <c r="AF27" s="40">
        <f t="shared" ref="AF27:AF34" si="21">IF(Z9&gt;0,(AF9/Z9)*100,0)</f>
        <v>84.140615762107117</v>
      </c>
    </row>
    <row r="28" spans="1:32" x14ac:dyDescent="0.2">
      <c r="A28" t="str">
        <f>$A$10</f>
        <v>Associate professional occupations</v>
      </c>
      <c r="B28" s="18">
        <f t="shared" si="8"/>
        <v>11.366842739496247</v>
      </c>
      <c r="C28" s="18">
        <f t="shared" si="8"/>
        <v>11.62759862859502</v>
      </c>
      <c r="D28" s="18">
        <f t="shared" si="8"/>
        <v>12.286418537760003</v>
      </c>
      <c r="E28" s="18">
        <f t="shared" si="8"/>
        <v>11.672523443581232</v>
      </c>
      <c r="F28" s="18">
        <f t="shared" si="8"/>
        <v>12.06432520292114</v>
      </c>
      <c r="G28" s="11"/>
      <c r="H28" s="40">
        <f t="shared" si="11"/>
        <v>4.6825297577116576</v>
      </c>
      <c r="I28" s="40">
        <f t="shared" si="12"/>
        <v>44.914673660016653</v>
      </c>
      <c r="J28" s="40">
        <f t="shared" si="13"/>
        <v>49.597203417728309</v>
      </c>
      <c r="L28" t="str">
        <f>$A$10</f>
        <v>Associate professional occupations</v>
      </c>
      <c r="M28" s="18">
        <f t="shared" ref="M28:Q28" si="22">M10/M$18*100</f>
        <v>12.134673161787363</v>
      </c>
      <c r="N28" s="18">
        <f t="shared" si="22"/>
        <v>12.230495850411675</v>
      </c>
      <c r="O28" s="18">
        <f t="shared" si="22"/>
        <v>12.829628914161281</v>
      </c>
      <c r="P28" s="18">
        <f t="shared" si="22"/>
        <v>11.711692454949029</v>
      </c>
      <c r="Q28" s="18">
        <f t="shared" si="22"/>
        <v>11.715751892602471</v>
      </c>
      <c r="R28" s="11"/>
      <c r="S28" s="40">
        <f t="shared" si="15"/>
        <v>-3.7827095126711106</v>
      </c>
      <c r="T28" s="40">
        <f t="shared" si="16"/>
        <v>34.86875648212154</v>
      </c>
      <c r="U28" s="40">
        <f t="shared" si="17"/>
        <v>31.086046969450436</v>
      </c>
      <c r="W28" t="str">
        <f>$A$10</f>
        <v>Associate professional occupations</v>
      </c>
      <c r="X28" s="18">
        <f t="shared" ref="X28:AB28" si="23">X10/X$18*100</f>
        <v>10.482724292223754</v>
      </c>
      <c r="Y28" s="18">
        <f t="shared" si="23"/>
        <v>10.960911180465947</v>
      </c>
      <c r="Z28" s="18">
        <f t="shared" si="23"/>
        <v>11.677160410516139</v>
      </c>
      <c r="AA28" s="18">
        <f t="shared" si="23"/>
        <v>11.628816084173065</v>
      </c>
      <c r="AB28" s="18">
        <f t="shared" si="23"/>
        <v>12.445723605345913</v>
      </c>
      <c r="AC28" s="11"/>
      <c r="AD28" s="40">
        <f t="shared" si="19"/>
        <v>15.114092167510199</v>
      </c>
      <c r="AE28" s="40">
        <f t="shared" si="20"/>
        <v>57.294077083558868</v>
      </c>
      <c r="AF28" s="40">
        <f t="shared" si="21"/>
        <v>72.408169251069083</v>
      </c>
    </row>
    <row r="29" spans="1:32" x14ac:dyDescent="0.2">
      <c r="A29" t="str">
        <f>$A$11</f>
        <v>Administrative and secretarial occupations</v>
      </c>
      <c r="B29" s="18">
        <f t="shared" si="8"/>
        <v>11.100922681635863</v>
      </c>
      <c r="C29" s="18">
        <f t="shared" si="8"/>
        <v>10.462296698556877</v>
      </c>
      <c r="D29" s="18">
        <f t="shared" si="8"/>
        <v>10.843462537524058</v>
      </c>
      <c r="E29" s="18">
        <f t="shared" si="8"/>
        <v>10.031259027292098</v>
      </c>
      <c r="F29" s="18">
        <f t="shared" si="8"/>
        <v>8.9663432368504719</v>
      </c>
      <c r="G29" s="11"/>
      <c r="H29" s="40">
        <f t="shared" si="11"/>
        <v>-11.845628014136427</v>
      </c>
      <c r="I29" s="40">
        <f t="shared" si="12"/>
        <v>47.430423421888165</v>
      </c>
      <c r="J29" s="40">
        <f t="shared" si="13"/>
        <v>35.584795407751741</v>
      </c>
      <c r="L29" t="str">
        <f>$A$11</f>
        <v>Administrative and secretarial occupations</v>
      </c>
      <c r="M29" s="18">
        <f t="shared" ref="M29:Q29" si="24">M11/M$18*100</f>
        <v>4.1670881110958815</v>
      </c>
      <c r="N29" s="18">
        <f t="shared" si="24"/>
        <v>3.8578216646753094</v>
      </c>
      <c r="O29" s="18">
        <f t="shared" si="24"/>
        <v>4.6453548771139923</v>
      </c>
      <c r="P29" s="18">
        <f t="shared" si="24"/>
        <v>4.3288719139620051</v>
      </c>
      <c r="Q29" s="18">
        <f t="shared" si="24"/>
        <v>4.5945493946943055</v>
      </c>
      <c r="R29" s="11"/>
      <c r="S29" s="40">
        <f t="shared" si="15"/>
        <v>4.2128035852314216</v>
      </c>
      <c r="T29" s="40">
        <f t="shared" si="16"/>
        <v>35.757864801682047</v>
      </c>
      <c r="U29" s="40">
        <f t="shared" si="17"/>
        <v>39.970668386913474</v>
      </c>
      <c r="W29" t="str">
        <f>$A$11</f>
        <v>Administrative and secretarial occupations</v>
      </c>
      <c r="X29" s="18">
        <f t="shared" ref="X29:AB29" si="25">X11/X$18*100</f>
        <v>19.084887468883881</v>
      </c>
      <c r="Y29" s="18">
        <f t="shared" si="25"/>
        <v>17.765565725578092</v>
      </c>
      <c r="Z29" s="18">
        <f t="shared" si="25"/>
        <v>17.79518442961033</v>
      </c>
      <c r="AA29" s="18">
        <f t="shared" si="25"/>
        <v>16.394357669394186</v>
      </c>
      <c r="AB29" s="18">
        <f t="shared" si="25"/>
        <v>13.749828196168126</v>
      </c>
      <c r="AC29" s="11"/>
      <c r="AD29" s="40">
        <f t="shared" si="19"/>
        <v>-16.547305160901747</v>
      </c>
      <c r="AE29" s="40">
        <f t="shared" si="20"/>
        <v>50.847980221835009</v>
      </c>
      <c r="AF29" s="40">
        <f t="shared" si="21"/>
        <v>34.300675060933266</v>
      </c>
    </row>
    <row r="30" spans="1:32" x14ac:dyDescent="0.2">
      <c r="A30" t="str">
        <f>$A$12</f>
        <v>Skilled trades occupations</v>
      </c>
      <c r="B30" s="18">
        <f t="shared" si="8"/>
        <v>9.421057524415053</v>
      </c>
      <c r="C30" s="18">
        <f t="shared" si="8"/>
        <v>8.6297357715987726</v>
      </c>
      <c r="D30" s="18">
        <f t="shared" si="8"/>
        <v>7.7808572999479626</v>
      </c>
      <c r="E30" s="18">
        <f t="shared" si="8"/>
        <v>7.548391359049873</v>
      </c>
      <c r="F30" s="18">
        <f t="shared" si="8"/>
        <v>6.8691759837333253</v>
      </c>
      <c r="G30" s="11"/>
      <c r="H30" s="40">
        <f t="shared" si="11"/>
        <v>-5.8817872190366636</v>
      </c>
      <c r="I30" s="40">
        <f t="shared" si="12"/>
        <v>40.991046569586686</v>
      </c>
      <c r="J30" s="40">
        <f t="shared" si="13"/>
        <v>35.109259350550019</v>
      </c>
      <c r="L30" t="str">
        <f>$A$12</f>
        <v>Skilled trades occupations</v>
      </c>
      <c r="M30" s="18">
        <f t="shared" ref="M30:Q30" si="26">M12/M$18*100</f>
        <v>15.675804742595597</v>
      </c>
      <c r="N30" s="18">
        <f t="shared" si="26"/>
        <v>14.399899324133367</v>
      </c>
      <c r="O30" s="18">
        <f t="shared" si="26"/>
        <v>12.789745635017816</v>
      </c>
      <c r="P30" s="18">
        <f t="shared" si="26"/>
        <v>12.253703565020464</v>
      </c>
      <c r="Q30" s="18">
        <f t="shared" si="26"/>
        <v>11.004622173236259</v>
      </c>
      <c r="R30" s="11"/>
      <c r="S30" s="40">
        <f t="shared" si="15"/>
        <v>-9.3411343039616099</v>
      </c>
      <c r="T30" s="40">
        <f t="shared" si="16"/>
        <v>37.318468759762645</v>
      </c>
      <c r="U30" s="40">
        <f t="shared" si="17"/>
        <v>27.977334455801039</v>
      </c>
      <c r="W30" t="str">
        <f>$A$12</f>
        <v>Skilled trades occupations</v>
      </c>
      <c r="X30" s="18">
        <f t="shared" ref="X30:AB30" si="27">X12/X$18*100</f>
        <v>2.2190279641392756</v>
      </c>
      <c r="Y30" s="18">
        <f t="shared" si="27"/>
        <v>2.2490535011858976</v>
      </c>
      <c r="Z30" s="18">
        <f t="shared" si="27"/>
        <v>2.1629492864532613</v>
      </c>
      <c r="AA30" s="18">
        <f t="shared" si="27"/>
        <v>2.2978944858214221</v>
      </c>
      <c r="AB30" s="18">
        <f t="shared" si="27"/>
        <v>2.3442954971918133</v>
      </c>
      <c r="AC30" s="11"/>
      <c r="AD30" s="40">
        <f t="shared" si="19"/>
        <v>17.060831218386873</v>
      </c>
      <c r="AE30" s="40">
        <f t="shared" si="20"/>
        <v>65.347825263381097</v>
      </c>
      <c r="AF30" s="40">
        <f t="shared" si="21"/>
        <v>82.408656481767977</v>
      </c>
    </row>
    <row r="31" spans="1:32" x14ac:dyDescent="0.2">
      <c r="A31" t="str">
        <f>$A$13</f>
        <v>Caring, leisure and other service occupations</v>
      </c>
      <c r="B31" s="18">
        <f t="shared" si="8"/>
        <v>10.50714712662586</v>
      </c>
      <c r="C31" s="18">
        <f t="shared" si="8"/>
        <v>10.610426545150739</v>
      </c>
      <c r="D31" s="18">
        <f t="shared" si="8"/>
        <v>10.277451742298332</v>
      </c>
      <c r="E31" s="18">
        <f t="shared" si="8"/>
        <v>10.71062722276511</v>
      </c>
      <c r="F31" s="18">
        <f t="shared" si="8"/>
        <v>11.227245928188392</v>
      </c>
      <c r="G31" s="11"/>
      <c r="H31" s="40">
        <f t="shared" si="11"/>
        <v>16.462006687873838</v>
      </c>
      <c r="I31" s="40">
        <f t="shared" si="12"/>
        <v>59.312860896869601</v>
      </c>
      <c r="J31" s="40">
        <f t="shared" si="13"/>
        <v>75.774867584743447</v>
      </c>
      <c r="L31" t="str">
        <f>$A$13</f>
        <v>Caring, leisure and other service occupations</v>
      </c>
      <c r="M31" s="18">
        <f t="shared" ref="M31:Q31" si="28">M13/M$18*100</f>
        <v>3.7275188526910115</v>
      </c>
      <c r="N31" s="18">
        <f t="shared" si="28"/>
        <v>3.8159871372538046</v>
      </c>
      <c r="O31" s="18">
        <f t="shared" si="28"/>
        <v>3.8301706086426863</v>
      </c>
      <c r="P31" s="18">
        <f t="shared" si="28"/>
        <v>4.2485956962514528</v>
      </c>
      <c r="Q31" s="18">
        <f t="shared" si="28"/>
        <v>4.7884494430305571</v>
      </c>
      <c r="R31" s="11"/>
      <c r="S31" s="40">
        <f t="shared" si="15"/>
        <v>31.726708166434271</v>
      </c>
      <c r="T31" s="40">
        <f t="shared" si="16"/>
        <v>51.016770617617944</v>
      </c>
      <c r="U31" s="40">
        <f t="shared" si="17"/>
        <v>82.743478784052215</v>
      </c>
      <c r="W31" t="str">
        <f>$A$13</f>
        <v>Caring, leisure and other service occupations</v>
      </c>
      <c r="X31" s="18">
        <f t="shared" ref="X31:AB31" si="29">X13/X$18*100</f>
        <v>18.31355105205316</v>
      </c>
      <c r="Y31" s="18">
        <f t="shared" si="29"/>
        <v>18.123759342852676</v>
      </c>
      <c r="Z31" s="18">
        <f t="shared" si="29"/>
        <v>17.508643560335184</v>
      </c>
      <c r="AA31" s="18">
        <f t="shared" si="29"/>
        <v>17.921387070243696</v>
      </c>
      <c r="AB31" s="18">
        <f t="shared" si="29"/>
        <v>18.27238283420256</v>
      </c>
      <c r="AC31" s="11"/>
      <c r="AD31" s="40">
        <f t="shared" si="19"/>
        <v>12.716701541661562</v>
      </c>
      <c r="AE31" s="40">
        <f t="shared" si="20"/>
        <v>61.348366776887076</v>
      </c>
      <c r="AF31" s="40">
        <f t="shared" si="21"/>
        <v>74.065068318548626</v>
      </c>
    </row>
    <row r="32" spans="1:32" x14ac:dyDescent="0.2">
      <c r="A32" t="str">
        <f>$A$14</f>
        <v>Sales and customer service occupations</v>
      </c>
      <c r="B32" s="18">
        <f t="shared" si="8"/>
        <v>9.5130887637596366</v>
      </c>
      <c r="C32" s="18">
        <f t="shared" si="8"/>
        <v>8.6598578803434201</v>
      </c>
      <c r="D32" s="18">
        <f t="shared" si="8"/>
        <v>8.637483316856656</v>
      </c>
      <c r="E32" s="18">
        <f t="shared" si="8"/>
        <v>8.4900113178173982</v>
      </c>
      <c r="F32" s="18">
        <f t="shared" si="8"/>
        <v>8.1757307880814256</v>
      </c>
      <c r="H32" s="40">
        <f t="shared" si="11"/>
        <v>0.91037969525751494</v>
      </c>
      <c r="I32" s="40">
        <f t="shared" si="12"/>
        <v>47.196505054354333</v>
      </c>
      <c r="J32" s="40">
        <f t="shared" si="13"/>
        <v>48.106884749611844</v>
      </c>
      <c r="L32" t="str">
        <f>$A$14</f>
        <v>Sales and customer service occupations</v>
      </c>
      <c r="M32" s="18">
        <f t="shared" ref="M32:Q32" si="30">M14/M$18*100</f>
        <v>6.3234118428873805</v>
      </c>
      <c r="N32" s="18">
        <f t="shared" si="30"/>
        <v>5.9426314941360419</v>
      </c>
      <c r="O32" s="18">
        <f t="shared" si="30"/>
        <v>6.116636222732982</v>
      </c>
      <c r="P32" s="18">
        <f t="shared" si="30"/>
        <v>6.1229419918624037</v>
      </c>
      <c r="Q32" s="18">
        <f t="shared" si="30"/>
        <v>6.0551628384083065</v>
      </c>
      <c r="S32" s="40">
        <f t="shared" si="15"/>
        <v>4.3062246567782569</v>
      </c>
      <c r="T32" s="40">
        <f t="shared" si="16"/>
        <v>33.938631425230838</v>
      </c>
      <c r="U32" s="40">
        <f t="shared" si="17"/>
        <v>38.244856082009093</v>
      </c>
      <c r="W32" t="str">
        <f>$A$14</f>
        <v>Sales and customer service occupations</v>
      </c>
      <c r="X32" s="18">
        <f t="shared" ref="X32:AB32" si="31">X14/X$18*100</f>
        <v>13.185842700973705</v>
      </c>
      <c r="Y32" s="18">
        <f t="shared" si="31"/>
        <v>11.664583495019571</v>
      </c>
      <c r="Z32" s="18">
        <f t="shared" si="31"/>
        <v>11.464834645836666</v>
      </c>
      <c r="AA32" s="18">
        <f t="shared" si="31"/>
        <v>11.131342976718026</v>
      </c>
      <c r="AB32" s="18">
        <f t="shared" si="31"/>
        <v>10.495992277692192</v>
      </c>
      <c r="AD32" s="40">
        <f t="shared" si="19"/>
        <v>-1.1216309790647883</v>
      </c>
      <c r="AE32" s="40">
        <f t="shared" si="20"/>
        <v>55.129770865503581</v>
      </c>
      <c r="AF32" s="40">
        <f t="shared" si="21"/>
        <v>54.008139886438791</v>
      </c>
    </row>
    <row r="33" spans="1:32" x14ac:dyDescent="0.2">
      <c r="A33" t="str">
        <f>$A$15</f>
        <v>Process, plant and machine operatives</v>
      </c>
      <c r="B33" s="18">
        <f t="shared" si="8"/>
        <v>8.3453329154607125</v>
      </c>
      <c r="C33" s="18">
        <f t="shared" si="8"/>
        <v>8.7510567938764048</v>
      </c>
      <c r="D33" s="18">
        <f t="shared" si="8"/>
        <v>8.2336772639689411</v>
      </c>
      <c r="E33" s="18">
        <f t="shared" si="8"/>
        <v>9.0223173970836275</v>
      </c>
      <c r="F33" s="18">
        <f t="shared" si="8"/>
        <v>8.6204433885884928</v>
      </c>
      <c r="G33" s="11"/>
      <c r="H33" s="40">
        <f t="shared" si="11"/>
        <v>11.61748780899817</v>
      </c>
      <c r="I33" s="40">
        <f t="shared" si="12"/>
        <v>53.145282002903038</v>
      </c>
      <c r="J33" s="40">
        <f t="shared" si="13"/>
        <v>64.762769811901194</v>
      </c>
      <c r="L33" t="str">
        <f>$A$15</f>
        <v>Process, plant and machine operatives</v>
      </c>
      <c r="M33" s="18">
        <f t="shared" ref="M33:Q33" si="32">M15/M$18*100</f>
        <v>13.498299442976814</v>
      </c>
      <c r="N33" s="18">
        <f t="shared" si="32"/>
        <v>14.411731239015058</v>
      </c>
      <c r="O33" s="18">
        <f t="shared" si="32"/>
        <v>13.64816771263739</v>
      </c>
      <c r="P33" s="18">
        <f t="shared" si="32"/>
        <v>14.57743815766297</v>
      </c>
      <c r="Q33" s="18">
        <f t="shared" si="32"/>
        <v>13.809399119253248</v>
      </c>
      <c r="R33" s="11"/>
      <c r="S33" s="40">
        <f t="shared" si="15"/>
        <v>6.6098870081131578</v>
      </c>
      <c r="T33" s="40">
        <f t="shared" si="16"/>
        <v>50.783946378349675</v>
      </c>
      <c r="U33" s="40">
        <f t="shared" si="17"/>
        <v>57.393833386462831</v>
      </c>
      <c r="W33" t="str">
        <f>$A$15</f>
        <v>Process, plant and machine operatives</v>
      </c>
      <c r="X33" s="18">
        <f t="shared" ref="X33:AB33" si="33">X15/X$18*100</f>
        <v>2.4119488857416358</v>
      </c>
      <c r="Y33" s="18">
        <f t="shared" si="33"/>
        <v>2.491448250404559</v>
      </c>
      <c r="Z33" s="18">
        <f t="shared" si="33"/>
        <v>2.1608508710162422</v>
      </c>
      <c r="AA33" s="18">
        <f t="shared" si="33"/>
        <v>2.8235482385104969</v>
      </c>
      <c r="AB33" s="18">
        <f t="shared" si="33"/>
        <v>2.9428445382368853</v>
      </c>
      <c r="AC33" s="11"/>
      <c r="AD33" s="40">
        <f t="shared" si="19"/>
        <v>47.091681196735649</v>
      </c>
      <c r="AE33" s="40">
        <f t="shared" si="20"/>
        <v>69.873148286484579</v>
      </c>
      <c r="AF33" s="40">
        <f t="shared" si="21"/>
        <v>116.96482948322024</v>
      </c>
    </row>
    <row r="34" spans="1:32" x14ac:dyDescent="0.2">
      <c r="A34" t="str">
        <f>$A$16</f>
        <v>Elementary occupations</v>
      </c>
      <c r="B34" s="18">
        <f t="shared" si="8"/>
        <v>12.227586389044559</v>
      </c>
      <c r="C34" s="18">
        <f t="shared" si="8"/>
        <v>11.388286958965207</v>
      </c>
      <c r="D34" s="18">
        <f t="shared" si="8"/>
        <v>10.496080801929239</v>
      </c>
      <c r="E34" s="18">
        <f t="shared" si="8"/>
        <v>10.112905756526636</v>
      </c>
      <c r="F34" s="18">
        <f t="shared" si="8"/>
        <v>9.2465184850389992</v>
      </c>
      <c r="G34" s="11"/>
      <c r="H34" s="40">
        <f t="shared" si="11"/>
        <v>-6.0822766831011794</v>
      </c>
      <c r="I34" s="40">
        <f t="shared" si="12"/>
        <v>44.622652565988233</v>
      </c>
      <c r="J34" s="40">
        <f t="shared" si="13"/>
        <v>38.540375882887048</v>
      </c>
      <c r="L34" t="str">
        <f>$A$16</f>
        <v>Elementary occupations</v>
      </c>
      <c r="M34" s="18">
        <f t="shared" ref="M34:Q34" si="34">M16/M$18*100</f>
        <v>12.902372548578919</v>
      </c>
      <c r="N34" s="18">
        <f t="shared" si="34"/>
        <v>11.709549782827345</v>
      </c>
      <c r="O34" s="18">
        <f t="shared" si="34"/>
        <v>11.045466190246591</v>
      </c>
      <c r="P34" s="18">
        <f t="shared" si="34"/>
        <v>10.915369925781167</v>
      </c>
      <c r="Q34" s="18">
        <f t="shared" si="34"/>
        <v>9.9477300884627198</v>
      </c>
      <c r="R34" s="11"/>
      <c r="S34" s="40">
        <f t="shared" si="15"/>
        <v>-5.1063843946943317</v>
      </c>
      <c r="T34" s="40">
        <f t="shared" si="16"/>
        <v>37.784488017928531</v>
      </c>
      <c r="U34" s="40">
        <f t="shared" si="17"/>
        <v>32.6781036232342</v>
      </c>
      <c r="W34" t="str">
        <f>$A$16</f>
        <v>Elementary occupations</v>
      </c>
      <c r="X34" s="18">
        <f t="shared" ref="X34:AB34" si="35">X16/X$18*100</f>
        <v>11.450603771153061</v>
      </c>
      <c r="Y34" s="18">
        <f t="shared" si="35"/>
        <v>11.033032556607868</v>
      </c>
      <c r="Z34" s="18">
        <f t="shared" si="35"/>
        <v>9.8798968566982204</v>
      </c>
      <c r="AA34" s="18">
        <f t="shared" si="35"/>
        <v>9.2174634506574158</v>
      </c>
      <c r="AB34" s="18">
        <f t="shared" si="35"/>
        <v>8.4792738986332061</v>
      </c>
      <c r="AC34" s="11"/>
      <c r="AD34" s="40">
        <f t="shared" si="19"/>
        <v>-7.3059536911969367</v>
      </c>
      <c r="AE34" s="40">
        <f t="shared" si="20"/>
        <v>53.197066806616434</v>
      </c>
      <c r="AF34" s="40">
        <f t="shared" si="21"/>
        <v>45.8911131154195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6.6096406190492782</v>
      </c>
      <c r="I36" s="43">
        <f t="shared" si="12"/>
        <v>49.392521933396118</v>
      </c>
      <c r="J36" s="43">
        <f t="shared" si="13"/>
        <v>56.002162552445391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5.365165069595875</v>
      </c>
      <c r="T36" s="43">
        <f t="shared" ref="T36" si="37">IF(O18&gt;0,(T18/O18)*100,0)</f>
        <v>41.624728187477807</v>
      </c>
      <c r="U36" s="43">
        <f t="shared" ref="U36" si="38">IF(O18&gt;0,(U18/O18)*100,0)</f>
        <v>46.989893257073675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8.0054292040977391</v>
      </c>
      <c r="AE36" s="43">
        <f t="shared" ref="AE36" si="40">IF(Z18&gt;0,(AE18/Z18)*100,0)</f>
        <v>58.104784577949545</v>
      </c>
      <c r="AF36" s="43">
        <f t="shared" ref="AF36" si="41">IF(Z18&gt;0,(AF18/Z18)*100,0)</f>
        <v>66.110213782047282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East Midlands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East Midlands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East Midlands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4.6897042045646931</v>
      </c>
      <c r="C46" s="18">
        <f t="shared" si="42"/>
        <v>2.9311738798623699</v>
      </c>
      <c r="D46" s="18">
        <f t="shared" si="42"/>
        <v>0.59034763500902532</v>
      </c>
      <c r="E46" s="18">
        <f t="shared" si="42"/>
        <v>1.1612862417830661</v>
      </c>
      <c r="F46" s="18">
        <f>IF(F$6-D$6 &lt;&gt; 0,(EXP(LN(F8/D8)/(F$6-D$6))-1)*100,0)</f>
        <v>0.97061421391506641</v>
      </c>
      <c r="H46" s="18">
        <f>IF($F$6-$D$6 &lt;&gt; 0,(EXP(LN(1+(H26/100))/($F$6-$D$6))-1)*100,0)</f>
        <v>0.97061421391506641</v>
      </c>
      <c r="I46" s="18">
        <f>IF($F$6-$D$6 &lt;&gt; 0,(EXP(LN(1+(I26/100))/($F$6-$D$6))-1)*100,0)</f>
        <v>2.9655441892387113</v>
      </c>
      <c r="J46" s="18">
        <f>IF($F$6-$D$6 &lt;&gt; 0,(EXP(LN(1+(J26/100))/($F$6-$D$6))-1)*100,0)</f>
        <v>3.6254993480870912</v>
      </c>
      <c r="L46" t="str">
        <f>$A$8</f>
        <v>Managers, directors and senior officials</v>
      </c>
      <c r="M46" s="18">
        <f t="shared" ref="M46:M54" si="43">IF(N$6-M$6 &lt;&gt; 0,(EXP(LN(N8/M8)/(N$6-M$6))-1)*100,0)</f>
        <v>3.6684132328522301</v>
      </c>
      <c r="N46" s="18">
        <f t="shared" ref="N46:N54" si="44">IF(O$6-N$6 &lt;&gt; 0,(EXP(LN(O8/N8)/(O$6-N$6))-1)*100,0)</f>
        <v>3.9598285054615268</v>
      </c>
      <c r="O46" s="18">
        <f t="shared" ref="O46:O54" si="45">IF(P$6-O$6 &lt;&gt; 0,(EXP(LN(P8/O8)/(P$6-O$6))-1)*100,0)</f>
        <v>0.35905816230215049</v>
      </c>
      <c r="P46" s="18">
        <f t="shared" ref="P46:P54" si="46">IF(Q$6-P$6 &lt;&gt; 0,(EXP(LN(Q8/P8)/(Q$6-P$6))-1)*100,0)</f>
        <v>0.90079281998207694</v>
      </c>
      <c r="Q46" s="18">
        <f>IF(Q$6-O$6 &lt;&gt; 0,(EXP(LN(Q8/O8)/(Q$6-O$6))-1)*100,0)</f>
        <v>0.71989045953271269</v>
      </c>
      <c r="S46" s="18">
        <f>IF($F$6-$D$6 &lt;&gt; 0,(EXP(LN(1+(S26/100))/($F$6-$D$6))-1)*100,0)</f>
        <v>0.71989045953271269</v>
      </c>
      <c r="T46" s="18">
        <f>IF($F$6-$D$6 &lt;&gt; 0,(EXP(LN(1+(T26/100))/($F$6-$D$6))-1)*100,0)</f>
        <v>2.7177726933312885</v>
      </c>
      <c r="U46" s="18">
        <f>IF($F$6-$D$6 &lt;&gt; 0,(EXP(LN(1+(U26/100))/($F$6-$D$6))-1)*100,0)</f>
        <v>3.2204683535869583</v>
      </c>
      <c r="W46" t="str">
        <f>$A$8</f>
        <v>Managers, directors and senior officials</v>
      </c>
      <c r="X46" s="18">
        <f t="shared" ref="X46:X54" si="47">IF(Y$6-X$6 &lt;&gt; 0,(EXP(LN(Y8/X8)/(Y$6-X$6))-1)*100,0)</f>
        <v>6.9577136233178516</v>
      </c>
      <c r="Y46" s="18">
        <f t="shared" ref="Y46:Y54" si="48">IF(Z$6-Y$6 &lt;&gt; 0,(EXP(LN(Z8/Y8)/(Z$6-Y$6))-1)*100,0)</f>
        <v>0.81793112411827629</v>
      </c>
      <c r="Z46" s="18">
        <f t="shared" ref="Z46:Z54" si="49">IF(AA$6-Z$6 &lt;&gt; 0,(EXP(LN(AA8/Z8)/(AA$6-Z$6))-1)*100,0)</f>
        <v>1.0734010684629203</v>
      </c>
      <c r="AA46" s="18">
        <f t="shared" ref="AA46:AA54" si="50">IF(AB$6-AA$6 &lt;&gt; 0,(EXP(LN(AB8/AA8)/(AB$6-AA$6))-1)*100,0)</f>
        <v>1.6758209023447046</v>
      </c>
      <c r="AB46" s="18">
        <f>IF(AB$6-Z$6 &lt;&gt; 0,(EXP(LN(AB8/Z8)/(AB$6-Z$6))-1)*100,0)</f>
        <v>1.4746163935947854</v>
      </c>
      <c r="AD46" s="18">
        <f>IF($F$6-$D$6 &lt;&gt; 0,(EXP(LN(1+(AD26/100))/($F$6-$D$6))-1)*100,0)</f>
        <v>1.4746163935947854</v>
      </c>
      <c r="AE46" s="18">
        <f>IF($F$6-$D$6 &lt;&gt; 0,(EXP(LN(1+(AE26/100))/($F$6-$D$6))-1)*100,0)</f>
        <v>3.4643947607031267</v>
      </c>
      <c r="AF46" s="18">
        <f>IF($F$6-$D$6 &lt;&gt; 0,(EXP(LN(1+(AF26/100))/($F$6-$D$6))-1)*100,0)</f>
        <v>4.4167136834674992</v>
      </c>
    </row>
    <row r="47" spans="1:32" x14ac:dyDescent="0.2">
      <c r="A47" t="str">
        <f>$A$9</f>
        <v>Professional occupations</v>
      </c>
      <c r="B47" s="18">
        <f t="shared" si="42"/>
        <v>3.8159781842433294</v>
      </c>
      <c r="C47" s="18">
        <f t="shared" si="42"/>
        <v>4.9359345534335963</v>
      </c>
      <c r="D47" s="18">
        <f t="shared" si="42"/>
        <v>1.4488875004855517</v>
      </c>
      <c r="E47" s="18">
        <f t="shared" si="42"/>
        <v>1.0635308400259058</v>
      </c>
      <c r="F47" s="18">
        <f>IF(F$6-D$6 &lt;&gt; 0,(EXP(LN(F9/D9)/(F$6-D$6))-1)*100,0)</f>
        <v>1.1918201417776331</v>
      </c>
      <c r="H47" s="18">
        <f t="shared" ref="H47:J56" si="51">IF($F$6-$D$6 &lt;&gt; 0,(EXP(LN(1+(H27/100))/($F$6-$D$6))-1)*100,0)</f>
        <v>1.1918201417776331</v>
      </c>
      <c r="I47" s="18">
        <f t="shared" si="51"/>
        <v>2.7469381365788692</v>
      </c>
      <c r="J47" s="18">
        <f t="shared" si="51"/>
        <v>3.5846234818849743</v>
      </c>
      <c r="L47" t="str">
        <f>$A$9</f>
        <v>Professional occupations</v>
      </c>
      <c r="M47" s="18">
        <f t="shared" si="43"/>
        <v>2.7934575639511294</v>
      </c>
      <c r="N47" s="18">
        <f t="shared" si="44"/>
        <v>4.0364212521572851</v>
      </c>
      <c r="O47" s="18">
        <f t="shared" si="45"/>
        <v>1.2859564678471935</v>
      </c>
      <c r="P47" s="18">
        <f t="shared" si="46"/>
        <v>0.88171771467087101</v>
      </c>
      <c r="Q47" s="18">
        <f>IF(Q$6-O$6 &lt;&gt; 0,(EXP(LN(Q9/O9)/(Q$6-O$6))-1)*100,0)</f>
        <v>1.0162843867021598</v>
      </c>
      <c r="S47" s="18">
        <f t="shared" ref="S47:U47" si="52">IF($F$6-$D$6 &lt;&gt; 0,(EXP(LN(1+(S27/100))/($F$6-$D$6))-1)*100,0)</f>
        <v>1.0162843867021598</v>
      </c>
      <c r="T47" s="18">
        <f t="shared" si="52"/>
        <v>2.3125192656809679</v>
      </c>
      <c r="U47" s="18">
        <f t="shared" si="52"/>
        <v>3.0652905854140045</v>
      </c>
      <c r="W47" t="str">
        <f>$A$9</f>
        <v>Professional occupations</v>
      </c>
      <c r="X47" s="18">
        <f t="shared" si="47"/>
        <v>5.1166382654253439</v>
      </c>
      <c r="Y47" s="18">
        <f t="shared" si="48"/>
        <v>6.0179908020596473</v>
      </c>
      <c r="Z47" s="18">
        <f t="shared" si="49"/>
        <v>1.6398823421745368</v>
      </c>
      <c r="AA47" s="18">
        <f t="shared" si="50"/>
        <v>1.2708186042765135</v>
      </c>
      <c r="AB47" s="18">
        <f>IF(AB$6-Z$6 &lt;&gt; 0,(EXP(LN(AB9/Z9)/(AB$6-Z$6))-1)*100,0)</f>
        <v>1.3936907089570072</v>
      </c>
      <c r="AD47" s="18">
        <f t="shared" ref="AD47:AF47" si="53">IF($F$6-$D$6 &lt;&gt; 0,(EXP(LN(1+(AD27/100))/($F$6-$D$6))-1)*100,0)</f>
        <v>1.3936907089570072</v>
      </c>
      <c r="AE47" s="18">
        <f t="shared" si="53"/>
        <v>3.2287071521853061</v>
      </c>
      <c r="AF47" s="18">
        <f t="shared" si="53"/>
        <v>4.1541644867872041</v>
      </c>
    </row>
    <row r="48" spans="1:32" x14ac:dyDescent="0.2">
      <c r="A48" t="str">
        <f>$A$10</f>
        <v>Associate professional occupations</v>
      </c>
      <c r="B48" s="18">
        <f t="shared" si="42"/>
        <v>2.5900413656906762</v>
      </c>
      <c r="C48" s="18">
        <f t="shared" si="42"/>
        <v>4.6133663692418114</v>
      </c>
      <c r="D48" s="18">
        <f t="shared" si="42"/>
        <v>-0.48708166966388022</v>
      </c>
      <c r="E48" s="18">
        <f t="shared" si="42"/>
        <v>0.70422454953322777</v>
      </c>
      <c r="F48" s="18">
        <f t="shared" ref="F48:F56" si="54">IF(F$6-D$6 &lt;&gt; 0,(EXP(LN(F10/D10)/(F$6-D$6))-1)*100,0)</f>
        <v>0.30554623024292571</v>
      </c>
      <c r="H48" s="18">
        <f t="shared" si="51"/>
        <v>0.30554623024292571</v>
      </c>
      <c r="I48" s="18">
        <f t="shared" si="51"/>
        <v>2.504002613295242</v>
      </c>
      <c r="J48" s="18">
        <f t="shared" si="51"/>
        <v>2.7215502368906019</v>
      </c>
      <c r="L48" t="str">
        <f>$A$10</f>
        <v>Associate professional occupations</v>
      </c>
      <c r="M48" s="18">
        <f t="shared" si="43"/>
        <v>1.7263224778674591</v>
      </c>
      <c r="N48" s="18">
        <f t="shared" si="44"/>
        <v>4.5523000930250745</v>
      </c>
      <c r="O48" s="18">
        <f t="shared" si="45"/>
        <v>-1.3259392092227484</v>
      </c>
      <c r="P48" s="18">
        <f>IF(Q$6-P$6 &lt;&gt; 0,(EXP(LN(Q10/P10)/(Q$6-P$6))-1)*100,0)</f>
        <v>0.28219044772019863</v>
      </c>
      <c r="Q48" s="18">
        <f t="shared" ref="Q48:Q54" si="55">IF(Q$6-O$6 &lt;&gt; 0,(EXP(LN(Q10/O10)/(Q$6-O$6))-1)*100,0)</f>
        <v>-0.25674391207469727</v>
      </c>
      <c r="S48" s="18">
        <f t="shared" ref="S48:U48" si="56">IF($F$6-$D$6 &lt;&gt; 0,(EXP(LN(1+(S28/100))/($F$6-$D$6))-1)*100,0)</f>
        <v>-0.25674391207469727</v>
      </c>
      <c r="T48" s="18">
        <f t="shared" si="56"/>
        <v>2.0142302368993947</v>
      </c>
      <c r="U48" s="18">
        <f t="shared" si="56"/>
        <v>1.820938997784638</v>
      </c>
      <c r="W48" t="str">
        <f>$A$10</f>
        <v>Associate professional occupations</v>
      </c>
      <c r="X48" s="18">
        <f t="shared" si="47"/>
        <v>3.7084177095989102</v>
      </c>
      <c r="Y48" s="18">
        <f t="shared" si="48"/>
        <v>4.6887154294421585</v>
      </c>
      <c r="Z48" s="18">
        <f t="shared" si="49"/>
        <v>0.50919682901271468</v>
      </c>
      <c r="AA48" s="18">
        <f t="shared" si="50"/>
        <v>1.1602625907404684</v>
      </c>
      <c r="AB48" s="18">
        <f t="shared" ref="AB48:AB54" si="57">IF(AB$6-Z$6 &lt;&gt; 0,(EXP(LN(AB10/Z10)/(AB$6-Z$6))-1)*100,0)</f>
        <v>0.94277341512090107</v>
      </c>
      <c r="AD48" s="18">
        <f t="shared" ref="AD48:AF48" si="58">IF($F$6-$D$6 &lt;&gt; 0,(EXP(LN(1+(AD28/100))/($F$6-$D$6))-1)*100,0)</f>
        <v>0.94277341512090107</v>
      </c>
      <c r="AE48" s="18">
        <f t="shared" si="58"/>
        <v>3.0657001730029387</v>
      </c>
      <c r="AF48" s="18">
        <f t="shared" si="58"/>
        <v>3.698033990074423</v>
      </c>
    </row>
    <row r="49" spans="1:32" x14ac:dyDescent="0.2">
      <c r="A49" t="str">
        <f>$A$11</f>
        <v>Administrative and secretarial occupations</v>
      </c>
      <c r="B49" s="18">
        <f t="shared" si="42"/>
        <v>0.51008687336768777</v>
      </c>
      <c r="C49" s="18">
        <f t="shared" si="42"/>
        <v>2.6107484699165129</v>
      </c>
      <c r="D49" s="18">
        <f t="shared" si="42"/>
        <v>-1.01507347565023</v>
      </c>
      <c r="E49" s="18">
        <f t="shared" si="42"/>
        <v>-0.7478660342820298</v>
      </c>
      <c r="F49" s="18">
        <f t="shared" si="54"/>
        <v>-0.83701523207592166</v>
      </c>
      <c r="H49" s="18">
        <f t="shared" si="51"/>
        <v>-0.83701523207592166</v>
      </c>
      <c r="I49" s="18">
        <f t="shared" si="51"/>
        <v>2.6216848974288665</v>
      </c>
      <c r="J49" s="18">
        <f t="shared" si="51"/>
        <v>2.0502483624725842</v>
      </c>
      <c r="L49" t="str">
        <f>$A$11</f>
        <v>Administrative and secretarial occupations</v>
      </c>
      <c r="M49" s="18">
        <f t="shared" si="43"/>
        <v>-0.41206772644025724</v>
      </c>
      <c r="N49" s="18">
        <f t="shared" si="44"/>
        <v>20.016321238968239</v>
      </c>
      <c r="O49" s="18">
        <f t="shared" si="45"/>
        <v>-0.91838971213711318</v>
      </c>
      <c r="P49" s="18">
        <f t="shared" si="46"/>
        <v>0.87779478414096168</v>
      </c>
      <c r="Q49" s="18">
        <f t="shared" si="55"/>
        <v>0.27547748301399722</v>
      </c>
      <c r="S49" s="18">
        <f t="shared" ref="S49:U49" si="59">IF($F$6-$D$6 &lt;&gt; 0,(EXP(LN(1+(S29/100))/($F$6-$D$6))-1)*100,0)</f>
        <v>0.27547748301399722</v>
      </c>
      <c r="T49" s="18">
        <f t="shared" si="59"/>
        <v>2.0589274391041634</v>
      </c>
      <c r="U49" s="18">
        <f t="shared" si="59"/>
        <v>2.267067420486657</v>
      </c>
      <c r="W49" t="str">
        <f>$A$11</f>
        <v>Administrative and secretarial occupations</v>
      </c>
      <c r="X49" s="18">
        <f t="shared" si="47"/>
        <v>0.7379813648299649</v>
      </c>
      <c r="Y49" s="18">
        <f t="shared" si="48"/>
        <v>-1.5688101550259792</v>
      </c>
      <c r="Z49" s="18">
        <f t="shared" si="49"/>
        <v>-1.0434527082750056</v>
      </c>
      <c r="AA49" s="18">
        <f t="shared" si="50"/>
        <v>-1.2762213503756059</v>
      </c>
      <c r="AB49" s="18">
        <f t="shared" si="57"/>
        <v>-1.1986927028717953</v>
      </c>
      <c r="AD49" s="18">
        <f t="shared" ref="AD49:AF49" si="60">IF($F$6-$D$6 &lt;&gt; 0,(EXP(LN(1+(AD29/100))/($F$6-$D$6))-1)*100,0)</f>
        <v>-1.1986927028717953</v>
      </c>
      <c r="AE49" s="18">
        <f t="shared" si="60"/>
        <v>2.7785847741781611</v>
      </c>
      <c r="AF49" s="18">
        <f t="shared" si="60"/>
        <v>1.9855274621178198</v>
      </c>
    </row>
    <row r="50" spans="1:32" x14ac:dyDescent="0.2">
      <c r="A50" t="str">
        <f>$A$12</f>
        <v>Skilled trades occupations</v>
      </c>
      <c r="B50" s="18">
        <f t="shared" si="42"/>
        <v>-0.20308400937243398</v>
      </c>
      <c r="C50" s="18">
        <f t="shared" si="42"/>
        <v>-10.734867082996757</v>
      </c>
      <c r="D50" s="18">
        <f t="shared" si="42"/>
        <v>-6.9752186227123314E-2</v>
      </c>
      <c r="E50" s="18">
        <f t="shared" si="42"/>
        <v>-0.56966904526771778</v>
      </c>
      <c r="F50" s="18">
        <f t="shared" si="54"/>
        <v>-0.4033085911343437</v>
      </c>
      <c r="H50" s="18">
        <f t="shared" si="51"/>
        <v>-0.4033085911343437</v>
      </c>
      <c r="I50" s="18">
        <f t="shared" si="51"/>
        <v>2.3166005333409512</v>
      </c>
      <c r="J50" s="18">
        <f t="shared" si="51"/>
        <v>2.0263478549650937</v>
      </c>
      <c r="L50" t="str">
        <f>$A$12</f>
        <v>Skilled trades occupations</v>
      </c>
      <c r="M50" s="18">
        <f t="shared" si="43"/>
        <v>-0.60563765846427531</v>
      </c>
      <c r="N50" s="18">
        <f t="shared" si="44"/>
        <v>-11.474984267320821</v>
      </c>
      <c r="O50" s="18">
        <f t="shared" si="45"/>
        <v>-0.3670519296139485</v>
      </c>
      <c r="P50" s="18">
        <f t="shared" si="46"/>
        <v>-0.79363486884352907</v>
      </c>
      <c r="Q50" s="18">
        <f t="shared" si="55"/>
        <v>-0.65164388001637263</v>
      </c>
      <c r="S50" s="18">
        <f t="shared" ref="S50:U50" si="61">IF($F$6-$D$6 &lt;&gt; 0,(EXP(LN(1+(S30/100))/($F$6-$D$6))-1)*100,0)</f>
        <v>-0.65164388001637263</v>
      </c>
      <c r="T50" s="18">
        <f t="shared" si="61"/>
        <v>2.1367254657305601</v>
      </c>
      <c r="U50" s="18">
        <f t="shared" si="61"/>
        <v>1.6581504637710243</v>
      </c>
      <c r="W50" t="str">
        <f>$A$12</f>
        <v>Skilled trades occupations</v>
      </c>
      <c r="X50" s="18">
        <f t="shared" si="47"/>
        <v>2.9034978450354521</v>
      </c>
      <c r="Y50" s="18">
        <f t="shared" si="48"/>
        <v>-5.4947721738048845</v>
      </c>
      <c r="Z50" s="18">
        <f t="shared" si="49"/>
        <v>1.8176105003123055</v>
      </c>
      <c r="AA50" s="18">
        <f t="shared" si="50"/>
        <v>0.6768711578876152</v>
      </c>
      <c r="AB50" s="18">
        <f t="shared" si="57"/>
        <v>1.055690425272604</v>
      </c>
      <c r="AD50" s="18">
        <f t="shared" ref="AD50:AF50" si="62">IF($F$6-$D$6 &lt;&gt; 0,(EXP(LN(1+(AD30/100))/($F$6-$D$6))-1)*100,0)</f>
        <v>1.055690425272604</v>
      </c>
      <c r="AE50" s="18">
        <f t="shared" si="62"/>
        <v>3.4093716337897817</v>
      </c>
      <c r="AF50" s="18">
        <f t="shared" si="62"/>
        <v>4.0885670112884354</v>
      </c>
    </row>
    <row r="51" spans="1:32" x14ac:dyDescent="0.2">
      <c r="A51" t="str">
        <f>$A$13</f>
        <v>Caring, leisure and other service occupations</v>
      </c>
      <c r="B51" s="18">
        <f t="shared" si="42"/>
        <v>2.2597360073465911</v>
      </c>
      <c r="C51" s="18">
        <f t="shared" si="42"/>
        <v>-4.1031134884801812</v>
      </c>
      <c r="D51" s="18">
        <f t="shared" si="42"/>
        <v>1.3718714855973202</v>
      </c>
      <c r="E51" s="18">
        <f t="shared" si="42"/>
        <v>0.8462363587087518</v>
      </c>
      <c r="F51" s="18">
        <f t="shared" si="54"/>
        <v>1.0211445307568123</v>
      </c>
      <c r="H51" s="18">
        <f t="shared" si="51"/>
        <v>1.0211445307568123</v>
      </c>
      <c r="I51" s="18">
        <f t="shared" si="51"/>
        <v>3.1533624597477772</v>
      </c>
      <c r="J51" s="18">
        <f t="shared" si="51"/>
        <v>3.8318165138855553</v>
      </c>
      <c r="L51" t="str">
        <f>$A$13</f>
        <v>Caring, leisure and other service occupations</v>
      </c>
      <c r="M51" s="18">
        <f t="shared" si="43"/>
        <v>2.123599229423645</v>
      </c>
      <c r="N51" s="18">
        <f t="shared" si="44"/>
        <v>4.0252300538923258E-2</v>
      </c>
      <c r="O51" s="18">
        <f t="shared" si="45"/>
        <v>2.5952716071664161</v>
      </c>
      <c r="P51" s="18">
        <f t="shared" si="46"/>
        <v>1.4854334895024301</v>
      </c>
      <c r="Q51" s="18">
        <f t="shared" si="55"/>
        <v>1.8540390940905649</v>
      </c>
      <c r="S51" s="18">
        <f t="shared" ref="S51:U51" si="63">IF($F$6-$D$6 &lt;&gt; 0,(EXP(LN(1+(S31/100))/($F$6-$D$6))-1)*100,0)</f>
        <v>1.8540390940905649</v>
      </c>
      <c r="T51" s="18">
        <f t="shared" si="63"/>
        <v>2.7862476702115391</v>
      </c>
      <c r="U51" s="18">
        <f t="shared" si="63"/>
        <v>4.1012935109451254</v>
      </c>
      <c r="W51" t="str">
        <f>$A$13</f>
        <v>Caring, leisure and other service occupations</v>
      </c>
      <c r="X51" s="18">
        <f t="shared" si="47"/>
        <v>2.2915631602876019</v>
      </c>
      <c r="Y51" s="18">
        <f t="shared" si="48"/>
        <v>-5.067810398051142</v>
      </c>
      <c r="Z51" s="18">
        <f t="shared" si="49"/>
        <v>1.062485532891011</v>
      </c>
      <c r="AA51" s="18">
        <f t="shared" si="50"/>
        <v>0.6708741238295346</v>
      </c>
      <c r="AB51" s="18">
        <f t="shared" si="57"/>
        <v>0.80124236114507141</v>
      </c>
      <c r="AD51" s="18">
        <f t="shared" ref="AD51:AF51" si="64">IF($F$6-$D$6 &lt;&gt; 0,(EXP(LN(1+(AD31/100))/($F$6-$D$6))-1)*100,0)</f>
        <v>0.80124236114507141</v>
      </c>
      <c r="AE51" s="18">
        <f t="shared" si="64"/>
        <v>3.2407073842221523</v>
      </c>
      <c r="AF51" s="18">
        <f t="shared" si="64"/>
        <v>3.7641760012085079</v>
      </c>
    </row>
    <row r="52" spans="1:32" x14ac:dyDescent="0.2">
      <c r="A52" t="str">
        <f>$A$14</f>
        <v>Sales and customer service occupations</v>
      </c>
      <c r="B52" s="18">
        <f t="shared" si="42"/>
        <v>-0.35856723006212343</v>
      </c>
      <c r="C52" s="18">
        <f t="shared" si="42"/>
        <v>-1.2519880641384873</v>
      </c>
      <c r="D52" s="18">
        <f t="shared" si="42"/>
        <v>0.19263127507687106</v>
      </c>
      <c r="E52" s="18">
        <f t="shared" si="42"/>
        <v>-5.5967609222884462E-3</v>
      </c>
      <c r="F52" s="18">
        <f t="shared" si="54"/>
        <v>6.0435636263767023E-2</v>
      </c>
      <c r="H52" s="18">
        <f t="shared" si="51"/>
        <v>6.0435636263767023E-2</v>
      </c>
      <c r="I52" s="18">
        <f t="shared" si="51"/>
        <v>2.6108219702547064</v>
      </c>
      <c r="J52" s="18">
        <f t="shared" si="51"/>
        <v>2.6530087786940548</v>
      </c>
      <c r="L52" t="str">
        <f>$A$14</f>
        <v>Sales and customer service occupations</v>
      </c>
      <c r="M52" s="18">
        <f t="shared" si="43"/>
        <v>-3.7713319561205605E-2</v>
      </c>
      <c r="N52" s="18">
        <f t="shared" si="44"/>
        <v>2.5882007986046229</v>
      </c>
      <c r="O52" s="18">
        <f t="shared" si="45"/>
        <v>0.51048925041439208</v>
      </c>
      <c r="P52" s="18">
        <f t="shared" si="46"/>
        <v>0.1671527544728546</v>
      </c>
      <c r="Q52" s="18">
        <f t="shared" si="55"/>
        <v>0.28146774239548034</v>
      </c>
      <c r="S52" s="18">
        <f t="shared" ref="S52:U52" si="65">IF($F$6-$D$6 &lt;&gt; 0,(EXP(LN(1+(S32/100))/($F$6-$D$6))-1)*100,0)</f>
        <v>0.28146774239548034</v>
      </c>
      <c r="T52" s="18">
        <f t="shared" si="65"/>
        <v>1.967175733883697</v>
      </c>
      <c r="U52" s="18">
        <f t="shared" si="65"/>
        <v>2.182517593900668</v>
      </c>
      <c r="W52" t="str">
        <f>$A$14</f>
        <v>Sales and customer service occupations</v>
      </c>
      <c r="X52" s="18">
        <f t="shared" si="47"/>
        <v>-0.53707635709663304</v>
      </c>
      <c r="Y52" s="18">
        <f t="shared" si="48"/>
        <v>-3.4154095765728698</v>
      </c>
      <c r="Z52" s="18">
        <f t="shared" si="49"/>
        <v>4.8473706173446374E-4</v>
      </c>
      <c r="AA52" s="18">
        <f t="shared" si="50"/>
        <v>-0.11297537210527286</v>
      </c>
      <c r="AB52" s="18">
        <f t="shared" si="57"/>
        <v>-7.5169646415984559E-2</v>
      </c>
      <c r="AD52" s="18">
        <f t="shared" ref="AD52:AF52" si="66">IF($F$6-$D$6 &lt;&gt; 0,(EXP(LN(1+(AD32/100))/($F$6-$D$6))-1)*100,0)</f>
        <v>-7.5169646415984559E-2</v>
      </c>
      <c r="AE52" s="18">
        <f t="shared" si="66"/>
        <v>2.9705446909815691</v>
      </c>
      <c r="AF52" s="18">
        <f t="shared" si="66"/>
        <v>2.9207427423725951</v>
      </c>
    </row>
    <row r="53" spans="1:32" x14ac:dyDescent="0.2">
      <c r="A53" t="str">
        <f>$A$15</f>
        <v>Process, plant and machine operatives</v>
      </c>
      <c r="B53" s="18">
        <f t="shared" si="42"/>
        <v>3.2278468481276246</v>
      </c>
      <c r="C53" s="18">
        <f t="shared" si="42"/>
        <v>-6.8494890204069954</v>
      </c>
      <c r="D53" s="18">
        <f t="shared" si="42"/>
        <v>2.3944517444489444</v>
      </c>
      <c r="E53" s="18">
        <f t="shared" si="42"/>
        <v>-8.4006318430174254E-2</v>
      </c>
      <c r="F53" s="18">
        <f t="shared" si="54"/>
        <v>0.73540795597570874</v>
      </c>
      <c r="H53" s="18">
        <f t="shared" si="51"/>
        <v>0.73540795597570874</v>
      </c>
      <c r="I53" s="18">
        <f t="shared" si="51"/>
        <v>2.8821997551031986</v>
      </c>
      <c r="J53" s="18">
        <f t="shared" si="51"/>
        <v>3.3849381527701006</v>
      </c>
      <c r="L53" t="str">
        <f>$A$15</f>
        <v>Process, plant and machine operatives</v>
      </c>
      <c r="M53" s="18">
        <f t="shared" si="43"/>
        <v>3.202121084134002</v>
      </c>
      <c r="N53" s="18">
        <f t="shared" si="44"/>
        <v>-5.6109190910447637</v>
      </c>
      <c r="O53" s="18">
        <f t="shared" si="45"/>
        <v>1.822383711352904</v>
      </c>
      <c r="P53" s="18">
        <f t="shared" si="46"/>
        <v>-0.26258260830147595</v>
      </c>
      <c r="Q53" s="18">
        <f t="shared" si="55"/>
        <v>0.42761882525883532</v>
      </c>
      <c r="S53" s="18">
        <f t="shared" ref="S53:U53" si="67">IF($F$6-$D$6 &lt;&gt; 0,(EXP(LN(1+(S33/100))/($F$6-$D$6))-1)*100,0)</f>
        <v>0.42761882525883532</v>
      </c>
      <c r="T53" s="18">
        <f t="shared" si="67"/>
        <v>2.7756756149516004</v>
      </c>
      <c r="U53" s="18">
        <f t="shared" si="67"/>
        <v>3.0700565190811657</v>
      </c>
      <c r="W53" t="str">
        <f>$A$15</f>
        <v>Process, plant and machine operatives</v>
      </c>
      <c r="X53" s="18">
        <f t="shared" si="47"/>
        <v>3.393164372185109</v>
      </c>
      <c r="Y53" s="18">
        <f t="shared" si="48"/>
        <v>-14.772017542083304</v>
      </c>
      <c r="Z53" s="18">
        <f t="shared" si="49"/>
        <v>6.1207314246128464</v>
      </c>
      <c r="AA53" s="18">
        <f t="shared" si="50"/>
        <v>0.89245594708649012</v>
      </c>
      <c r="AB53" s="18">
        <f t="shared" si="57"/>
        <v>2.605948829917204</v>
      </c>
      <c r="AD53" s="18">
        <f t="shared" ref="AD53:AF53" si="68">IF($F$6-$D$6 &lt;&gt; 0,(EXP(LN(1+(AD33/100))/($F$6-$D$6))-1)*100,0)</f>
        <v>2.605948829917204</v>
      </c>
      <c r="AE53" s="18">
        <f t="shared" si="68"/>
        <v>3.5956808569693965</v>
      </c>
      <c r="AF53" s="18">
        <f t="shared" si="68"/>
        <v>5.2994144004227639</v>
      </c>
    </row>
    <row r="54" spans="1:32" x14ac:dyDescent="0.2">
      <c r="A54" t="str">
        <f>$A$16</f>
        <v>Elementary occupations</v>
      </c>
      <c r="B54" s="18">
        <f t="shared" si="42"/>
        <v>0.2125412382508518</v>
      </c>
      <c r="C54" s="18">
        <f t="shared" si="42"/>
        <v>-8.752564484460434</v>
      </c>
      <c r="D54" s="18">
        <f t="shared" si="42"/>
        <v>-0.20671208626938942</v>
      </c>
      <c r="E54" s="18">
        <f t="shared" si="42"/>
        <v>-0.52267695891647925</v>
      </c>
      <c r="F54" s="18">
        <f t="shared" si="54"/>
        <v>-0.41746664762761787</v>
      </c>
      <c r="H54" s="18">
        <f t="shared" si="51"/>
        <v>-0.41746664762761787</v>
      </c>
      <c r="I54" s="18">
        <f t="shared" si="51"/>
        <v>2.4902190923286271</v>
      </c>
      <c r="J54" s="18">
        <f t="shared" si="51"/>
        <v>2.1970651514698902</v>
      </c>
      <c r="L54" t="str">
        <f>$A$16</f>
        <v>Elementary occupations</v>
      </c>
      <c r="M54" s="18">
        <f t="shared" si="43"/>
        <v>-0.90608105339150535</v>
      </c>
      <c r="N54" s="18">
        <f t="shared" si="44"/>
        <v>-5.9827780318179036</v>
      </c>
      <c r="O54" s="18">
        <f t="shared" si="45"/>
        <v>0.25193643256251619</v>
      </c>
      <c r="P54" s="18">
        <f t="shared" si="46"/>
        <v>-0.64783978900805339</v>
      </c>
      <c r="Q54" s="18">
        <f t="shared" si="55"/>
        <v>-0.34881527182123451</v>
      </c>
      <c r="S54" s="18">
        <f t="shared" ref="S54:U54" si="69">IF($F$6-$D$6 &lt;&gt; 0,(EXP(LN(1+(S34/100))/($F$6-$D$6))-1)*100,0)</f>
        <v>-0.34881527182123451</v>
      </c>
      <c r="T54" s="18">
        <f t="shared" si="69"/>
        <v>2.1597971199889709</v>
      </c>
      <c r="U54" s="18">
        <f t="shared" si="69"/>
        <v>1.9029172452767362</v>
      </c>
      <c r="W54" t="str">
        <f>$A$16</f>
        <v>Elementary occupations</v>
      </c>
      <c r="X54" s="18">
        <f t="shared" si="47"/>
        <v>1.610248310837159</v>
      </c>
      <c r="Y54" s="18">
        <f t="shared" si="48"/>
        <v>-12.003217247914023</v>
      </c>
      <c r="Z54" s="18">
        <f t="shared" si="49"/>
        <v>-0.79399659168418735</v>
      </c>
      <c r="AA54" s="18">
        <f t="shared" si="50"/>
        <v>-0.35942914490284528</v>
      </c>
      <c r="AB54" s="18">
        <f t="shared" si="57"/>
        <v>-0.5044960612276328</v>
      </c>
      <c r="AD54" s="18">
        <f t="shared" ref="AD54:AF54" si="70">IF($F$6-$D$6 &lt;&gt; 0,(EXP(LN(1+(AD34/100))/($F$6-$D$6))-1)*100,0)</f>
        <v>-0.5044960612276328</v>
      </c>
      <c r="AE54" s="18">
        <f t="shared" si="70"/>
        <v>2.8845186398988698</v>
      </c>
      <c r="AF54" s="18">
        <f t="shared" si="70"/>
        <v>2.5499034590573677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2.0099793893558537</v>
      </c>
      <c r="C56" s="26">
        <f>IF(D$6-C$6 &lt;&gt; 0,(EXP(LN(D18/C18)/(D$6-C$6))-1)*100,0)</f>
        <v>-0.99619090874035754</v>
      </c>
      <c r="D56" s="26">
        <f>IF(E$6-D$6 &lt;&gt; 0,(EXP(LN(E18/D18)/(E$6-D$6))-1)*100,0)</f>
        <v>0.53830816293143346</v>
      </c>
      <c r="E56" s="26">
        <f>IF(F$6-E$6 &lt;&gt; 0,(EXP(LN(F18/E18)/(F$6-E$6))-1)*100,0)</f>
        <v>0.37229666694398311</v>
      </c>
      <c r="F56" s="26">
        <f t="shared" si="54"/>
        <v>0.42760335183862352</v>
      </c>
      <c r="H56" s="26">
        <f t="shared" si="51"/>
        <v>0.42760335183862352</v>
      </c>
      <c r="I56" s="26">
        <f t="shared" ref="I56" si="71">IF($F$6-$D$6 &lt;&gt; 0,(EXP(LN(1+(I36/100))/($F$6-$D$6))-1)*100,0)</f>
        <v>2.7121745554548715</v>
      </c>
      <c r="J56" s="26">
        <f t="shared" ref="J56" si="72">IF($F$6-$D$6 &lt;&gt; 0,(EXP(LN(1+(J36/100))/($F$6-$D$6))-1)*100,0)</f>
        <v>3.0090482611396352</v>
      </c>
      <c r="L56" s="24" t="str">
        <f>$A$18</f>
        <v>All occupations</v>
      </c>
      <c r="M56" s="26">
        <f>IF(N$6-M$6 &lt;&gt; 0,(EXP(LN(N18/M18)/(N$6-M$6))-1)*100,0)</f>
        <v>1.5264847034916817</v>
      </c>
      <c r="N56" s="26">
        <f>IF(O$6-N$6 &lt;&gt; 0,(EXP(LN(O18/N18)/(O$6-N$6))-1)*100,0)</f>
        <v>-0.33020588558976272</v>
      </c>
      <c r="O56" s="26">
        <f>IF(P$6-O$6 &lt;&gt; 0,(EXP(LN(P18/O18)/(P$6-O$6))-1)*100,0)</f>
        <v>0.48977838329002932</v>
      </c>
      <c r="P56" s="26">
        <f>IF(Q$6-P$6 &lt;&gt; 0,(EXP(LN(Q18/P18)/(Q$6-P$6))-1)*100,0)</f>
        <v>0.27871518815651974</v>
      </c>
      <c r="Q56" s="26">
        <f t="shared" ref="Q56" si="73">IF(Q$6-O$6 &lt;&gt; 0,(EXP(LN(Q18/O18)/(Q$6-O$6))-1)*100,0)</f>
        <v>0.34902028433032584</v>
      </c>
      <c r="S56" s="26">
        <f t="shared" ref="S56:U56" si="74">IF($F$6-$D$6 &lt;&gt; 0,(EXP(LN(1+(S36/100))/($F$6-$D$6))-1)*100,0)</f>
        <v>0.34902028433032584</v>
      </c>
      <c r="T56" s="26">
        <f t="shared" si="74"/>
        <v>2.3471937538300569</v>
      </c>
      <c r="U56" s="26">
        <f t="shared" si="74"/>
        <v>2.6012137230795096</v>
      </c>
      <c r="W56" s="24" t="str">
        <f>$A$18</f>
        <v>All occupations</v>
      </c>
      <c r="X56" s="26">
        <f>IF(Y$6-X$6 &lt;&gt; 0,(EXP(LN(Y18/X18)/(Y$6-X$6))-1)*100,0)</f>
        <v>2.5583167849146493</v>
      </c>
      <c r="Y56" s="26">
        <f>IF(Z$6-Y$6 &lt;&gt; 0,(EXP(LN(Z18/Y18)/(Z$6-Y$6))-1)*100,0)</f>
        <v>-1.7326412347819287</v>
      </c>
      <c r="Z56" s="26">
        <f>IF(AA$6-Z$6 &lt;&gt; 0,(EXP(LN(AA18/Z18)/(AA$6-Z$6))-1)*100,0)</f>
        <v>0.5926273225064671</v>
      </c>
      <c r="AA56" s="26">
        <f>IF(AB$6-AA$6 &lt;&gt; 0,(EXP(LN(AB18/AA18)/(AB$6-AA$6))-1)*100,0)</f>
        <v>0.47580236754347638</v>
      </c>
      <c r="AB56" s="26">
        <f t="shared" ref="AB56" si="75">IF(AB$6-Z$6 &lt;&gt; 0,(EXP(LN(AB18/Z18)/(AB$6-Z$6))-1)*100,0)</f>
        <v>0.51472893622859228</v>
      </c>
      <c r="AD56" s="26">
        <f t="shared" ref="AD56:AF56" si="76">IF($F$6-$D$6 &lt;&gt; 0,(EXP(LN(1+(AD36/100))/($F$6-$D$6))-1)*100,0)</f>
        <v>0.51472893622859228</v>
      </c>
      <c r="AE56" s="26">
        <f t="shared" si="76"/>
        <v>3.1010292540335715</v>
      </c>
      <c r="AF56" s="26">
        <f t="shared" si="76"/>
        <v>3.4410902176401637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16.677939223562603</v>
      </c>
      <c r="C64" s="27">
        <f t="shared" si="77"/>
        <v>2.9185591259909103</v>
      </c>
      <c r="D64" s="27">
        <f t="shared" si="77"/>
        <v>3.0611128224184654</v>
      </c>
      <c r="E64" s="27">
        <f t="shared" si="77"/>
        <v>12.918080878861574</v>
      </c>
      <c r="F64" s="27">
        <f>F8-D8</f>
        <v>15.979193701280039</v>
      </c>
      <c r="L64" t="str">
        <f>$A$8</f>
        <v>Managers, directors and senior officials</v>
      </c>
      <c r="M64" s="27">
        <f t="shared" ref="M64:M72" si="78">N8-M8</f>
        <v>8.9879090385274623</v>
      </c>
      <c r="N64" s="27">
        <f t="shared" ref="N64:N72" si="79">O8-N8</f>
        <v>2.651921621859529</v>
      </c>
      <c r="O64" s="27">
        <f t="shared" ref="O64:O72" si="80">P8-O8</f>
        <v>1.2589352735277402</v>
      </c>
      <c r="P64" s="27">
        <f t="shared" ref="P64:P72" si="81">Q8-P8</f>
        <v>6.6500869175464885</v>
      </c>
      <c r="Q64" s="27">
        <f>Q8-O8</f>
        <v>7.9090221910742287</v>
      </c>
      <c r="W64" t="str">
        <f>$A$8</f>
        <v>Managers, directors and senior officials</v>
      </c>
      <c r="X64" s="27">
        <f t="shared" ref="X64:X72" si="82">Y8-X8</f>
        <v>7.6900301850352548</v>
      </c>
      <c r="Y64" s="27">
        <f t="shared" ref="Y64:Y72" si="83">Z8-Y8</f>
        <v>0.26663750413129605</v>
      </c>
      <c r="Z64" s="27">
        <f t="shared" ref="Z64:Z72" si="84">AA8-Z8</f>
        <v>1.8021775488907821</v>
      </c>
      <c r="AA64" s="27">
        <f t="shared" ref="AA64:AA72" si="85">AB8-AA8</f>
        <v>6.2679939613151703</v>
      </c>
      <c r="AB64" s="27">
        <f>AB8-Z8</f>
        <v>8.0701715102059524</v>
      </c>
    </row>
    <row r="65" spans="1:31" x14ac:dyDescent="0.2">
      <c r="A65" t="str">
        <f>$A$9</f>
        <v>Professional occupations</v>
      </c>
      <c r="B65" s="27">
        <f t="shared" si="77"/>
        <v>24.942682263109276</v>
      </c>
      <c r="C65" s="27">
        <f t="shared" si="77"/>
        <v>8.8496596435304014</v>
      </c>
      <c r="D65" s="27">
        <f t="shared" si="77"/>
        <v>14.030415118189836</v>
      </c>
      <c r="E65" s="27">
        <f t="shared" si="77"/>
        <v>22.560230016567459</v>
      </c>
      <c r="F65" s="27">
        <f t="shared" ref="F65:F72" si="86">F9-D9</f>
        <v>36.590645134757295</v>
      </c>
      <c r="L65" t="str">
        <f>$A$9</f>
        <v>Professional occupations</v>
      </c>
      <c r="M65" s="27">
        <f t="shared" si="78"/>
        <v>10.216263752391527</v>
      </c>
      <c r="N65" s="27">
        <f t="shared" si="79"/>
        <v>3.9517929027646659</v>
      </c>
      <c r="O65" s="27">
        <f t="shared" si="80"/>
        <v>6.7196822800786435</v>
      </c>
      <c r="P65" s="27">
        <f t="shared" si="81"/>
        <v>9.9621479060434694</v>
      </c>
      <c r="Q65" s="27">
        <f t="shared" ref="Q65:Q72" si="87">Q9-O9</f>
        <v>16.681830186122113</v>
      </c>
      <c r="W65" t="str">
        <f>$A$9</f>
        <v>Professional occupations</v>
      </c>
      <c r="X65" s="27">
        <f t="shared" si="82"/>
        <v>14.726418510717565</v>
      </c>
      <c r="Y65" s="27">
        <f t="shared" si="83"/>
        <v>4.8978667407659344</v>
      </c>
      <c r="Z65" s="27">
        <f t="shared" si="84"/>
        <v>7.3107328381110221</v>
      </c>
      <c r="AA65" s="27">
        <f t="shared" si="85"/>
        <v>12.59808211052443</v>
      </c>
      <c r="AB65" s="27">
        <f t="shared" ref="AB65:AB72" si="88">AB9-Z9</f>
        <v>19.908814948635452</v>
      </c>
    </row>
    <row r="66" spans="1:31" x14ac:dyDescent="0.2">
      <c r="A66" t="str">
        <f>$A$10</f>
        <v>Associate professional occupations</v>
      </c>
      <c r="B66" s="27">
        <f t="shared" si="77"/>
        <v>10.553865353711899</v>
      </c>
      <c r="C66" s="27">
        <f t="shared" si="77"/>
        <v>5.0078158671925337</v>
      </c>
      <c r="D66" s="27">
        <f t="shared" si="77"/>
        <v>-2.7387894965299893</v>
      </c>
      <c r="E66" s="27">
        <f t="shared" si="77"/>
        <v>8.0561747901462581</v>
      </c>
      <c r="F66" s="27">
        <f t="shared" si="86"/>
        <v>5.3173852936162689</v>
      </c>
      <c r="L66" t="str">
        <f>$A$10</f>
        <v>Associate professional occupations</v>
      </c>
      <c r="M66" s="27">
        <f t="shared" si="78"/>
        <v>3.9675564801827932</v>
      </c>
      <c r="N66" s="27">
        <f t="shared" si="79"/>
        <v>2.7294549561105867</v>
      </c>
      <c r="O66" s="27">
        <f t="shared" si="80"/>
        <v>-4.0472090327513541</v>
      </c>
      <c r="P66" s="27">
        <f t="shared" si="81"/>
        <v>1.6759356242244365</v>
      </c>
      <c r="Q66" s="27">
        <f t="shared" si="87"/>
        <v>-2.3712734085269176</v>
      </c>
      <c r="W66" t="str">
        <f>$A$10</f>
        <v>Associate professional occupations</v>
      </c>
      <c r="X66" s="27">
        <f t="shared" si="82"/>
        <v>6.5863088735291626</v>
      </c>
      <c r="Y66" s="27">
        <f t="shared" si="83"/>
        <v>2.2783609110818901</v>
      </c>
      <c r="Z66" s="27">
        <f t="shared" si="84"/>
        <v>1.308419536221507</v>
      </c>
      <c r="AA66" s="27">
        <f t="shared" si="85"/>
        <v>6.3802391659216795</v>
      </c>
      <c r="AB66" s="27">
        <f t="shared" si="88"/>
        <v>7.6886587021431865</v>
      </c>
    </row>
    <row r="67" spans="1:31" x14ac:dyDescent="0.2">
      <c r="A67" t="str">
        <f>$A$11</f>
        <v>Administrative and secretarial occupations</v>
      </c>
      <c r="B67" s="27">
        <f t="shared" si="77"/>
        <v>1.9676799073532578</v>
      </c>
      <c r="C67" s="27">
        <f t="shared" si="77"/>
        <v>2.5499545436387052</v>
      </c>
      <c r="D67" s="27">
        <f t="shared" si="77"/>
        <v>-4.9843792805266105</v>
      </c>
      <c r="E67" s="27">
        <f t="shared" si="77"/>
        <v>-6.8874693997150729</v>
      </c>
      <c r="F67" s="27">
        <f t="shared" si="86"/>
        <v>-11.871848680241683</v>
      </c>
      <c r="L67" t="str">
        <f>$A$11</f>
        <v>Administrative and secretarial occupations</v>
      </c>
      <c r="M67" s="27">
        <f t="shared" si="78"/>
        <v>-0.31496301831521833</v>
      </c>
      <c r="N67" s="27">
        <f t="shared" si="79"/>
        <v>3.7855361115524779</v>
      </c>
      <c r="O67" s="27">
        <f t="shared" si="80"/>
        <v>-1.0233013266134385</v>
      </c>
      <c r="P67" s="27">
        <f t="shared" si="81"/>
        <v>1.9795143469946055</v>
      </c>
      <c r="Q67" s="27">
        <f t="shared" si="87"/>
        <v>0.95621302038116696</v>
      </c>
      <c r="W67" t="str">
        <f>$A$11</f>
        <v>Administrative and secretarial occupations</v>
      </c>
      <c r="X67" s="27">
        <f t="shared" si="82"/>
        <v>2.2826429256684975</v>
      </c>
      <c r="Y67" s="27">
        <f t="shared" si="83"/>
        <v>-1.2355815679137976</v>
      </c>
      <c r="Z67" s="27">
        <f t="shared" si="84"/>
        <v>-3.9610779539132039</v>
      </c>
      <c r="AA67" s="27">
        <f t="shared" si="85"/>
        <v>-8.8669837467096784</v>
      </c>
      <c r="AB67" s="27">
        <f t="shared" si="88"/>
        <v>-12.828061700622882</v>
      </c>
    </row>
    <row r="68" spans="1:31" x14ac:dyDescent="0.2">
      <c r="A68" t="str">
        <f>$A$12</f>
        <v>Skilled trades occupations</v>
      </c>
      <c r="B68" s="27">
        <f t="shared" si="77"/>
        <v>-0.65778189188138469</v>
      </c>
      <c r="C68" s="27">
        <f t="shared" si="77"/>
        <v>-8.6483756336996152</v>
      </c>
      <c r="D68" s="27">
        <f t="shared" si="77"/>
        <v>-0.25046191556035069</v>
      </c>
      <c r="E68" s="27">
        <f t="shared" si="77"/>
        <v>-3.9794277419697011</v>
      </c>
      <c r="F68" s="27">
        <f t="shared" si="86"/>
        <v>-4.2298896575300517</v>
      </c>
      <c r="L68" t="str">
        <f>$A$12</f>
        <v>Skilled trades occupations</v>
      </c>
      <c r="M68" s="27">
        <f t="shared" si="78"/>
        <v>-1.7363566683189475</v>
      </c>
      <c r="N68" s="27">
        <f t="shared" si="79"/>
        <v>-8.1005132731981959</v>
      </c>
      <c r="O68" s="27">
        <f t="shared" si="80"/>
        <v>-1.1385072545962842</v>
      </c>
      <c r="P68" s="27">
        <f t="shared" si="81"/>
        <v>-4.6989816497764139</v>
      </c>
      <c r="Q68" s="27">
        <f t="shared" si="87"/>
        <v>-5.8374889043726981</v>
      </c>
      <c r="W68" t="str">
        <f>$A$12</f>
        <v>Skilled trades occupations</v>
      </c>
      <c r="X68" s="27">
        <f t="shared" si="82"/>
        <v>1.0785747764375575</v>
      </c>
      <c r="Y68" s="27">
        <f t="shared" si="83"/>
        <v>-0.54786236050134107</v>
      </c>
      <c r="Z68" s="27">
        <f t="shared" si="84"/>
        <v>0.88804533903589444</v>
      </c>
      <c r="AA68" s="27">
        <f t="shared" si="85"/>
        <v>0.71955390780679451</v>
      </c>
      <c r="AB68" s="27">
        <f t="shared" si="88"/>
        <v>1.607599246842689</v>
      </c>
    </row>
    <row r="69" spans="1:31" x14ac:dyDescent="0.2">
      <c r="A69" t="str">
        <f>$A$13</f>
        <v>Caring, leisure and other service occupations</v>
      </c>
      <c r="B69" s="27">
        <f t="shared" si="77"/>
        <v>8.4696365438955041</v>
      </c>
      <c r="C69" s="27">
        <f t="shared" si="77"/>
        <v>-4.0643092625505801</v>
      </c>
      <c r="D69" s="27">
        <f t="shared" si="77"/>
        <v>6.6969446901795635</v>
      </c>
      <c r="E69" s="27">
        <f t="shared" si="77"/>
        <v>8.9403095980907779</v>
      </c>
      <c r="F69" s="27">
        <f t="shared" si="86"/>
        <v>15.637254288270341</v>
      </c>
      <c r="L69" t="str">
        <f>$A$13</f>
        <v>Caring, leisure and other service occupations</v>
      </c>
      <c r="M69" s="27">
        <f t="shared" si="78"/>
        <v>1.5081516203126348</v>
      </c>
      <c r="N69" s="27">
        <f t="shared" si="79"/>
        <v>7.5300626962011563E-3</v>
      </c>
      <c r="O69" s="27">
        <f t="shared" si="80"/>
        <v>2.5578509588411329</v>
      </c>
      <c r="P69" s="27">
        <f t="shared" si="81"/>
        <v>3.3797044810819834</v>
      </c>
      <c r="Q69" s="27">
        <f t="shared" si="87"/>
        <v>5.9375554399231163</v>
      </c>
      <c r="W69" t="str">
        <f>$A$13</f>
        <v>Caring, leisure and other service occupations</v>
      </c>
      <c r="X69" s="27">
        <f t="shared" si="82"/>
        <v>6.9614849235829013</v>
      </c>
      <c r="Y69" s="27">
        <f t="shared" si="83"/>
        <v>-4.0718393252467422</v>
      </c>
      <c r="Z69" s="27">
        <f t="shared" si="84"/>
        <v>4.1390937313383773</v>
      </c>
      <c r="AA69" s="27">
        <f t="shared" si="85"/>
        <v>5.5606051170087767</v>
      </c>
      <c r="AB69" s="27">
        <f t="shared" si="88"/>
        <v>9.699698848347154</v>
      </c>
    </row>
    <row r="70" spans="1:31" x14ac:dyDescent="0.2">
      <c r="A70" t="str">
        <f>$A$14</f>
        <v>Sales and customer service occupations</v>
      </c>
      <c r="B70" s="27">
        <f t="shared" si="77"/>
        <v>-1.1699985402563016</v>
      </c>
      <c r="C70" s="27">
        <f t="shared" si="77"/>
        <v>-1.0121650283721806</v>
      </c>
      <c r="D70" s="27">
        <f t="shared" si="77"/>
        <v>0.77187944653809382</v>
      </c>
      <c r="E70" s="27">
        <f t="shared" si="77"/>
        <v>-4.5100960455926042E-2</v>
      </c>
      <c r="F70" s="27">
        <f t="shared" si="86"/>
        <v>0.72677848608216777</v>
      </c>
      <c r="L70" t="str">
        <f>$A$14</f>
        <v>Sales and customer service occupations</v>
      </c>
      <c r="M70" s="27">
        <f t="shared" si="78"/>
        <v>-4.3989003020922013E-2</v>
      </c>
      <c r="N70" s="27">
        <f t="shared" si="79"/>
        <v>0.75401111957498657</v>
      </c>
      <c r="O70" s="27">
        <f t="shared" si="80"/>
        <v>0.77066890552826806</v>
      </c>
      <c r="P70" s="27">
        <f t="shared" si="81"/>
        <v>0.51631726509419451</v>
      </c>
      <c r="Q70" s="27">
        <f t="shared" si="87"/>
        <v>1.2869861706224626</v>
      </c>
      <c r="W70" t="str">
        <f>$A$14</f>
        <v>Sales and customer service occupations</v>
      </c>
      <c r="X70" s="27">
        <f t="shared" si="82"/>
        <v>-1.1260095372353973</v>
      </c>
      <c r="Y70" s="27">
        <f t="shared" si="83"/>
        <v>-1.7661761479471636</v>
      </c>
      <c r="Z70" s="27">
        <f t="shared" si="84"/>
        <v>1.2105410098399716E-3</v>
      </c>
      <c r="AA70" s="27">
        <f t="shared" si="85"/>
        <v>-0.56141822555010634</v>
      </c>
      <c r="AB70" s="27">
        <f t="shared" si="88"/>
        <v>-0.56020768454026637</v>
      </c>
    </row>
    <row r="71" spans="1:31" x14ac:dyDescent="0.2">
      <c r="A71" t="str">
        <f>$A$15</f>
        <v>Process, plant and machine operatives</v>
      </c>
      <c r="B71" s="27">
        <f t="shared" si="77"/>
        <v>9.7488978185542976</v>
      </c>
      <c r="C71" s="27">
        <f t="shared" si="77"/>
        <v>-5.5957596297720471</v>
      </c>
      <c r="D71" s="27">
        <f t="shared" si="77"/>
        <v>9.5578056813911303</v>
      </c>
      <c r="E71" s="27">
        <f t="shared" si="77"/>
        <v>-0.71686770253872112</v>
      </c>
      <c r="F71" s="27">
        <f t="shared" si="86"/>
        <v>8.8409379788524092</v>
      </c>
      <c r="L71" t="str">
        <f>$A$15</f>
        <v>Process, plant and machine operatives</v>
      </c>
      <c r="M71" s="27">
        <f t="shared" si="78"/>
        <v>8.3687952462117039</v>
      </c>
      <c r="N71" s="27">
        <f t="shared" si="79"/>
        <v>-3.9641597184745336</v>
      </c>
      <c r="O71" s="27">
        <f t="shared" si="80"/>
        <v>6.3019779851561424</v>
      </c>
      <c r="P71" s="27">
        <f t="shared" si="81"/>
        <v>-1.8940658319148724</v>
      </c>
      <c r="Q71" s="27">
        <f t="shared" si="87"/>
        <v>4.4079121532412699</v>
      </c>
      <c r="W71" t="str">
        <f>$A$15</f>
        <v>Process, plant and machine operatives</v>
      </c>
      <c r="X71" s="27">
        <f t="shared" si="82"/>
        <v>1.3801025723424072</v>
      </c>
      <c r="Y71" s="27">
        <f t="shared" si="83"/>
        <v>-1.6315999112975561</v>
      </c>
      <c r="Z71" s="27">
        <f t="shared" si="84"/>
        <v>3.2558276962351229</v>
      </c>
      <c r="AA71" s="27">
        <f t="shared" si="85"/>
        <v>1.1771981293760607</v>
      </c>
      <c r="AB71" s="27">
        <f t="shared" si="88"/>
        <v>4.4330258256111836</v>
      </c>
    </row>
    <row r="72" spans="1:31" x14ac:dyDescent="0.2">
      <c r="A72" t="str">
        <f>$A$16</f>
        <v>Elementary occupations</v>
      </c>
      <c r="B72" s="27">
        <f t="shared" si="77"/>
        <v>0.89907932195070828</v>
      </c>
      <c r="C72" s="27">
        <f t="shared" si="77"/>
        <v>-9.3053796259581247</v>
      </c>
      <c r="D72" s="27">
        <f t="shared" si="77"/>
        <v>-0.99852706610006692</v>
      </c>
      <c r="E72" s="27">
        <f t="shared" si="77"/>
        <v>-4.901929478986645</v>
      </c>
      <c r="F72" s="27">
        <f t="shared" si="86"/>
        <v>-5.9004565450867119</v>
      </c>
      <c r="L72" t="str">
        <f>$A$16</f>
        <v>Elementary occupations</v>
      </c>
      <c r="M72" s="27">
        <f t="shared" si="78"/>
        <v>-2.1284977651845551</v>
      </c>
      <c r="N72" s="27">
        <f t="shared" si="79"/>
        <v>-3.4343461911277231</v>
      </c>
      <c r="O72" s="27">
        <f t="shared" si="80"/>
        <v>0.68327867190124181</v>
      </c>
      <c r="P72" s="27">
        <f t="shared" si="81"/>
        <v>-3.4391700710562674</v>
      </c>
      <c r="Q72" s="27">
        <f t="shared" si="87"/>
        <v>-2.7558913991550256</v>
      </c>
      <c r="W72" t="str">
        <f>$A$16</f>
        <v>Elementary occupations</v>
      </c>
      <c r="X72" s="27">
        <f t="shared" si="82"/>
        <v>3.0275770871353913</v>
      </c>
      <c r="Y72" s="27">
        <f t="shared" si="83"/>
        <v>-5.8710334348305153</v>
      </c>
      <c r="Z72" s="27">
        <f t="shared" si="84"/>
        <v>-1.6818057380014224</v>
      </c>
      <c r="AA72" s="27">
        <f t="shared" si="85"/>
        <v>-1.4627594079303421</v>
      </c>
      <c r="AB72" s="27">
        <f t="shared" si="88"/>
        <v>-3.1445651459317645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71.432000000000016</v>
      </c>
      <c r="C74" s="29">
        <f t="shared" ref="C74" si="89">D18-C18</f>
        <v>-9.3000000000001819</v>
      </c>
      <c r="D74" s="29">
        <f>E18-D18</f>
        <v>25.146000000000186</v>
      </c>
      <c r="E74" s="29">
        <f>F18-E18</f>
        <v>35.944000000000074</v>
      </c>
      <c r="F74" s="29">
        <f>F18-D18</f>
        <v>61.090000000000259</v>
      </c>
      <c r="L74" s="24" t="str">
        <f>$A$18</f>
        <v>All occupations</v>
      </c>
      <c r="M74" s="29">
        <f>N18-M18</f>
        <v>28.824869682786471</v>
      </c>
      <c r="N74" s="29">
        <f t="shared" ref="N74" si="90">O18-N18</f>
        <v>-1.6187724082420232</v>
      </c>
      <c r="O74" s="29">
        <f>P18-O18</f>
        <v>12.083376461072135</v>
      </c>
      <c r="P74" s="29">
        <f>Q18-P18</f>
        <v>14.131488988237606</v>
      </c>
      <c r="Q74" s="29">
        <f>Q18-O18</f>
        <v>26.214865449309741</v>
      </c>
      <c r="W74" s="24" t="str">
        <f>$A$18</f>
        <v>All occupations</v>
      </c>
      <c r="X74" s="29">
        <f>Y18-X18</f>
        <v>42.607130317213318</v>
      </c>
      <c r="Y74" s="29">
        <f t="shared" ref="Y74" si="91">Z18-Y18</f>
        <v>-7.6812275917579882</v>
      </c>
      <c r="Z74" s="29">
        <f>AA18-Z18</f>
        <v>13.062623538927937</v>
      </c>
      <c r="AA74" s="29">
        <f>AB18-AA18</f>
        <v>21.812511011762808</v>
      </c>
      <c r="AB74" s="29">
        <f>AB18-Z18</f>
        <v>34.875134550690746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82.891695523863447</v>
      </c>
      <c r="C80" s="11">
        <f t="shared" si="92"/>
        <v>99.569634747426051</v>
      </c>
      <c r="D80" s="11">
        <f t="shared" si="92"/>
        <v>102.48819387341696</v>
      </c>
      <c r="E80" s="11">
        <f t="shared" si="92"/>
        <v>105.54930669583543</v>
      </c>
      <c r="F80" s="11">
        <f t="shared" si="92"/>
        <v>118.467387574697</v>
      </c>
      <c r="H80" s="40">
        <f>IF(D$6-B$6 &lt;&gt; 0,(EXP(LN(D8/B8)/(D$6-B$6))-1)*100,0)</f>
        <v>4.3356109193912751</v>
      </c>
      <c r="I80" s="40">
        <f t="shared" ref="I80:I88" si="93">F46</f>
        <v>0.97061421391506641</v>
      </c>
      <c r="L80" t="str">
        <f t="shared" ref="L80:Q88" si="94">L8</f>
        <v>Managers, directors and senior officials</v>
      </c>
      <c r="M80" s="11">
        <f t="shared" si="94"/>
        <v>57.98270896177003</v>
      </c>
      <c r="N80" s="11">
        <f t="shared" si="94"/>
        <v>66.970618000297492</v>
      </c>
      <c r="O80" s="11">
        <f t="shared" si="94"/>
        <v>69.622539622157021</v>
      </c>
      <c r="P80" s="11">
        <f t="shared" si="94"/>
        <v>70.881474895684761</v>
      </c>
      <c r="Q80" s="11">
        <f t="shared" si="94"/>
        <v>77.531561813231249</v>
      </c>
      <c r="S80" s="40">
        <f t="shared" ref="S80:S88" si="95">IF(O$6-M$6 &lt;&gt; 0,(EXP(LN(O8/M8)/(O$6-M$6))-1)*100,0)</f>
        <v>3.7266308634655632</v>
      </c>
      <c r="T80" s="40">
        <f t="shared" ref="T80:T88" si="96">Q46</f>
        <v>0.71989045953271269</v>
      </c>
      <c r="W80" t="str">
        <f t="shared" ref="W80:AB88" si="97">W8</f>
        <v>Managers, directors and senior officials</v>
      </c>
      <c r="X80" s="11">
        <f t="shared" si="97"/>
        <v>24.908986562093332</v>
      </c>
      <c r="Y80" s="11">
        <f t="shared" si="97"/>
        <v>32.599016747128587</v>
      </c>
      <c r="Z80" s="11">
        <f t="shared" si="97"/>
        <v>32.865654251259883</v>
      </c>
      <c r="AA80" s="11">
        <f t="shared" si="97"/>
        <v>34.667831800150665</v>
      </c>
      <c r="AB80" s="11">
        <f t="shared" si="97"/>
        <v>40.935825761465836</v>
      </c>
      <c r="AD80" s="40">
        <f t="shared" ref="AD80:AD88" si="98">IF(Z$6-X$6 &lt;&gt; 0,(EXP(LN(Z8/X8)/(Z$6-X$6))-1)*100,0)</f>
        <v>5.7005494267184043</v>
      </c>
      <c r="AE80" s="40">
        <f t="shared" ref="AE80:AE88" si="99">AB46</f>
        <v>1.4746163935947854</v>
      </c>
    </row>
    <row r="81" spans="1:31" x14ac:dyDescent="0.2">
      <c r="A81" t="str">
        <f t="shared" si="92"/>
        <v>Professional occupations</v>
      </c>
      <c r="B81" s="11">
        <f t="shared" si="92"/>
        <v>154.34777525266742</v>
      </c>
      <c r="C81" s="11">
        <f t="shared" si="92"/>
        <v>179.29045751577669</v>
      </c>
      <c r="D81" s="11">
        <f t="shared" si="92"/>
        <v>188.1401171593071</v>
      </c>
      <c r="E81" s="11">
        <f t="shared" si="92"/>
        <v>202.17053227749693</v>
      </c>
      <c r="F81" s="11">
        <f t="shared" si="92"/>
        <v>224.73076229406439</v>
      </c>
      <c r="H81" s="40">
        <f t="shared" ref="H81:H88" si="100">IF(D$6-B$6 &lt;&gt; 0,(EXP(LN(D9/B9)/(D$6-B$6))-1)*100,0)</f>
        <v>4.0390091093341685</v>
      </c>
      <c r="I81" s="40">
        <f t="shared" si="93"/>
        <v>1.1918201417776331</v>
      </c>
      <c r="L81" t="str">
        <f t="shared" si="94"/>
        <v>Professional occupations</v>
      </c>
      <c r="M81" s="11">
        <f t="shared" si="94"/>
        <v>87.687117879360102</v>
      </c>
      <c r="N81" s="11">
        <f t="shared" si="94"/>
        <v>97.903381631751628</v>
      </c>
      <c r="O81" s="11">
        <f t="shared" si="94"/>
        <v>101.85517453451629</v>
      </c>
      <c r="P81" s="11">
        <f t="shared" si="94"/>
        <v>108.57485681459494</v>
      </c>
      <c r="Q81" s="11">
        <f t="shared" si="94"/>
        <v>118.53700472063841</v>
      </c>
      <c r="S81" s="40">
        <f t="shared" si="95"/>
        <v>3.0408565727874537</v>
      </c>
      <c r="T81" s="40">
        <f t="shared" si="96"/>
        <v>1.0162843867021598</v>
      </c>
      <c r="W81" t="str">
        <f t="shared" si="97"/>
        <v>Professional occupations</v>
      </c>
      <c r="X81" s="11">
        <f t="shared" si="97"/>
        <v>66.660657373307444</v>
      </c>
      <c r="Y81" s="11">
        <f t="shared" si="97"/>
        <v>81.387075884025009</v>
      </c>
      <c r="Z81" s="11">
        <f t="shared" si="97"/>
        <v>86.284942624790943</v>
      </c>
      <c r="AA81" s="11">
        <f t="shared" si="97"/>
        <v>93.595675462901966</v>
      </c>
      <c r="AB81" s="11">
        <f t="shared" si="97"/>
        <v>106.1937575734264</v>
      </c>
      <c r="AD81" s="40">
        <f t="shared" si="98"/>
        <v>5.2962936226065738</v>
      </c>
      <c r="AE81" s="40">
        <f t="shared" si="99"/>
        <v>1.3936907089570072</v>
      </c>
    </row>
    <row r="82" spans="1:31" x14ac:dyDescent="0.2">
      <c r="A82" t="str">
        <f t="shared" si="92"/>
        <v>Associate professional occupations</v>
      </c>
      <c r="B82" s="11">
        <f t="shared" si="92"/>
        <v>97.996279299454613</v>
      </c>
      <c r="C82" s="11">
        <f t="shared" si="92"/>
        <v>108.55014465316651</v>
      </c>
      <c r="D82" s="11">
        <f t="shared" si="92"/>
        <v>113.55796052035905</v>
      </c>
      <c r="E82" s="11">
        <f t="shared" si="92"/>
        <v>110.81917102382906</v>
      </c>
      <c r="F82" s="11">
        <f t="shared" si="92"/>
        <v>118.87534581397531</v>
      </c>
      <c r="H82" s="40">
        <f t="shared" si="100"/>
        <v>2.9915512385768839</v>
      </c>
      <c r="I82" s="40">
        <f t="shared" si="93"/>
        <v>0.30554623024292571</v>
      </c>
      <c r="L82" t="str">
        <f t="shared" si="94"/>
        <v>Associate professional occupations</v>
      </c>
      <c r="M82" s="11">
        <f t="shared" si="94"/>
        <v>55.990155013674752</v>
      </c>
      <c r="N82" s="11">
        <f t="shared" si="94"/>
        <v>59.957711493857545</v>
      </c>
      <c r="O82" s="11">
        <f t="shared" si="94"/>
        <v>62.687166449968132</v>
      </c>
      <c r="P82" s="11">
        <f t="shared" si="94"/>
        <v>58.639957417216777</v>
      </c>
      <c r="Q82" s="11">
        <f t="shared" si="94"/>
        <v>60.315893041441214</v>
      </c>
      <c r="S82" s="40">
        <f t="shared" si="95"/>
        <v>2.2853401934003426</v>
      </c>
      <c r="T82" s="40">
        <f t="shared" si="96"/>
        <v>-0.25674391207469727</v>
      </c>
      <c r="W82" t="str">
        <f t="shared" si="97"/>
        <v>Associate professional occupations</v>
      </c>
      <c r="X82" s="11">
        <f t="shared" si="97"/>
        <v>42.006124285779805</v>
      </c>
      <c r="Y82" s="11">
        <f t="shared" si="97"/>
        <v>48.592433159308968</v>
      </c>
      <c r="Z82" s="11">
        <f t="shared" si="97"/>
        <v>50.870794070390858</v>
      </c>
      <c r="AA82" s="11">
        <f t="shared" si="97"/>
        <v>52.179213606612365</v>
      </c>
      <c r="AB82" s="11">
        <f t="shared" si="97"/>
        <v>58.559452772534044</v>
      </c>
      <c r="AD82" s="40">
        <f t="shared" si="98"/>
        <v>3.9037401336607269</v>
      </c>
      <c r="AE82" s="40">
        <f t="shared" si="99"/>
        <v>0.94277341512090107</v>
      </c>
    </row>
    <row r="83" spans="1:31" x14ac:dyDescent="0.2">
      <c r="A83" t="str">
        <f t="shared" si="92"/>
        <v>Administrative and secretarial occupations</v>
      </c>
      <c r="B83" s="11">
        <f t="shared" si="92"/>
        <v>95.70371865982635</v>
      </c>
      <c r="C83" s="11">
        <f t="shared" si="92"/>
        <v>97.671398567179608</v>
      </c>
      <c r="D83" s="11">
        <f t="shared" si="92"/>
        <v>100.22135311081831</v>
      </c>
      <c r="E83" s="11">
        <f t="shared" si="92"/>
        <v>95.236973830291703</v>
      </c>
      <c r="F83" s="11">
        <f t="shared" si="92"/>
        <v>88.34950443057663</v>
      </c>
      <c r="H83" s="40">
        <f t="shared" si="100"/>
        <v>0.92675029523254793</v>
      </c>
      <c r="I83" s="40">
        <f t="shared" si="93"/>
        <v>-0.83701523207592166</v>
      </c>
      <c r="L83" t="str">
        <f t="shared" si="94"/>
        <v>Administrative and secretarial occupations</v>
      </c>
      <c r="M83" s="11">
        <f t="shared" si="94"/>
        <v>19.227210010947964</v>
      </c>
      <c r="N83" s="11">
        <f t="shared" si="94"/>
        <v>18.912246992632745</v>
      </c>
      <c r="O83" s="11">
        <f t="shared" si="94"/>
        <v>22.697783104185223</v>
      </c>
      <c r="P83" s="11">
        <f t="shared" si="94"/>
        <v>21.674481777571785</v>
      </c>
      <c r="Q83" s="11">
        <f t="shared" si="94"/>
        <v>23.65399612456639</v>
      </c>
      <c r="S83" s="40">
        <f t="shared" si="95"/>
        <v>3.3745029429789852</v>
      </c>
      <c r="T83" s="40">
        <f t="shared" si="96"/>
        <v>0.27547748301399722</v>
      </c>
      <c r="W83" t="str">
        <f t="shared" si="97"/>
        <v>Administrative and secretarial occupations</v>
      </c>
      <c r="X83" s="11">
        <f t="shared" si="97"/>
        <v>76.476508648878436</v>
      </c>
      <c r="Y83" s="11">
        <f t="shared" si="97"/>
        <v>78.759151574546934</v>
      </c>
      <c r="Z83" s="11">
        <f t="shared" si="97"/>
        <v>77.523570006633136</v>
      </c>
      <c r="AA83" s="11">
        <f t="shared" si="97"/>
        <v>73.562492052719932</v>
      </c>
      <c r="AB83" s="11">
        <f t="shared" si="97"/>
        <v>64.695508306010254</v>
      </c>
      <c r="AD83" s="40">
        <f t="shared" si="98"/>
        <v>0.27233820957381916</v>
      </c>
      <c r="AE83" s="40">
        <f t="shared" si="99"/>
        <v>-1.1986927028717953</v>
      </c>
    </row>
    <row r="84" spans="1:31" x14ac:dyDescent="0.2">
      <c r="A84" t="str">
        <f t="shared" si="92"/>
        <v>Skilled trades occupations</v>
      </c>
      <c r="B84" s="11">
        <f t="shared" si="92"/>
        <v>81.221197971788015</v>
      </c>
      <c r="C84" s="11">
        <f t="shared" si="92"/>
        <v>80.563416079906631</v>
      </c>
      <c r="D84" s="11">
        <f t="shared" si="92"/>
        <v>71.915040446207016</v>
      </c>
      <c r="E84" s="11">
        <f t="shared" si="92"/>
        <v>71.664578530646665</v>
      </c>
      <c r="F84" s="11">
        <f t="shared" si="92"/>
        <v>67.685150788676964</v>
      </c>
      <c r="H84" s="40">
        <f t="shared" si="100"/>
        <v>-2.4044383673339498</v>
      </c>
      <c r="I84" s="40">
        <f t="shared" si="93"/>
        <v>-0.4033085911343437</v>
      </c>
      <c r="L84" t="str">
        <f t="shared" si="94"/>
        <v>Skilled trades occupations</v>
      </c>
      <c r="M84" s="11">
        <f t="shared" si="94"/>
        <v>72.329161717013804</v>
      </c>
      <c r="N84" s="11">
        <f t="shared" si="94"/>
        <v>70.592805048694856</v>
      </c>
      <c r="O84" s="11">
        <f t="shared" si="94"/>
        <v>62.49229177549666</v>
      </c>
      <c r="P84" s="11">
        <f t="shared" si="94"/>
        <v>61.353784520900376</v>
      </c>
      <c r="Q84" s="11">
        <f t="shared" si="94"/>
        <v>56.654802871123962</v>
      </c>
      <c r="S84" s="40">
        <f t="shared" si="95"/>
        <v>-2.8813573428471906</v>
      </c>
      <c r="T84" s="40">
        <f t="shared" si="96"/>
        <v>-0.65164388001637263</v>
      </c>
      <c r="W84" t="str">
        <f t="shared" si="97"/>
        <v>Skilled trades occupations</v>
      </c>
      <c r="X84" s="11">
        <f t="shared" si="97"/>
        <v>8.8920362547741529</v>
      </c>
      <c r="Y84" s="11">
        <f t="shared" si="97"/>
        <v>9.9706110312117104</v>
      </c>
      <c r="Z84" s="11">
        <f t="shared" si="97"/>
        <v>9.4227486707103694</v>
      </c>
      <c r="AA84" s="11">
        <f t="shared" si="97"/>
        <v>10.310794009746264</v>
      </c>
      <c r="AB84" s="11">
        <f t="shared" si="97"/>
        <v>11.030347917553058</v>
      </c>
      <c r="AD84" s="40">
        <f t="shared" si="98"/>
        <v>1.1661625428090794</v>
      </c>
      <c r="AE84" s="40">
        <f t="shared" si="99"/>
        <v>1.055690425272604</v>
      </c>
    </row>
    <row r="85" spans="1:31" x14ac:dyDescent="0.2">
      <c r="A85" t="str">
        <f t="shared" si="92"/>
        <v>Caring, leisure and other service occupations</v>
      </c>
      <c r="B85" s="11">
        <f t="shared" si="92"/>
        <v>90.584637093951912</v>
      </c>
      <c r="C85" s="11">
        <f t="shared" si="92"/>
        <v>99.054273637847416</v>
      </c>
      <c r="D85" s="11">
        <f t="shared" si="92"/>
        <v>94.989964375296836</v>
      </c>
      <c r="E85" s="11">
        <f t="shared" si="92"/>
        <v>101.6869090654764</v>
      </c>
      <c r="F85" s="11">
        <f t="shared" si="92"/>
        <v>110.62721866356718</v>
      </c>
      <c r="H85" s="40">
        <f t="shared" si="100"/>
        <v>0.95425662308386006</v>
      </c>
      <c r="I85" s="40">
        <f t="shared" si="93"/>
        <v>1.0211445307568123</v>
      </c>
      <c r="L85" t="str">
        <f t="shared" si="94"/>
        <v>Caring, leisure and other service occupations</v>
      </c>
      <c r="M85" s="11">
        <f t="shared" si="94"/>
        <v>17.199009449696948</v>
      </c>
      <c r="N85" s="11">
        <f t="shared" si="94"/>
        <v>18.707161070009583</v>
      </c>
      <c r="O85" s="11">
        <f t="shared" si="94"/>
        <v>18.714691132705784</v>
      </c>
      <c r="P85" s="11">
        <f t="shared" si="94"/>
        <v>21.272542091546917</v>
      </c>
      <c r="Q85" s="11">
        <f t="shared" si="94"/>
        <v>24.652246572628901</v>
      </c>
      <c r="S85" s="40">
        <f t="shared" si="95"/>
        <v>1.7034875588748832</v>
      </c>
      <c r="T85" s="40">
        <f t="shared" si="96"/>
        <v>1.8540390940905649</v>
      </c>
      <c r="W85" t="str">
        <f t="shared" si="97"/>
        <v>Caring, leisure and other service occupations</v>
      </c>
      <c r="X85" s="11">
        <f t="shared" si="97"/>
        <v>73.385627644254967</v>
      </c>
      <c r="Y85" s="11">
        <f t="shared" si="97"/>
        <v>80.347112567837868</v>
      </c>
      <c r="Z85" s="11">
        <f t="shared" si="97"/>
        <v>76.275273242591126</v>
      </c>
      <c r="AA85" s="11">
        <f t="shared" si="97"/>
        <v>80.414366973929504</v>
      </c>
      <c r="AB85" s="11">
        <f t="shared" si="97"/>
        <v>85.97497209093828</v>
      </c>
      <c r="AD85" s="40">
        <f>IF(Z$6-X$6 &lt;&gt; 0,(EXP(LN(Z13/X13)/(Z$6-X$6))-1)*100,0)</f>
        <v>0.77540491616239215</v>
      </c>
      <c r="AE85" s="40">
        <f t="shared" si="99"/>
        <v>0.80124236114507141</v>
      </c>
    </row>
    <row r="86" spans="1:31" x14ac:dyDescent="0.2">
      <c r="A86" t="str">
        <f t="shared" si="92"/>
        <v>Sales and customer service occupations</v>
      </c>
      <c r="B86" s="11">
        <f t="shared" si="92"/>
        <v>82.014621373675112</v>
      </c>
      <c r="C86" s="11">
        <f t="shared" si="92"/>
        <v>80.844622833418811</v>
      </c>
      <c r="D86" s="11">
        <f t="shared" si="92"/>
        <v>79.83245780504663</v>
      </c>
      <c r="E86" s="11">
        <f t="shared" si="92"/>
        <v>80.604337251584724</v>
      </c>
      <c r="F86" s="11">
        <f t="shared" si="92"/>
        <v>80.559236291128798</v>
      </c>
      <c r="H86" s="40">
        <f t="shared" si="100"/>
        <v>-0.53789572490390292</v>
      </c>
      <c r="I86" s="40">
        <f t="shared" si="93"/>
        <v>6.0435636263767023E-2</v>
      </c>
      <c r="L86" t="str">
        <f t="shared" si="94"/>
        <v>Sales and customer service occupations</v>
      </c>
      <c r="M86" s="11">
        <f t="shared" si="94"/>
        <v>29.176625079073986</v>
      </c>
      <c r="N86" s="11">
        <f t="shared" si="94"/>
        <v>29.132636076053064</v>
      </c>
      <c r="O86" s="11">
        <f t="shared" si="94"/>
        <v>29.886647195628051</v>
      </c>
      <c r="P86" s="11">
        <f t="shared" si="94"/>
        <v>30.657316101156319</v>
      </c>
      <c r="Q86" s="11">
        <f t="shared" si="94"/>
        <v>31.173633366250513</v>
      </c>
      <c r="S86" s="40">
        <f t="shared" si="95"/>
        <v>0.48203649301961082</v>
      </c>
      <c r="T86" s="40">
        <f t="shared" si="96"/>
        <v>0.28146774239548034</v>
      </c>
      <c r="W86" t="str">
        <f t="shared" si="97"/>
        <v>Sales and customer service occupations</v>
      </c>
      <c r="X86" s="11">
        <f t="shared" si="97"/>
        <v>52.837996294601126</v>
      </c>
      <c r="Y86" s="11">
        <f t="shared" si="97"/>
        <v>51.711986757365729</v>
      </c>
      <c r="Z86" s="11">
        <f t="shared" si="97"/>
        <v>49.945810609418565</v>
      </c>
      <c r="AA86" s="11">
        <f t="shared" si="97"/>
        <v>49.947021150428405</v>
      </c>
      <c r="AB86" s="11">
        <f t="shared" si="97"/>
        <v>49.385602924878299</v>
      </c>
      <c r="AD86" s="40">
        <f t="shared" si="98"/>
        <v>-1.1195247303445566</v>
      </c>
      <c r="AE86" s="40">
        <f t="shared" si="99"/>
        <v>-7.5169646415984559E-2</v>
      </c>
    </row>
    <row r="87" spans="1:31" x14ac:dyDescent="0.2">
      <c r="A87" t="str">
        <f t="shared" si="92"/>
        <v>Process, plant and machine operatives</v>
      </c>
      <c r="B87" s="11">
        <f t="shared" si="92"/>
        <v>71.9471179440865</v>
      </c>
      <c r="C87" s="11">
        <f t="shared" si="92"/>
        <v>81.696015762640798</v>
      </c>
      <c r="D87" s="11">
        <f t="shared" si="92"/>
        <v>76.100256132868751</v>
      </c>
      <c r="E87" s="11">
        <f t="shared" si="92"/>
        <v>85.658061814259881</v>
      </c>
      <c r="F87" s="11">
        <f t="shared" si="92"/>
        <v>84.94119411172116</v>
      </c>
      <c r="H87" s="40">
        <f t="shared" si="100"/>
        <v>1.1287276876899899</v>
      </c>
      <c r="I87" s="40">
        <f t="shared" si="93"/>
        <v>0.73540795597570874</v>
      </c>
      <c r="L87" t="str">
        <f t="shared" si="94"/>
        <v>Process, plant and machine operatives</v>
      </c>
      <c r="M87" s="11">
        <f t="shared" si="94"/>
        <v>62.282013545550726</v>
      </c>
      <c r="N87" s="11">
        <f t="shared" si="94"/>
        <v>70.650808791762429</v>
      </c>
      <c r="O87" s="11">
        <f t="shared" si="94"/>
        <v>66.686649073287896</v>
      </c>
      <c r="P87" s="11">
        <f t="shared" si="94"/>
        <v>72.988627058444038</v>
      </c>
      <c r="Q87" s="11">
        <f t="shared" si="94"/>
        <v>71.094561226529166</v>
      </c>
      <c r="S87" s="40">
        <f t="shared" si="95"/>
        <v>1.3760230787116967</v>
      </c>
      <c r="T87" s="40">
        <f t="shared" si="96"/>
        <v>0.42761882525883532</v>
      </c>
      <c r="W87" t="str">
        <f t="shared" si="97"/>
        <v>Process, plant and machine operatives</v>
      </c>
      <c r="X87" s="11">
        <f t="shared" si="97"/>
        <v>9.6651043985359326</v>
      </c>
      <c r="Y87" s="11">
        <f t="shared" si="97"/>
        <v>11.04520697087834</v>
      </c>
      <c r="Z87" s="11">
        <f t="shared" si="97"/>
        <v>9.4136070595807837</v>
      </c>
      <c r="AA87" s="11">
        <f t="shared" si="97"/>
        <v>12.669434755815907</v>
      </c>
      <c r="AB87" s="11">
        <f t="shared" si="97"/>
        <v>13.846632885191967</v>
      </c>
      <c r="AD87" s="40">
        <f t="shared" si="98"/>
        <v>-0.52592638320059226</v>
      </c>
      <c r="AE87" s="40">
        <f t="shared" si="99"/>
        <v>2.605948829917204</v>
      </c>
    </row>
    <row r="88" spans="1:31" x14ac:dyDescent="0.2">
      <c r="A88" t="str">
        <f t="shared" si="92"/>
        <v>Elementary occupations</v>
      </c>
      <c r="B88" s="11">
        <f t="shared" si="92"/>
        <v>105.41695688068648</v>
      </c>
      <c r="C88" s="11">
        <f t="shared" si="92"/>
        <v>106.31603620263719</v>
      </c>
      <c r="D88" s="11">
        <f t="shared" si="92"/>
        <v>97.010656576679068</v>
      </c>
      <c r="E88" s="11">
        <f t="shared" si="92"/>
        <v>96.012129510579001</v>
      </c>
      <c r="F88" s="11">
        <f t="shared" si="92"/>
        <v>91.110200031592356</v>
      </c>
      <c r="H88" s="40">
        <f t="shared" si="100"/>
        <v>-1.6483175030868935</v>
      </c>
      <c r="I88" s="40">
        <f t="shared" si="93"/>
        <v>-0.41746664762761787</v>
      </c>
      <c r="L88" t="str">
        <f t="shared" si="94"/>
        <v>Elementary occupations</v>
      </c>
      <c r="M88" s="11">
        <f t="shared" si="94"/>
        <v>59.532368890989531</v>
      </c>
      <c r="N88" s="11">
        <f t="shared" si="94"/>
        <v>57.403871125804976</v>
      </c>
      <c r="O88" s="11">
        <f t="shared" si="94"/>
        <v>53.969524934677253</v>
      </c>
      <c r="P88" s="11">
        <f t="shared" si="94"/>
        <v>54.652803606578495</v>
      </c>
      <c r="Q88" s="11">
        <f t="shared" si="94"/>
        <v>51.213633535522227</v>
      </c>
      <c r="S88" s="40">
        <f t="shared" si="95"/>
        <v>-1.9428906991789119</v>
      </c>
      <c r="T88" s="40">
        <f t="shared" si="96"/>
        <v>-0.34881527182123451</v>
      </c>
      <c r="W88" t="str">
        <f t="shared" si="97"/>
        <v>Elementary occupations</v>
      </c>
      <c r="X88" s="11">
        <f t="shared" si="97"/>
        <v>45.884587989696939</v>
      </c>
      <c r="Y88" s="11">
        <f t="shared" si="97"/>
        <v>48.912165076832331</v>
      </c>
      <c r="Z88" s="11">
        <f t="shared" si="97"/>
        <v>43.041131642001815</v>
      </c>
      <c r="AA88" s="11">
        <f t="shared" si="97"/>
        <v>41.359325904000393</v>
      </c>
      <c r="AB88" s="11">
        <f t="shared" si="97"/>
        <v>39.896566496070051</v>
      </c>
      <c r="AD88" s="40">
        <f t="shared" si="98"/>
        <v>-1.2713112620971745</v>
      </c>
      <c r="AE88" s="40">
        <f t="shared" si="99"/>
        <v>-0.5044960612276328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862.1239999999998</v>
      </c>
      <c r="C90" s="34">
        <f t="shared" si="101"/>
        <v>933.55599999999981</v>
      </c>
      <c r="D90" s="34">
        <f t="shared" si="101"/>
        <v>924.25599999999963</v>
      </c>
      <c r="E90" s="34">
        <f t="shared" si="101"/>
        <v>949.40199999999982</v>
      </c>
      <c r="F90" s="34">
        <f t="shared" si="101"/>
        <v>985.34599999999989</v>
      </c>
      <c r="H90" s="43">
        <f>IF(D$6-B$6 &lt;&gt; 0,(EXP(LN(D18/B18)/(D$6-B$6))-1)*100,0)</f>
        <v>1.401530175562371</v>
      </c>
      <c r="I90" s="43">
        <f>F56</f>
        <v>0.42760335183862352</v>
      </c>
      <c r="L90" s="24" t="str">
        <f t="shared" ref="L90:Q90" si="102">L18</f>
        <v>All occupations</v>
      </c>
      <c r="M90" s="34">
        <f t="shared" si="102"/>
        <v>461.40637054807786</v>
      </c>
      <c r="N90" s="34">
        <f t="shared" si="102"/>
        <v>490.23124023086433</v>
      </c>
      <c r="O90" s="34">
        <f t="shared" si="102"/>
        <v>488.61246782262231</v>
      </c>
      <c r="P90" s="34">
        <f t="shared" si="102"/>
        <v>500.69584428369444</v>
      </c>
      <c r="Q90" s="34">
        <f t="shared" si="102"/>
        <v>514.82733327193205</v>
      </c>
      <c r="S90" s="43">
        <f>IF(O$6-M$6 &lt;&gt; 0,(EXP(LN(O18/M18)/(O$6-M$6))-1)*100,0)</f>
        <v>1.1524000180040961</v>
      </c>
      <c r="T90" s="43">
        <f>Q56</f>
        <v>0.34902028433032584</v>
      </c>
      <c r="W90" s="24" t="str">
        <f t="shared" ref="W90:AB90" si="103">W18</f>
        <v>All occupations</v>
      </c>
      <c r="X90" s="34">
        <f t="shared" si="103"/>
        <v>400.71762945192211</v>
      </c>
      <c r="Y90" s="34">
        <f t="shared" si="103"/>
        <v>443.32475976913543</v>
      </c>
      <c r="Z90" s="34">
        <f t="shared" si="103"/>
        <v>435.64353217737744</v>
      </c>
      <c r="AA90" s="34">
        <f t="shared" si="103"/>
        <v>448.70615571630537</v>
      </c>
      <c r="AB90" s="34">
        <f t="shared" si="103"/>
        <v>470.51866672806818</v>
      </c>
      <c r="AD90" s="43">
        <f>IF(Z$6-X$6 &lt;&gt; 0,(EXP(LN(Z18/X18)/(Z$6-X$6))-1)*100,0)</f>
        <v>1.6853913063704429</v>
      </c>
      <c r="AE90" s="43">
        <f>AB56</f>
        <v>0.51472893622859228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East Midlands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East Midlands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East Midlands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56.260147218954955</v>
      </c>
      <c r="C8" s="11">
        <v>69.257289514306606</v>
      </c>
      <c r="D8" s="11">
        <v>71.422001355985913</v>
      </c>
      <c r="E8" s="11">
        <v>66.696399832379967</v>
      </c>
      <c r="F8" s="11">
        <v>73.126191930039013</v>
      </c>
      <c r="G8" s="10"/>
      <c r="H8" s="11">
        <f>F8-D8</f>
        <v>1.7041905740531007</v>
      </c>
      <c r="I8" s="11">
        <f>'RD T1'!E7</f>
        <v>34.901820323443104</v>
      </c>
      <c r="J8" s="11">
        <f>SUM(H8:I8)</f>
        <v>36.606010897496205</v>
      </c>
      <c r="L8" s="10" t="str">
        <f>name!D4</f>
        <v>11 Corporate managers and directors</v>
      </c>
      <c r="M8" s="11">
        <v>40.778399067602393</v>
      </c>
      <c r="N8" s="11">
        <v>47.893031323973936</v>
      </c>
      <c r="O8" s="11">
        <v>49.664743231641111</v>
      </c>
      <c r="P8" s="11">
        <v>45.106770902537257</v>
      </c>
      <c r="Q8" s="11">
        <v>47.470003414902109</v>
      </c>
      <c r="R8" s="10"/>
      <c r="S8" s="11">
        <f>Q8-O8</f>
        <v>-2.194739816739002</v>
      </c>
      <c r="T8" s="11">
        <f>'RD T1'!T7</f>
        <v>21.517647586990559</v>
      </c>
      <c r="U8" s="11">
        <f>SUM(S8:T8)</f>
        <v>19.322907770251557</v>
      </c>
      <c r="W8" s="10" t="str">
        <f>name!D4</f>
        <v>11 Corporate managers and directors</v>
      </c>
      <c r="X8" s="11">
        <v>15.481748151352519</v>
      </c>
      <c r="Y8" s="11">
        <v>21.364258190332681</v>
      </c>
      <c r="Z8" s="11">
        <v>21.757258124344784</v>
      </c>
      <c r="AA8" s="11">
        <v>21.589628929842736</v>
      </c>
      <c r="AB8" s="11">
        <v>25.656188515136957</v>
      </c>
      <c r="AC8" s="10"/>
      <c r="AD8" s="11">
        <f>AB8-Z8</f>
        <v>3.8989303907921737</v>
      </c>
      <c r="AE8" s="11">
        <f>'RD T1'!T36</f>
        <v>13.384172736452541</v>
      </c>
      <c r="AF8" s="11">
        <f>SUM(AD8:AE8)</f>
        <v>17.283103127244715</v>
      </c>
    </row>
    <row r="9" spans="1:32" x14ac:dyDescent="0.2">
      <c r="A9" s="10" t="str">
        <f>name!D5</f>
        <v>12 Other managers and proprietors</v>
      </c>
      <c r="B9" s="11">
        <v>26.631548304908488</v>
      </c>
      <c r="C9" s="11">
        <v>30.312345233119441</v>
      </c>
      <c r="D9" s="11">
        <v>31.066192517431048</v>
      </c>
      <c r="E9" s="11">
        <v>38.852906863455459</v>
      </c>
      <c r="F9" s="11">
        <v>45.341195644657986</v>
      </c>
      <c r="H9" s="11">
        <f t="shared" ref="H9:H32" si="2">F9-D9</f>
        <v>14.275003127226938</v>
      </c>
      <c r="I9" s="11">
        <f>'RD T1'!E8</f>
        <v>21.483911548043356</v>
      </c>
      <c r="J9" s="11">
        <f>SUM(H9:I9)</f>
        <v>35.75891467527029</v>
      </c>
      <c r="L9" s="10" t="str">
        <f>name!D5</f>
        <v>12 Other managers and proprietors</v>
      </c>
      <c r="M9" s="11">
        <v>17.20430989416764</v>
      </c>
      <c r="N9" s="11">
        <v>19.077586676323548</v>
      </c>
      <c r="O9" s="11">
        <v>19.957796390515909</v>
      </c>
      <c r="P9" s="11">
        <v>25.774703993147511</v>
      </c>
      <c r="Q9" s="11">
        <v>30.061558398329137</v>
      </c>
      <c r="S9" s="11">
        <f t="shared" ref="S9:S32" si="3">Q9-O9</f>
        <v>10.103762007813227</v>
      </c>
      <c r="T9" s="11">
        <f>'RD T1'!T8</f>
        <v>12.955746827785548</v>
      </c>
      <c r="U9" s="11">
        <f>SUM(S9:T9)</f>
        <v>23.059508835598777</v>
      </c>
      <c r="W9" s="10" t="str">
        <f>name!D5</f>
        <v>12 Other managers and proprietors</v>
      </c>
      <c r="X9" s="11">
        <v>9.4272384107408147</v>
      </c>
      <c r="Y9" s="11">
        <v>11.234758556795907</v>
      </c>
      <c r="Z9" s="11">
        <v>11.108396126915103</v>
      </c>
      <c r="AA9" s="11">
        <v>13.078202870307933</v>
      </c>
      <c r="AB9" s="11">
        <v>15.279637246328875</v>
      </c>
      <c r="AD9" s="11">
        <f t="shared" ref="AD9:AD32" si="4">AB9-Z9</f>
        <v>4.1712411194137715</v>
      </c>
      <c r="AE9" s="11">
        <f>'RD T1'!T37</f>
        <v>8.528164720257811</v>
      </c>
      <c r="AF9" s="11">
        <f>SUM(AD9:AE9)</f>
        <v>12.699405839671583</v>
      </c>
    </row>
    <row r="10" spans="1:32" x14ac:dyDescent="0.2">
      <c r="A10" s="10" t="str">
        <f>name!D6</f>
        <v>21 Science, research, engineering and technology professionals</v>
      </c>
      <c r="B10" s="11">
        <v>46.912956347586324</v>
      </c>
      <c r="C10" s="11">
        <v>54.654941997353703</v>
      </c>
      <c r="D10" s="11">
        <v>56.762178974607544</v>
      </c>
      <c r="E10" s="11">
        <v>60.394423136004534</v>
      </c>
      <c r="F10" s="11">
        <v>67.588581658490142</v>
      </c>
      <c r="G10" s="11"/>
      <c r="H10" s="11">
        <f t="shared" si="2"/>
        <v>10.826402683882598</v>
      </c>
      <c r="I10" s="11">
        <f>'RD T1'!E9</f>
        <v>22.78529729494916</v>
      </c>
      <c r="J10" s="11">
        <f t="shared" ref="J10:J32" si="5">SUM(H10:I10)</f>
        <v>33.611699978831759</v>
      </c>
      <c r="L10" s="10" t="str">
        <f>name!D6</f>
        <v>21 Science, research, engineering and technology professionals</v>
      </c>
      <c r="M10" s="11">
        <v>39.130808521114176</v>
      </c>
      <c r="N10" s="11">
        <v>45.761739908569048</v>
      </c>
      <c r="O10" s="11">
        <v>45.870265481908838</v>
      </c>
      <c r="P10" s="11">
        <v>47.437322944243824</v>
      </c>
      <c r="Q10" s="11">
        <v>51.986104950086521</v>
      </c>
      <c r="R10" s="11"/>
      <c r="S10" s="11">
        <f t="shared" si="3"/>
        <v>6.1158394681776826</v>
      </c>
      <c r="T10" s="11">
        <f>'RD T1'!T9</f>
        <v>15.92302795257849</v>
      </c>
      <c r="U10" s="11">
        <f t="shared" ref="U10:U32" si="6">SUM(S10:T10)</f>
        <v>22.038867420756173</v>
      </c>
      <c r="W10" s="10" t="str">
        <f>name!D6</f>
        <v>21 Science, research, engineering and technology professionals</v>
      </c>
      <c r="X10" s="11">
        <v>7.7821478264721486</v>
      </c>
      <c r="Y10" s="11">
        <v>8.893202088784653</v>
      </c>
      <c r="Z10" s="11">
        <v>10.891913492698734</v>
      </c>
      <c r="AA10" s="11">
        <v>12.957100191760741</v>
      </c>
      <c r="AB10" s="11">
        <v>15.602476708403744</v>
      </c>
      <c r="AC10" s="11"/>
      <c r="AD10" s="11">
        <f t="shared" si="4"/>
        <v>4.7105632157050099</v>
      </c>
      <c r="AE10" s="11">
        <f>'RD T1'!T38</f>
        <v>6.8622693423706673</v>
      </c>
      <c r="AF10" s="11">
        <f t="shared" ref="AF10:AF32" si="7">SUM(AD10:AE10)</f>
        <v>11.572832558075678</v>
      </c>
    </row>
    <row r="11" spans="1:32" x14ac:dyDescent="0.2">
      <c r="A11" s="10" t="str">
        <f>name!D7</f>
        <v>22 Health professionals</v>
      </c>
      <c r="B11" s="11">
        <v>28.948204758658136</v>
      </c>
      <c r="C11" s="11">
        <v>34.89669555481295</v>
      </c>
      <c r="D11" s="11">
        <v>34.74914414360434</v>
      </c>
      <c r="E11" s="11">
        <v>37.751854385269752</v>
      </c>
      <c r="F11" s="11">
        <v>41.826994906237196</v>
      </c>
      <c r="G11" s="11"/>
      <c r="H11" s="11">
        <f t="shared" si="2"/>
        <v>7.0778507626328562</v>
      </c>
      <c r="I11" s="11">
        <f>'RD T1'!E10</f>
        <v>20.225397820499694</v>
      </c>
      <c r="J11" s="11">
        <f t="shared" si="5"/>
        <v>27.30324858313255</v>
      </c>
      <c r="L11" s="10" t="str">
        <f>name!D7</f>
        <v>22 Health professionals</v>
      </c>
      <c r="M11" s="11">
        <v>7.8455587816004986</v>
      </c>
      <c r="N11" s="11">
        <v>8.7380351270621031</v>
      </c>
      <c r="O11" s="11">
        <v>9.6210549577539179</v>
      </c>
      <c r="P11" s="11">
        <v>10.217531008879691</v>
      </c>
      <c r="Q11" s="11">
        <v>11.145936444706591</v>
      </c>
      <c r="R11" s="11"/>
      <c r="S11" s="11">
        <f t="shared" si="3"/>
        <v>1.5248814869526726</v>
      </c>
      <c r="T11" s="11">
        <f>'RD T1'!T10</f>
        <v>3.9592994010009166</v>
      </c>
      <c r="U11" s="11">
        <f t="shared" si="6"/>
        <v>5.4841808879535892</v>
      </c>
      <c r="W11" s="10" t="str">
        <f>name!D7</f>
        <v>22 Health professionals</v>
      </c>
      <c r="X11" s="11">
        <v>21.102645977057655</v>
      </c>
      <c r="Y11" s="11">
        <v>26.158660427750842</v>
      </c>
      <c r="Z11" s="11">
        <v>25.128089185850456</v>
      </c>
      <c r="AA11" s="11">
        <v>27.534323376390127</v>
      </c>
      <c r="AB11" s="11">
        <v>30.681058461530629</v>
      </c>
      <c r="AC11" s="11"/>
      <c r="AD11" s="11">
        <f t="shared" si="4"/>
        <v>5.552969275680173</v>
      </c>
      <c r="AE11" s="11">
        <f>'RD T1'!T39</f>
        <v>16.266098419498782</v>
      </c>
      <c r="AF11" s="11">
        <f t="shared" si="7"/>
        <v>21.819067695178955</v>
      </c>
    </row>
    <row r="12" spans="1:32" x14ac:dyDescent="0.2">
      <c r="A12" s="10" t="str">
        <f>name!D8</f>
        <v>23 Teaching and other educational professionals</v>
      </c>
      <c r="B12" s="11">
        <v>31.488388189008433</v>
      </c>
      <c r="C12" s="11">
        <v>33.928069168467502</v>
      </c>
      <c r="D12" s="11">
        <v>35.006282805569555</v>
      </c>
      <c r="E12" s="11">
        <v>34.977879326359677</v>
      </c>
      <c r="F12" s="11">
        <v>36.80815885632007</v>
      </c>
      <c r="G12" s="11"/>
      <c r="H12" s="11">
        <f t="shared" si="2"/>
        <v>1.8018760507505149</v>
      </c>
      <c r="I12" s="11">
        <f>'RD T1'!E11</f>
        <v>17.201336918920418</v>
      </c>
      <c r="J12" s="11">
        <f t="shared" si="5"/>
        <v>19.003212969670933</v>
      </c>
      <c r="L12" s="10" t="str">
        <f>name!D8</f>
        <v>23 Teaching and other educational professionals</v>
      </c>
      <c r="M12" s="11">
        <v>12.854131136023861</v>
      </c>
      <c r="N12" s="11">
        <v>12.729691520300852</v>
      </c>
      <c r="O12" s="11">
        <v>13.205181798749175</v>
      </c>
      <c r="P12" s="11">
        <v>13.639171589101711</v>
      </c>
      <c r="Q12" s="11">
        <v>14.286862222202815</v>
      </c>
      <c r="R12" s="11"/>
      <c r="S12" s="11">
        <f t="shared" si="3"/>
        <v>1.0816804234536406</v>
      </c>
      <c r="T12" s="11">
        <f>'RD T1'!T11</f>
        <v>5.7822086532248713</v>
      </c>
      <c r="U12" s="11">
        <f t="shared" si="6"/>
        <v>6.8638890766785119</v>
      </c>
      <c r="W12" s="10" t="str">
        <f>name!D8</f>
        <v>23 Teaching and other educational professionals</v>
      </c>
      <c r="X12" s="11">
        <v>18.634257052984587</v>
      </c>
      <c r="Y12" s="11">
        <v>21.198377648166627</v>
      </c>
      <c r="Z12" s="11">
        <v>21.801101006820435</v>
      </c>
      <c r="AA12" s="11">
        <v>21.338707737257913</v>
      </c>
      <c r="AB12" s="11">
        <v>22.521296634117292</v>
      </c>
      <c r="AC12" s="11"/>
      <c r="AD12" s="11">
        <f t="shared" si="4"/>
        <v>0.7201956272968566</v>
      </c>
      <c r="AE12" s="11">
        <f>'RD T1'!T40</f>
        <v>11.419128265695548</v>
      </c>
      <c r="AF12" s="11">
        <f t="shared" si="7"/>
        <v>12.139323892992405</v>
      </c>
    </row>
    <row r="13" spans="1:32" x14ac:dyDescent="0.2">
      <c r="A13" s="10" t="str">
        <f>name!D9</f>
        <v>24 Business, media and public service professionals</v>
      </c>
      <c r="B13" s="11">
        <v>46.998225957414547</v>
      </c>
      <c r="C13" s="11">
        <v>55.810750795142532</v>
      </c>
      <c r="D13" s="11">
        <v>61.62251123552565</v>
      </c>
      <c r="E13" s="11">
        <v>69.046375429862948</v>
      </c>
      <c r="F13" s="11">
        <v>78.507026873017011</v>
      </c>
      <c r="G13" s="11"/>
      <c r="H13" s="11">
        <f t="shared" si="2"/>
        <v>16.884515637491361</v>
      </c>
      <c r="I13" s="11">
        <f>'RD T1'!E12</f>
        <v>34.145436990915172</v>
      </c>
      <c r="J13" s="11">
        <f t="shared" si="5"/>
        <v>51.029952628406534</v>
      </c>
      <c r="L13" s="10" t="str">
        <f>name!D9</f>
        <v>24 Business, media and public service professionals</v>
      </c>
      <c r="M13" s="11">
        <v>27.856619440621571</v>
      </c>
      <c r="N13" s="11">
        <v>30.673915075819618</v>
      </c>
      <c r="O13" s="11">
        <v>33.158672296104349</v>
      </c>
      <c r="P13" s="11">
        <v>37.280831272369703</v>
      </c>
      <c r="Q13" s="11">
        <v>41.118101103642474</v>
      </c>
      <c r="R13" s="11"/>
      <c r="S13" s="11">
        <f t="shared" si="3"/>
        <v>7.9594288075381243</v>
      </c>
      <c r="T13" s="11">
        <f>'RD T1'!T12</f>
        <v>16.00106593263569</v>
      </c>
      <c r="U13" s="11">
        <f t="shared" si="6"/>
        <v>23.960494740173814</v>
      </c>
      <c r="W13" s="10" t="str">
        <f>name!D9</f>
        <v>24 Business, media and public service professionals</v>
      </c>
      <c r="X13" s="11">
        <v>19.141606516793054</v>
      </c>
      <c r="Y13" s="11">
        <v>25.136835719322889</v>
      </c>
      <c r="Z13" s="11">
        <v>28.463838939421326</v>
      </c>
      <c r="AA13" s="11">
        <v>31.765544157493181</v>
      </c>
      <c r="AB13" s="11">
        <v>37.388925769374723</v>
      </c>
      <c r="AC13" s="11"/>
      <c r="AD13" s="11">
        <f t="shared" si="4"/>
        <v>8.925086829953397</v>
      </c>
      <c r="AE13" s="11">
        <f>'RD T1'!T41</f>
        <v>18.144371058279482</v>
      </c>
      <c r="AF13" s="11">
        <f t="shared" si="7"/>
        <v>27.069457888232879</v>
      </c>
    </row>
    <row r="14" spans="1:32" x14ac:dyDescent="0.2">
      <c r="A14" s="10" t="str">
        <f>name!D10</f>
        <v>31 Science, engineering and technology associate professionals</v>
      </c>
      <c r="B14" s="11">
        <v>13.891194542519699</v>
      </c>
      <c r="C14" s="11">
        <v>16.598815560828282</v>
      </c>
      <c r="D14" s="11">
        <v>18.005371037109249</v>
      </c>
      <c r="E14" s="11">
        <v>15.772539301853438</v>
      </c>
      <c r="F14" s="11">
        <v>16.851664417544146</v>
      </c>
      <c r="G14" s="11"/>
      <c r="H14" s="11">
        <f t="shared" si="2"/>
        <v>-1.1537066195651029</v>
      </c>
      <c r="I14" s="11">
        <f>'RD T1'!E13</f>
        <v>6.6223994850036911</v>
      </c>
      <c r="J14" s="11">
        <f t="shared" si="5"/>
        <v>5.4686928654385882</v>
      </c>
      <c r="L14" s="10" t="str">
        <f>name!D10</f>
        <v>31 Science, engineering and technology associate professionals</v>
      </c>
      <c r="M14" s="11">
        <v>10.305924531701356</v>
      </c>
      <c r="N14" s="11">
        <v>12.712299499243644</v>
      </c>
      <c r="O14" s="11">
        <v>13.217814864343348</v>
      </c>
      <c r="P14" s="11">
        <v>10.812119895342937</v>
      </c>
      <c r="Q14" s="11">
        <v>11.030454296729108</v>
      </c>
      <c r="R14" s="11"/>
      <c r="S14" s="11">
        <f t="shared" si="3"/>
        <v>-2.18736056761424</v>
      </c>
      <c r="T14" s="11">
        <f>'RD T1'!T13</f>
        <v>4.0232665816354221</v>
      </c>
      <c r="U14" s="11">
        <f t="shared" si="6"/>
        <v>1.835906014021182</v>
      </c>
      <c r="W14" s="10" t="str">
        <f>name!D10</f>
        <v>31 Science, engineering and technology associate professionals</v>
      </c>
      <c r="X14" s="11">
        <v>3.585270010818332</v>
      </c>
      <c r="Y14" s="11">
        <v>3.8865160615846754</v>
      </c>
      <c r="Z14" s="11">
        <v>4.7875561727658837</v>
      </c>
      <c r="AA14" s="11">
        <v>4.9604194065105105</v>
      </c>
      <c r="AB14" s="11">
        <v>5.8212101208150777</v>
      </c>
      <c r="AC14" s="11"/>
      <c r="AD14" s="11">
        <f t="shared" si="4"/>
        <v>1.033653948049194</v>
      </c>
      <c r="AE14" s="11">
        <f>'RD T1'!T42</f>
        <v>2.5991329033682695</v>
      </c>
      <c r="AF14" s="11">
        <f t="shared" si="7"/>
        <v>3.6327868514174635</v>
      </c>
    </row>
    <row r="15" spans="1:32" x14ac:dyDescent="0.2">
      <c r="A15" s="10" t="str">
        <f>name!D11</f>
        <v>32 Health and social care associate professionals</v>
      </c>
      <c r="B15" s="11">
        <v>12.983193146151171</v>
      </c>
      <c r="C15" s="11">
        <v>15.436641595378934</v>
      </c>
      <c r="D15" s="11">
        <v>15.624977673549568</v>
      </c>
      <c r="E15" s="11">
        <v>15.95450321055336</v>
      </c>
      <c r="F15" s="11">
        <v>17.742817280978212</v>
      </c>
      <c r="G15" s="11"/>
      <c r="H15" s="11">
        <f t="shared" si="2"/>
        <v>2.1178396074286443</v>
      </c>
      <c r="I15" s="11">
        <f>'RD T1'!E14</f>
        <v>9.3766873254360767</v>
      </c>
      <c r="J15" s="11">
        <f t="shared" si="5"/>
        <v>11.494526932864721</v>
      </c>
      <c r="L15" s="10" t="str">
        <f>name!D11</f>
        <v>32 Health and social care associate professionals</v>
      </c>
      <c r="M15" s="11">
        <v>2.8410189893392785</v>
      </c>
      <c r="N15" s="11">
        <v>2.9733667807913631</v>
      </c>
      <c r="O15" s="11">
        <v>3.3046732538215915</v>
      </c>
      <c r="P15" s="11">
        <v>2.9937635706523471</v>
      </c>
      <c r="Q15" s="11">
        <v>3.2473709004292335</v>
      </c>
      <c r="R15" s="11"/>
      <c r="S15" s="11">
        <f t="shared" si="3"/>
        <v>-5.7302353392358008E-2</v>
      </c>
      <c r="T15" s="11">
        <f>'RD T1'!T14</f>
        <v>1.4571794555409585</v>
      </c>
      <c r="U15" s="11">
        <f t="shared" si="6"/>
        <v>1.3998771021486005</v>
      </c>
      <c r="W15" s="10" t="str">
        <f>name!D11</f>
        <v>32 Health and social care associate professionals</v>
      </c>
      <c r="X15" s="11">
        <v>10.14217415681189</v>
      </c>
      <c r="Y15" s="11">
        <v>12.463274814587582</v>
      </c>
      <c r="Z15" s="11">
        <v>12.320304419727965</v>
      </c>
      <c r="AA15" s="11">
        <v>12.960739639901014</v>
      </c>
      <c r="AB15" s="11">
        <v>14.495446380548973</v>
      </c>
      <c r="AC15" s="11"/>
      <c r="AD15" s="11">
        <f t="shared" si="4"/>
        <v>2.1751419608210085</v>
      </c>
      <c r="AE15" s="11">
        <f>'RD T1'!T43</f>
        <v>7.919507869895118</v>
      </c>
      <c r="AF15" s="11">
        <f t="shared" si="7"/>
        <v>10.094649830716126</v>
      </c>
    </row>
    <row r="16" spans="1:32" x14ac:dyDescent="0.2">
      <c r="A16" s="10" t="str">
        <f>name!D12</f>
        <v>33 Protective service occupations</v>
      </c>
      <c r="B16" s="11">
        <v>9.5676289350769874</v>
      </c>
      <c r="C16" s="11">
        <v>9.8738854076293237</v>
      </c>
      <c r="D16" s="11">
        <v>10.272593637449544</v>
      </c>
      <c r="E16" s="11">
        <v>12.30649697936119</v>
      </c>
      <c r="F16" s="11">
        <v>13.907237410166173</v>
      </c>
      <c r="G16" s="11"/>
      <c r="H16" s="11">
        <f t="shared" si="2"/>
        <v>3.634643772716629</v>
      </c>
      <c r="I16" s="11">
        <f>'RD T1'!E15</f>
        <v>4.0888667712485081</v>
      </c>
      <c r="J16" s="11">
        <f t="shared" si="5"/>
        <v>7.723510543965137</v>
      </c>
      <c r="L16" s="10" t="str">
        <f>name!D12</f>
        <v>33 Protective service occupations</v>
      </c>
      <c r="M16" s="11">
        <v>8.0046997858784632</v>
      </c>
      <c r="N16" s="11">
        <v>8.1275203319359086</v>
      </c>
      <c r="O16" s="11">
        <v>8.3209880395607048</v>
      </c>
      <c r="P16" s="11">
        <v>9.666010621703423</v>
      </c>
      <c r="Q16" s="11">
        <v>10.437728235945597</v>
      </c>
      <c r="R16" s="11"/>
      <c r="S16" s="11">
        <f t="shared" si="3"/>
        <v>2.1167401963848924</v>
      </c>
      <c r="T16" s="11">
        <f>'RD T1'!T15</f>
        <v>2.7257941596958077</v>
      </c>
      <c r="U16" s="11">
        <f t="shared" si="6"/>
        <v>4.8425343560806997</v>
      </c>
      <c r="W16" s="10" t="str">
        <f>name!D12</f>
        <v>33 Protective service occupations</v>
      </c>
      <c r="X16" s="11">
        <v>1.5629291491985213</v>
      </c>
      <c r="Y16" s="11">
        <v>1.7463650756934066</v>
      </c>
      <c r="Z16" s="11">
        <v>1.9516055978888531</v>
      </c>
      <c r="AA16" s="11">
        <v>2.6404863576577671</v>
      </c>
      <c r="AB16" s="11">
        <v>3.4695091742205797</v>
      </c>
      <c r="AC16" s="11"/>
      <c r="AD16" s="11">
        <f t="shared" si="4"/>
        <v>1.5179035763317266</v>
      </c>
      <c r="AE16" s="11">
        <f>'RD T1'!T44</f>
        <v>1.363072611552701</v>
      </c>
      <c r="AF16" s="11">
        <f t="shared" si="7"/>
        <v>2.8809761878844276</v>
      </c>
    </row>
    <row r="17" spans="1:32" x14ac:dyDescent="0.2">
      <c r="A17" s="10" t="str">
        <f>name!D13</f>
        <v>34 Culture, media and sports occupations</v>
      </c>
      <c r="B17" s="11">
        <v>12.890596119460181</v>
      </c>
      <c r="C17" s="11">
        <v>12.514781119645944</v>
      </c>
      <c r="D17" s="11">
        <v>13.230711495350086</v>
      </c>
      <c r="E17" s="11">
        <v>12.374388339383918</v>
      </c>
      <c r="F17" s="11">
        <v>13.581909468934681</v>
      </c>
      <c r="G17" s="11"/>
      <c r="H17" s="11">
        <f t="shared" si="2"/>
        <v>0.35119797358459515</v>
      </c>
      <c r="I17" s="11">
        <f>'RD T1'!E16</f>
        <v>5.808351026713523</v>
      </c>
      <c r="J17" s="11">
        <f t="shared" si="5"/>
        <v>6.1595490002981181</v>
      </c>
      <c r="L17" s="10" t="str">
        <f>name!D13</f>
        <v>34 Culture, media and sports occupations</v>
      </c>
      <c r="M17" s="11">
        <v>7.6208342187537053</v>
      </c>
      <c r="N17" s="11">
        <v>6.6534530263005394</v>
      </c>
      <c r="O17" s="11">
        <v>6.7309842976080159</v>
      </c>
      <c r="P17" s="11">
        <v>6.2734241359134293</v>
      </c>
      <c r="Q17" s="11">
        <v>6.8609271966294001</v>
      </c>
      <c r="R17" s="11"/>
      <c r="S17" s="11">
        <f t="shared" si="3"/>
        <v>0.12994289902138423</v>
      </c>
      <c r="T17" s="11">
        <f>'RD T1'!T16</f>
        <v>2.565021996030258</v>
      </c>
      <c r="U17" s="11">
        <f t="shared" si="6"/>
        <v>2.6949648950516423</v>
      </c>
      <c r="W17" s="10" t="str">
        <f>name!D13</f>
        <v>34 Culture, media and sports occupations</v>
      </c>
      <c r="X17" s="11">
        <v>5.2697619007064906</v>
      </c>
      <c r="Y17" s="11">
        <v>5.8613280933454233</v>
      </c>
      <c r="Z17" s="11">
        <v>6.4997271977420592</v>
      </c>
      <c r="AA17" s="11">
        <v>6.1009642034704852</v>
      </c>
      <c r="AB17" s="11">
        <v>6.7209822723052879</v>
      </c>
      <c r="AC17" s="11"/>
      <c r="AD17" s="11">
        <f t="shared" si="4"/>
        <v>0.22125507456322868</v>
      </c>
      <c r="AE17" s="11">
        <f>'RD T1'!T45</f>
        <v>3.2433290306832667</v>
      </c>
      <c r="AF17" s="11">
        <f t="shared" si="7"/>
        <v>3.4645841052464954</v>
      </c>
    </row>
    <row r="18" spans="1:32" x14ac:dyDescent="0.2">
      <c r="A18" s="10" t="str">
        <f>name!D14</f>
        <v>35 Business and public service associate professionals</v>
      </c>
      <c r="B18" s="11">
        <v>48.663666556246568</v>
      </c>
      <c r="C18" s="11">
        <v>54.126020969684021</v>
      </c>
      <c r="D18" s="11">
        <v>56.424306676900606</v>
      </c>
      <c r="E18" s="11">
        <v>54.411243192677148</v>
      </c>
      <c r="F18" s="11">
        <v>56.791717236352106</v>
      </c>
      <c r="G18" s="11"/>
      <c r="H18" s="11">
        <f t="shared" si="2"/>
        <v>0.36741055945149981</v>
      </c>
      <c r="I18" s="11">
        <f>'RD T1'!E17</f>
        <v>25.107882774288015</v>
      </c>
      <c r="J18" s="11">
        <f t="shared" si="5"/>
        <v>25.475293333739515</v>
      </c>
      <c r="L18" s="10" t="str">
        <f>name!D14</f>
        <v>35 Business and public service associate professionals</v>
      </c>
      <c r="M18" s="11">
        <v>27.21767748800195</v>
      </c>
      <c r="N18" s="11">
        <v>29.491071855586096</v>
      </c>
      <c r="O18" s="11">
        <v>31.112705994634464</v>
      </c>
      <c r="P18" s="11">
        <v>28.894639193604643</v>
      </c>
      <c r="Q18" s="11">
        <v>28.739412411707871</v>
      </c>
      <c r="R18" s="11"/>
      <c r="S18" s="11">
        <f t="shared" si="3"/>
        <v>-2.3732935829265926</v>
      </c>
      <c r="T18" s="11">
        <f>'RD T1'!T17</f>
        <v>11.086973222079138</v>
      </c>
      <c r="U18" s="11">
        <f t="shared" si="6"/>
        <v>8.7136796391525451</v>
      </c>
      <c r="W18" s="10" t="str">
        <f>name!D14</f>
        <v>35 Business and public service associate professionals</v>
      </c>
      <c r="X18" s="11">
        <v>21.445989068244572</v>
      </c>
      <c r="Y18" s="11">
        <v>24.634949114097878</v>
      </c>
      <c r="Z18" s="11">
        <v>25.311600682266096</v>
      </c>
      <c r="AA18" s="11">
        <v>25.51660399907259</v>
      </c>
      <c r="AB18" s="11">
        <v>28.052304824644121</v>
      </c>
      <c r="AC18" s="11"/>
      <c r="AD18" s="11">
        <f t="shared" si="4"/>
        <v>2.740704142378025</v>
      </c>
      <c r="AE18" s="11">
        <f>'RD T1'!T46</f>
        <v>14.020909552208883</v>
      </c>
      <c r="AF18" s="11">
        <f t="shared" si="7"/>
        <v>16.761613694586906</v>
      </c>
    </row>
    <row r="19" spans="1:32" x14ac:dyDescent="0.2">
      <c r="A19" s="10" t="str">
        <f>name!D15</f>
        <v>41 Administrative occupations</v>
      </c>
      <c r="B19" s="11">
        <v>77.37495100295672</v>
      </c>
      <c r="C19" s="11">
        <v>79.882197734218281</v>
      </c>
      <c r="D19" s="11">
        <v>82.906991699075434</v>
      </c>
      <c r="E19" s="11">
        <v>76.792002459277882</v>
      </c>
      <c r="F19" s="11">
        <v>73.412327071297526</v>
      </c>
      <c r="G19" s="11"/>
      <c r="H19" s="11">
        <f t="shared" si="2"/>
        <v>-9.4946646277779081</v>
      </c>
      <c r="I19" s="11">
        <f>'RD T1'!E18</f>
        <v>38.528653145893671</v>
      </c>
      <c r="J19" s="11">
        <f t="shared" si="5"/>
        <v>29.033988518115763</v>
      </c>
      <c r="L19" s="10" t="str">
        <f>name!D15</f>
        <v>41 Administrative occupations</v>
      </c>
      <c r="M19" s="11">
        <v>17.750011298571813</v>
      </c>
      <c r="N19" s="11">
        <v>17.750199811784885</v>
      </c>
      <c r="O19" s="11">
        <v>21.530273583028599</v>
      </c>
      <c r="P19" s="11">
        <v>20.225590397406148</v>
      </c>
      <c r="Q19" s="11">
        <v>21.879213164665657</v>
      </c>
      <c r="R19" s="11"/>
      <c r="S19" s="11">
        <f t="shared" si="3"/>
        <v>0.34893958163705818</v>
      </c>
      <c r="T19" s="11">
        <f>'RD T1'!T18</f>
        <v>7.6230667526610336</v>
      </c>
      <c r="U19" s="11">
        <f t="shared" si="6"/>
        <v>7.9720063342980918</v>
      </c>
      <c r="W19" s="10" t="str">
        <f>name!D15</f>
        <v>41 Administrative occupations</v>
      </c>
      <c r="X19" s="11">
        <v>59.624939704384943</v>
      </c>
      <c r="Y19" s="11">
        <v>62.131997922433477</v>
      </c>
      <c r="Z19" s="11">
        <v>61.376718116046874</v>
      </c>
      <c r="AA19" s="11">
        <v>56.566412061871723</v>
      </c>
      <c r="AB19" s="11">
        <v>51.533113906631883</v>
      </c>
      <c r="AC19" s="11"/>
      <c r="AD19" s="11">
        <f t="shared" si="4"/>
        <v>-9.8436042094149911</v>
      </c>
      <c r="AE19" s="11">
        <f>'RD T1'!T47</f>
        <v>30.905586393232642</v>
      </c>
      <c r="AF19" s="11">
        <f t="shared" si="7"/>
        <v>21.061982183817651</v>
      </c>
    </row>
    <row r="20" spans="1:32" x14ac:dyDescent="0.2">
      <c r="A20" s="10" t="str">
        <f>name!D16</f>
        <v>42 Secretarial and related occupations</v>
      </c>
      <c r="B20" s="11">
        <v>18.328767656869626</v>
      </c>
      <c r="C20" s="11">
        <v>17.789200832961324</v>
      </c>
      <c r="D20" s="11">
        <v>17.314361411742883</v>
      </c>
      <c r="E20" s="11">
        <v>18.444971371013814</v>
      </c>
      <c r="F20" s="11">
        <v>14.937177359279103</v>
      </c>
      <c r="G20" s="11"/>
      <c r="H20" s="11">
        <f t="shared" si="2"/>
        <v>-2.3771840524637806</v>
      </c>
      <c r="I20" s="11">
        <f>'RD T1'!E19</f>
        <v>9.0067589937131434</v>
      </c>
      <c r="J20" s="11">
        <f t="shared" si="5"/>
        <v>6.6295749412493628</v>
      </c>
      <c r="L20" s="10" t="str">
        <f>name!D16</f>
        <v>42 Secretarial and related occupations</v>
      </c>
      <c r="M20" s="11">
        <v>1.477198712376151</v>
      </c>
      <c r="N20" s="11">
        <v>1.1620471808478605</v>
      </c>
      <c r="O20" s="11">
        <v>1.1675095211566251</v>
      </c>
      <c r="P20" s="11">
        <v>1.4488913801656376</v>
      </c>
      <c r="Q20" s="11">
        <v>1.774782959900733</v>
      </c>
      <c r="R20" s="11"/>
      <c r="S20" s="11">
        <f t="shared" si="3"/>
        <v>0.60727343874410789</v>
      </c>
      <c r="T20" s="11">
        <f>'RD T1'!T19</f>
        <v>0.49317584271254872</v>
      </c>
      <c r="U20" s="11">
        <f t="shared" si="6"/>
        <v>1.1004492814566567</v>
      </c>
      <c r="W20" s="10" t="str">
        <f>name!D16</f>
        <v>42 Secretarial and related occupations</v>
      </c>
      <c r="X20" s="11">
        <v>16.851568944493497</v>
      </c>
      <c r="Y20" s="11">
        <v>16.627153652113464</v>
      </c>
      <c r="Z20" s="11">
        <v>16.146851890586259</v>
      </c>
      <c r="AA20" s="11">
        <v>16.996079990848202</v>
      </c>
      <c r="AB20" s="11">
        <v>13.162394399378369</v>
      </c>
      <c r="AC20" s="11"/>
      <c r="AD20" s="11">
        <f t="shared" si="4"/>
        <v>-2.9844574912078894</v>
      </c>
      <c r="AE20" s="11">
        <f>'RD T1'!T48</f>
        <v>8.5135831510005939</v>
      </c>
      <c r="AF20" s="11">
        <f t="shared" si="7"/>
        <v>5.5291256597927045</v>
      </c>
    </row>
    <row r="21" spans="1:32" x14ac:dyDescent="0.2">
      <c r="A21" s="10" t="str">
        <f>name!D17</f>
        <v>51 Skilled agricultural and related trades</v>
      </c>
      <c r="B21" s="11">
        <v>8.6520877618869836</v>
      </c>
      <c r="C21" s="11">
        <v>9.0444435067437254</v>
      </c>
      <c r="D21" s="11">
        <v>9.3056861356102196</v>
      </c>
      <c r="E21" s="11">
        <v>9.2457140149889092</v>
      </c>
      <c r="F21" s="11">
        <v>9.9558004139251377</v>
      </c>
      <c r="G21" s="11"/>
      <c r="H21" s="11">
        <f t="shared" si="2"/>
        <v>0.65011427831491808</v>
      </c>
      <c r="I21" s="11">
        <f>'RD T1'!E20</f>
        <v>5.214733834169774</v>
      </c>
      <c r="J21" s="11">
        <f t="shared" si="5"/>
        <v>5.8648481124846921</v>
      </c>
      <c r="L21" s="10" t="str">
        <f>name!D17</f>
        <v>51 Skilled agricultural and related trades</v>
      </c>
      <c r="M21" s="11">
        <v>7.002078904846142</v>
      </c>
      <c r="N21" s="11">
        <v>6.5535595711842873</v>
      </c>
      <c r="O21" s="11">
        <v>7.152718134466526</v>
      </c>
      <c r="P21" s="11">
        <v>6.8924538611203428</v>
      </c>
      <c r="Q21" s="11">
        <v>7.179792257326179</v>
      </c>
      <c r="R21" s="11"/>
      <c r="S21" s="11">
        <f t="shared" si="3"/>
        <v>2.7074122859652938E-2</v>
      </c>
      <c r="T21" s="11">
        <f>'RD T1'!T20</f>
        <v>3.4850992027083829</v>
      </c>
      <c r="U21" s="11">
        <f t="shared" si="6"/>
        <v>3.5121733255680359</v>
      </c>
      <c r="W21" s="10" t="str">
        <f>name!D17</f>
        <v>51 Skilled agricultural and related trades</v>
      </c>
      <c r="X21" s="11">
        <v>1.6500088570408429</v>
      </c>
      <c r="Y21" s="11">
        <v>2.4908839355594399</v>
      </c>
      <c r="Z21" s="11">
        <v>2.1529680011436811</v>
      </c>
      <c r="AA21" s="11">
        <v>2.3532601538685718</v>
      </c>
      <c r="AB21" s="11">
        <v>2.7760081565989783</v>
      </c>
      <c r="AC21" s="11"/>
      <c r="AD21" s="11">
        <f t="shared" si="4"/>
        <v>0.62304015545529712</v>
      </c>
      <c r="AE21" s="11">
        <f>'RD T1'!T49</f>
        <v>1.72963463146139</v>
      </c>
      <c r="AF21" s="11">
        <f t="shared" si="7"/>
        <v>2.3526747869166869</v>
      </c>
    </row>
    <row r="22" spans="1:32" x14ac:dyDescent="0.2">
      <c r="A22" s="10" t="str">
        <f>name!D18</f>
        <v>52 Skilled metal, electrical and electronic trades</v>
      </c>
      <c r="B22" s="11">
        <v>34.296049530101634</v>
      </c>
      <c r="C22" s="11">
        <v>35.437847124421324</v>
      </c>
      <c r="D22" s="11">
        <v>31.035924399652902</v>
      </c>
      <c r="E22" s="11">
        <v>30.695450006878655</v>
      </c>
      <c r="F22" s="11">
        <v>28.815138594802665</v>
      </c>
      <c r="G22" s="11"/>
      <c r="H22" s="11">
        <f t="shared" si="2"/>
        <v>-2.2207858048502374</v>
      </c>
      <c r="I22" s="11">
        <f>'RD T1'!E21</f>
        <v>11.400441007056196</v>
      </c>
      <c r="J22" s="11">
        <f t="shared" si="5"/>
        <v>9.179655202205959</v>
      </c>
      <c r="L22" s="10" t="str">
        <f>name!D18</f>
        <v>52 Skilled metal, electrical and electronic trades</v>
      </c>
      <c r="M22" s="11">
        <v>33.767149797718766</v>
      </c>
      <c r="N22" s="11">
        <v>34.593793594917102</v>
      </c>
      <c r="O22" s="11">
        <v>30.391360847131132</v>
      </c>
      <c r="P22" s="11">
        <v>29.199437938458104</v>
      </c>
      <c r="Q22" s="11">
        <v>26.912302220249387</v>
      </c>
      <c r="R22" s="11"/>
      <c r="S22" s="11">
        <f t="shared" si="3"/>
        <v>-3.4790586268817449</v>
      </c>
      <c r="T22" s="11">
        <f>'RD T1'!T21</f>
        <v>10.551318153558226</v>
      </c>
      <c r="U22" s="11">
        <f t="shared" si="6"/>
        <v>7.0722595266764809</v>
      </c>
      <c r="W22" s="10" t="str">
        <f>name!D18</f>
        <v>52 Skilled metal, electrical and electronic trades</v>
      </c>
      <c r="X22" s="11">
        <v>0.52889973238282384</v>
      </c>
      <c r="Y22" s="11">
        <v>0.84405352950415813</v>
      </c>
      <c r="Z22" s="11">
        <v>0.64456355252176967</v>
      </c>
      <c r="AA22" s="11">
        <v>1.496012068420534</v>
      </c>
      <c r="AB22" s="11">
        <v>1.9028363745533001</v>
      </c>
      <c r="AC22" s="11"/>
      <c r="AD22" s="11">
        <f t="shared" si="4"/>
        <v>1.2582728220315305</v>
      </c>
      <c r="AE22" s="11">
        <f>'RD T1'!T50</f>
        <v>0.84912285349797678</v>
      </c>
      <c r="AF22" s="11">
        <f t="shared" si="7"/>
        <v>2.1073956755295074</v>
      </c>
    </row>
    <row r="23" spans="1:32" x14ac:dyDescent="0.2">
      <c r="A23" s="10" t="str">
        <f>name!D19</f>
        <v>53 Skilled construction and building trades</v>
      </c>
      <c r="B23" s="11">
        <v>22.660175779742318</v>
      </c>
      <c r="C23" s="11">
        <v>22.174235906243492</v>
      </c>
      <c r="D23" s="11">
        <v>18.088220664963497</v>
      </c>
      <c r="E23" s="11">
        <v>18.605144505026761</v>
      </c>
      <c r="F23" s="11">
        <v>16.488422822507864</v>
      </c>
      <c r="G23" s="11"/>
      <c r="H23" s="11">
        <f t="shared" si="2"/>
        <v>-1.5997978424556329</v>
      </c>
      <c r="I23" s="11">
        <f>'RD T1'!E22</f>
        <v>7.3232247120939356</v>
      </c>
      <c r="J23" s="11">
        <f t="shared" si="5"/>
        <v>5.7234268696383026</v>
      </c>
      <c r="L23" s="10" t="str">
        <f>name!D19</f>
        <v>53 Skilled construction and building trades</v>
      </c>
      <c r="M23" s="11">
        <v>22.453983718749328</v>
      </c>
      <c r="N23" s="11">
        <v>21.898299726669521</v>
      </c>
      <c r="O23" s="11">
        <v>17.832551175288003</v>
      </c>
      <c r="P23" s="11">
        <v>18.333033011300326</v>
      </c>
      <c r="Q23" s="11">
        <v>16.192631427305145</v>
      </c>
      <c r="R23" s="11"/>
      <c r="S23" s="11">
        <f t="shared" si="3"/>
        <v>-1.6399197479828587</v>
      </c>
      <c r="T23" s="11">
        <f>'RD T1'!T22</f>
        <v>7.1828541460063215</v>
      </c>
      <c r="U23" s="11">
        <f t="shared" si="6"/>
        <v>5.5429343980234629</v>
      </c>
      <c r="W23" s="10" t="str">
        <f>name!D19</f>
        <v>53 Skilled construction and building trades</v>
      </c>
      <c r="X23" s="11">
        <v>0.20619206099299012</v>
      </c>
      <c r="Y23" s="11">
        <v>0.27593617957394306</v>
      </c>
      <c r="Z23" s="11">
        <v>0.25566948967552816</v>
      </c>
      <c r="AA23" s="11">
        <v>0.27211149372643051</v>
      </c>
      <c r="AB23" s="11">
        <v>0.29579139520272296</v>
      </c>
      <c r="AC23" s="11"/>
      <c r="AD23" s="11">
        <f t="shared" si="4"/>
        <v>4.0121905527194801E-2</v>
      </c>
      <c r="AE23" s="11">
        <f>'RD T1'!T51</f>
        <v>0.14037056608761586</v>
      </c>
      <c r="AF23" s="11">
        <f t="shared" si="7"/>
        <v>0.18049247161481066</v>
      </c>
    </row>
    <row r="24" spans="1:32" x14ac:dyDescent="0.2">
      <c r="A24" s="10" t="str">
        <f>name!D20</f>
        <v>54 Textiles, printing and other skilled trades</v>
      </c>
      <c r="B24" s="11">
        <v>15.612884900057077</v>
      </c>
      <c r="C24" s="11">
        <v>13.906889542498091</v>
      </c>
      <c r="D24" s="11">
        <v>13.485209245980405</v>
      </c>
      <c r="E24" s="11">
        <v>13.118270003752345</v>
      </c>
      <c r="F24" s="11">
        <v>12.425788957441297</v>
      </c>
      <c r="G24" s="11"/>
      <c r="H24" s="11">
        <f t="shared" si="2"/>
        <v>-1.0594202885391084</v>
      </c>
      <c r="I24" s="11">
        <f>'RD T1'!E23</f>
        <v>5.5403281665219088</v>
      </c>
      <c r="J24" s="11">
        <f t="shared" si="5"/>
        <v>4.4809078779828004</v>
      </c>
      <c r="L24" s="10" t="str">
        <f>name!D20</f>
        <v>54 Textiles, printing and other skilled trades</v>
      </c>
      <c r="M24" s="11">
        <v>9.1059492956995669</v>
      </c>
      <c r="N24" s="11">
        <v>7.5471521559239401</v>
      </c>
      <c r="O24" s="11">
        <v>7.1156616186110018</v>
      </c>
      <c r="P24" s="11">
        <v>6.9288597100215963</v>
      </c>
      <c r="Q24" s="11">
        <v>6.3700769662432499</v>
      </c>
      <c r="R24" s="11"/>
      <c r="S24" s="11">
        <f t="shared" si="3"/>
        <v>-0.74558465236775184</v>
      </c>
      <c r="T24" s="11">
        <f>'RD T1'!T23</f>
        <v>2.1018948812255136</v>
      </c>
      <c r="U24" s="11">
        <f t="shared" si="6"/>
        <v>1.3563102288577618</v>
      </c>
      <c r="W24" s="10" t="str">
        <f>name!D20</f>
        <v>54 Textiles, printing and other skilled trades</v>
      </c>
      <c r="X24" s="11">
        <v>6.506935604357496</v>
      </c>
      <c r="Y24" s="11">
        <v>6.3597373865741691</v>
      </c>
      <c r="Z24" s="11">
        <v>6.369547627369391</v>
      </c>
      <c r="AA24" s="11">
        <v>6.1894102937307283</v>
      </c>
      <c r="AB24" s="11">
        <v>6.0557119911980566</v>
      </c>
      <c r="AC24" s="11"/>
      <c r="AD24" s="11">
        <f t="shared" si="4"/>
        <v>-0.31383563617133436</v>
      </c>
      <c r="AE24" s="11">
        <f>'RD T1'!T52</f>
        <v>3.4384332852963952</v>
      </c>
      <c r="AF24" s="11">
        <f t="shared" si="7"/>
        <v>3.1245976491250609</v>
      </c>
    </row>
    <row r="25" spans="1:32" x14ac:dyDescent="0.2">
      <c r="A25" s="10" t="str">
        <f>name!D21</f>
        <v>61 Caring personal service occupations</v>
      </c>
      <c r="B25" s="11">
        <v>68.534432007301987</v>
      </c>
      <c r="C25" s="11">
        <v>73.173102563117126</v>
      </c>
      <c r="D25" s="11">
        <v>70.079861775755674</v>
      </c>
      <c r="E25" s="11">
        <v>76.536546169784771</v>
      </c>
      <c r="F25" s="11">
        <v>84.429295725502485</v>
      </c>
      <c r="G25" s="11"/>
      <c r="H25" s="11">
        <f t="shared" si="2"/>
        <v>14.34943394974681</v>
      </c>
      <c r="I25" s="11">
        <f>'RD T1'!E24</f>
        <v>43.556309266233974</v>
      </c>
      <c r="J25" s="11">
        <f t="shared" si="5"/>
        <v>57.905743215980785</v>
      </c>
      <c r="L25" s="10" t="str">
        <f>name!D21</f>
        <v>61 Caring personal service occupations</v>
      </c>
      <c r="M25" s="11">
        <v>9.9266153717146022</v>
      </c>
      <c r="N25" s="11">
        <v>10.844782041119979</v>
      </c>
      <c r="O25" s="11">
        <v>10.752468611588846</v>
      </c>
      <c r="P25" s="11">
        <v>13.353825588285332</v>
      </c>
      <c r="Q25" s="11">
        <v>15.877062915972811</v>
      </c>
      <c r="R25" s="11"/>
      <c r="S25" s="11">
        <f t="shared" si="3"/>
        <v>5.1245943043839652</v>
      </c>
      <c r="T25" s="11">
        <f>'RD T1'!T24</f>
        <v>6.069366578477001</v>
      </c>
      <c r="U25" s="11">
        <f t="shared" si="6"/>
        <v>11.193960882860967</v>
      </c>
      <c r="W25" s="10" t="str">
        <f>name!D21</f>
        <v>61 Caring personal service occupations</v>
      </c>
      <c r="X25" s="11">
        <v>58.607816635587398</v>
      </c>
      <c r="Y25" s="11">
        <v>62.328320521997185</v>
      </c>
      <c r="Z25" s="11">
        <v>59.327393164166892</v>
      </c>
      <c r="AA25" s="11">
        <v>63.182720581499481</v>
      </c>
      <c r="AB25" s="11">
        <v>68.552232809529698</v>
      </c>
      <c r="AC25" s="11"/>
      <c r="AD25" s="11">
        <f t="shared" si="4"/>
        <v>9.2248396453628061</v>
      </c>
      <c r="AE25" s="11">
        <f>'RD T1'!T53</f>
        <v>37.486942687756979</v>
      </c>
      <c r="AF25" s="11">
        <f t="shared" si="7"/>
        <v>46.711782333119785</v>
      </c>
    </row>
    <row r="26" spans="1:32" x14ac:dyDescent="0.2">
      <c r="A26" s="10" t="str">
        <f>name!D22</f>
        <v>62 Leisure, travel and related personal service occupations</v>
      </c>
      <c r="B26" s="11">
        <v>21.137243595479465</v>
      </c>
      <c r="C26" s="11">
        <v>25.102675350720304</v>
      </c>
      <c r="D26" s="11">
        <v>23.907273500176501</v>
      </c>
      <c r="E26" s="11">
        <v>24.329054500526084</v>
      </c>
      <c r="F26" s="11">
        <v>25.281659909805555</v>
      </c>
      <c r="G26" s="11"/>
      <c r="H26" s="11">
        <f t="shared" si="2"/>
        <v>1.3743864096290537</v>
      </c>
      <c r="I26" s="11">
        <f>'RD T1'!E25</f>
        <v>12.397892123408504</v>
      </c>
      <c r="J26" s="11">
        <f t="shared" si="5"/>
        <v>13.772278533037557</v>
      </c>
      <c r="L26" s="10" t="str">
        <f>name!D22</f>
        <v>62 Leisure, travel and related personal service occupations</v>
      </c>
      <c r="M26" s="11">
        <v>6.5225536363778627</v>
      </c>
      <c r="N26" s="11">
        <v>7.2835394569234548</v>
      </c>
      <c r="O26" s="11">
        <v>7.1374424442012394</v>
      </c>
      <c r="P26" s="11">
        <v>7.3296747699709401</v>
      </c>
      <c r="Q26" s="11">
        <v>8.0851487808175797</v>
      </c>
      <c r="R26" s="11"/>
      <c r="S26" s="11">
        <f t="shared" si="3"/>
        <v>0.94770633661634029</v>
      </c>
      <c r="T26" s="11">
        <f>'RD T1'!T25</f>
        <v>3.2235586275426131</v>
      </c>
      <c r="U26" s="11">
        <f t="shared" si="6"/>
        <v>4.1712649641589534</v>
      </c>
      <c r="W26" s="10" t="str">
        <f>name!D22</f>
        <v>62 Leisure, travel and related personal service occupations</v>
      </c>
      <c r="X26" s="11">
        <v>14.614689959101584</v>
      </c>
      <c r="Y26" s="11">
        <v>17.819135893796844</v>
      </c>
      <c r="Z26" s="11">
        <v>16.769831055975274</v>
      </c>
      <c r="AA26" s="11">
        <v>16.999379730555116</v>
      </c>
      <c r="AB26" s="11">
        <v>17.196511128987972</v>
      </c>
      <c r="AC26" s="11"/>
      <c r="AD26" s="11">
        <f t="shared" si="4"/>
        <v>0.42668007301269739</v>
      </c>
      <c r="AE26" s="11">
        <f>'RD T1'!T54</f>
        <v>9.1743334958658895</v>
      </c>
      <c r="AF26" s="11">
        <f t="shared" si="7"/>
        <v>9.6010135688785869</v>
      </c>
    </row>
    <row r="27" spans="1:32" x14ac:dyDescent="0.2">
      <c r="A27" s="10" t="str">
        <f>name!D23</f>
        <v>63 Community and civil enforcement occupations</v>
      </c>
      <c r="B27" s="11">
        <v>0.91296149117046932</v>
      </c>
      <c r="C27" s="11">
        <v>0.77849572400998668</v>
      </c>
      <c r="D27" s="11">
        <v>1.0028290993646618</v>
      </c>
      <c r="E27" s="11">
        <v>0.82130839516555154</v>
      </c>
      <c r="F27" s="11">
        <v>0.91626302825913208</v>
      </c>
      <c r="G27" s="11"/>
      <c r="H27" s="11">
        <f t="shared" si="2"/>
        <v>-8.6566071105529718E-2</v>
      </c>
      <c r="I27" s="11">
        <f>'RD T1'!E26</f>
        <v>0.38706404626332591</v>
      </c>
      <c r="J27" s="11">
        <f t="shared" si="5"/>
        <v>0.30049797515779619</v>
      </c>
      <c r="L27" s="10" t="str">
        <f>name!D23</f>
        <v>63 Community and civil enforcement occupations</v>
      </c>
      <c r="M27" s="11">
        <v>0.74984044160448204</v>
      </c>
      <c r="N27" s="11">
        <v>0.57883957196614866</v>
      </c>
      <c r="O27" s="11">
        <v>0.82478007691569644</v>
      </c>
      <c r="P27" s="11">
        <v>0.5890417332906458</v>
      </c>
      <c r="Q27" s="11">
        <v>0.69003487583851097</v>
      </c>
      <c r="R27" s="11"/>
      <c r="S27" s="11">
        <f t="shared" si="3"/>
        <v>-0.13474520107718546</v>
      </c>
      <c r="T27" s="11">
        <f>'RD T1'!T26</f>
        <v>0.25470584094858073</v>
      </c>
      <c r="U27" s="11">
        <f t="shared" si="6"/>
        <v>0.11996063987139527</v>
      </c>
      <c r="W27" s="10" t="str">
        <f>name!D23</f>
        <v>63 Community and civil enforcement occupations</v>
      </c>
      <c r="X27" s="11">
        <v>0.16312104956598855</v>
      </c>
      <c r="Y27" s="11">
        <v>0.19965615204383877</v>
      </c>
      <c r="Z27" s="11">
        <v>0.17804902244896481</v>
      </c>
      <c r="AA27" s="11">
        <v>0.23226666187490488</v>
      </c>
      <c r="AB27" s="11">
        <v>0.22622815242062119</v>
      </c>
      <c r="AC27" s="11"/>
      <c r="AD27" s="11">
        <f t="shared" si="4"/>
        <v>4.8179129971656381E-2</v>
      </c>
      <c r="AE27" s="11">
        <f>'RD T1'!T55</f>
        <v>0.13235820531474524</v>
      </c>
      <c r="AF27" s="11">
        <f t="shared" si="7"/>
        <v>0.18053733528640162</v>
      </c>
    </row>
    <row r="28" spans="1:32" x14ac:dyDescent="0.2">
      <c r="A28" s="10" t="str">
        <f>name!D24</f>
        <v>71 Sales occupations</v>
      </c>
      <c r="B28" s="11">
        <v>67.707400688905892</v>
      </c>
      <c r="C28" s="11">
        <v>64.754126424296544</v>
      </c>
      <c r="D28" s="11">
        <v>63.395468411141714</v>
      </c>
      <c r="E28" s="11">
        <v>59.347614637233207</v>
      </c>
      <c r="F28" s="11">
        <v>56.301066851192907</v>
      </c>
      <c r="G28" s="11"/>
      <c r="H28" s="11">
        <f t="shared" si="2"/>
        <v>-7.0944015599488068</v>
      </c>
      <c r="I28" s="11">
        <f>'RD T1'!E27</f>
        <v>27.480591298897263</v>
      </c>
      <c r="J28" s="11">
        <f t="shared" si="5"/>
        <v>20.386189738948456</v>
      </c>
      <c r="L28" s="10" t="str">
        <f>name!D24</f>
        <v>71 Sales occupations</v>
      </c>
      <c r="M28" s="11">
        <v>24.45800510322232</v>
      </c>
      <c r="N28" s="11">
        <v>24.492477548452896</v>
      </c>
      <c r="O28" s="11">
        <v>24.383338276549058</v>
      </c>
      <c r="P28" s="11">
        <v>23.006268650513796</v>
      </c>
      <c r="Q28" s="11">
        <v>22.320221264805429</v>
      </c>
      <c r="R28" s="11"/>
      <c r="S28" s="11">
        <f t="shared" si="3"/>
        <v>-2.0631170117436284</v>
      </c>
      <c r="T28" s="11">
        <f>'RD T1'!T27</f>
        <v>7.5325009565554675</v>
      </c>
      <c r="U28" s="11">
        <f t="shared" si="6"/>
        <v>5.4693839448118391</v>
      </c>
      <c r="W28" s="10" t="str">
        <f>name!D24</f>
        <v>71 Sales occupations</v>
      </c>
      <c r="X28" s="11">
        <v>43.249395585683565</v>
      </c>
      <c r="Y28" s="11">
        <v>40.26164887584364</v>
      </c>
      <c r="Z28" s="11">
        <v>39.01213013459266</v>
      </c>
      <c r="AA28" s="11">
        <v>36.341345986719432</v>
      </c>
      <c r="AB28" s="11">
        <v>33.980845586387446</v>
      </c>
      <c r="AC28" s="11"/>
      <c r="AD28" s="11">
        <f t="shared" si="4"/>
        <v>-5.031284548205214</v>
      </c>
      <c r="AE28" s="11">
        <f>'RD T1'!T56</f>
        <v>19.9480903423418</v>
      </c>
      <c r="AF28" s="11">
        <f t="shared" si="7"/>
        <v>14.916805794136586</v>
      </c>
    </row>
    <row r="29" spans="1:32" x14ac:dyDescent="0.2">
      <c r="A29" s="10" t="str">
        <f>name!D25</f>
        <v>72 Customer service occupations</v>
      </c>
      <c r="B29" s="11">
        <v>14.307220684769224</v>
      </c>
      <c r="C29" s="11">
        <v>16.09049640912226</v>
      </c>
      <c r="D29" s="11">
        <v>16.43698939390492</v>
      </c>
      <c r="E29" s="11">
        <v>21.256722614351514</v>
      </c>
      <c r="F29" s="11">
        <v>24.258169439935891</v>
      </c>
      <c r="G29" s="11"/>
      <c r="H29" s="11">
        <f t="shared" si="2"/>
        <v>7.8211800460309711</v>
      </c>
      <c r="I29" s="11">
        <f>'RD T1'!E28</f>
        <v>10.197538684076855</v>
      </c>
      <c r="J29" s="11">
        <f t="shared" si="5"/>
        <v>18.018718730107828</v>
      </c>
      <c r="L29" s="10" t="str">
        <f>name!D25</f>
        <v>72 Customer service occupations</v>
      </c>
      <c r="M29" s="11">
        <v>4.7186199758516656</v>
      </c>
      <c r="N29" s="11">
        <v>4.6401585276001676</v>
      </c>
      <c r="O29" s="11">
        <v>5.5033089190789939</v>
      </c>
      <c r="P29" s="11">
        <v>7.6510474506425243</v>
      </c>
      <c r="Q29" s="11">
        <v>8.8534121014450822</v>
      </c>
      <c r="R29" s="11"/>
      <c r="S29" s="11">
        <f t="shared" si="3"/>
        <v>3.3501031823660883</v>
      </c>
      <c r="T29" s="11">
        <f>'RD T1'!T28</f>
        <v>2.610618080527825</v>
      </c>
      <c r="U29" s="11">
        <f t="shared" si="6"/>
        <v>5.9607212628939132</v>
      </c>
      <c r="W29" s="10" t="str">
        <f>name!D25</f>
        <v>72 Customer service occupations</v>
      </c>
      <c r="X29" s="11">
        <v>9.5886007089175589</v>
      </c>
      <c r="Y29" s="11">
        <v>11.450337881522087</v>
      </c>
      <c r="Z29" s="11">
        <v>10.933680474825906</v>
      </c>
      <c r="AA29" s="11">
        <v>13.605675163708975</v>
      </c>
      <c r="AB29" s="11">
        <v>15.404757338490853</v>
      </c>
      <c r="AC29" s="11"/>
      <c r="AD29" s="11">
        <f t="shared" si="4"/>
        <v>4.4710768636649476</v>
      </c>
      <c r="AE29" s="11">
        <f>'RD T1'!T57</f>
        <v>7.5869206035490313</v>
      </c>
      <c r="AF29" s="11">
        <f t="shared" si="7"/>
        <v>12.05799746721398</v>
      </c>
    </row>
    <row r="30" spans="1:32" x14ac:dyDescent="0.2">
      <c r="A30" s="10" t="str">
        <f>name!D26</f>
        <v>81 Process, plant and machine operatives</v>
      </c>
      <c r="B30" s="11">
        <v>31.158734281233087</v>
      </c>
      <c r="C30" s="11">
        <v>31.102931300706956</v>
      </c>
      <c r="D30" s="11">
        <v>26.946161419341934</v>
      </c>
      <c r="E30" s="11">
        <v>33.135757096137354</v>
      </c>
      <c r="F30" s="11">
        <v>32.870837237186805</v>
      </c>
      <c r="G30" s="11"/>
      <c r="H30" s="11">
        <f t="shared" si="2"/>
        <v>5.9246758178448715</v>
      </c>
      <c r="I30" s="11">
        <f>'RD T1'!E29</f>
        <v>12.882398254565535</v>
      </c>
      <c r="J30" s="11">
        <f t="shared" si="5"/>
        <v>18.807074072410408</v>
      </c>
      <c r="L30" s="10" t="str">
        <f>name!D26</f>
        <v>81 Process, plant and machine operatives</v>
      </c>
      <c r="M30" s="11">
        <v>23.443753674418279</v>
      </c>
      <c r="N30" s="11">
        <v>22.532132991141975</v>
      </c>
      <c r="O30" s="11">
        <v>19.962202793038887</v>
      </c>
      <c r="P30" s="11">
        <v>23.983638991607798</v>
      </c>
      <c r="Q30" s="11">
        <v>23.023262562992375</v>
      </c>
      <c r="R30" s="11"/>
      <c r="S30" s="11">
        <f t="shared" si="3"/>
        <v>3.0610597699534878</v>
      </c>
      <c r="T30" s="11">
        <f>'RD T1'!T29</f>
        <v>8.5164710304536939</v>
      </c>
      <c r="U30" s="11">
        <f t="shared" si="6"/>
        <v>11.577530800407182</v>
      </c>
      <c r="W30" s="10" t="str">
        <f>name!D26</f>
        <v>81 Process, plant and machine operatives</v>
      </c>
      <c r="X30" s="11">
        <v>7.7149806068148647</v>
      </c>
      <c r="Y30" s="11">
        <v>8.5707983095649336</v>
      </c>
      <c r="Z30" s="11">
        <v>6.983958626303032</v>
      </c>
      <c r="AA30" s="11">
        <v>9.1521181045295954</v>
      </c>
      <c r="AB30" s="11">
        <v>9.8475746741943802</v>
      </c>
      <c r="AC30" s="11"/>
      <c r="AD30" s="11">
        <f t="shared" si="4"/>
        <v>2.8636160478913482</v>
      </c>
      <c r="AE30" s="11">
        <f>'RD T1'!T58</f>
        <v>4.3659272241118368</v>
      </c>
      <c r="AF30" s="11">
        <f t="shared" si="7"/>
        <v>7.2295432720031849</v>
      </c>
    </row>
    <row r="31" spans="1:32" x14ac:dyDescent="0.2">
      <c r="A31" s="10" t="str">
        <f>name!D27</f>
        <v>82 Transport and mobile machine drivers and operatives</v>
      </c>
      <c r="B31" s="11">
        <v>40.78838366285342</v>
      </c>
      <c r="C31" s="11">
        <v>50.593084461933834</v>
      </c>
      <c r="D31" s="11">
        <v>49.154094713526817</v>
      </c>
      <c r="E31" s="11">
        <v>52.522304718122527</v>
      </c>
      <c r="F31" s="11">
        <v>52.070356874534362</v>
      </c>
      <c r="G31" s="11"/>
      <c r="H31" s="11">
        <f t="shared" si="2"/>
        <v>2.9162621610075448</v>
      </c>
      <c r="I31" s="11">
        <f>'RD T1'!E30</f>
        <v>27.561297472179071</v>
      </c>
      <c r="J31" s="11">
        <f t="shared" si="5"/>
        <v>30.477559633186615</v>
      </c>
      <c r="L31" s="10" t="str">
        <f>name!D27</f>
        <v>82 Transport and mobile machine drivers and operatives</v>
      </c>
      <c r="M31" s="11">
        <v>38.83825987113245</v>
      </c>
      <c r="N31" s="11">
        <v>48.118675800620451</v>
      </c>
      <c r="O31" s="11">
        <v>46.724446280249012</v>
      </c>
      <c r="P31" s="11">
        <v>49.004988066836241</v>
      </c>
      <c r="Q31" s="11">
        <v>48.071298663536794</v>
      </c>
      <c r="R31" s="11"/>
      <c r="S31" s="11">
        <f t="shared" si="3"/>
        <v>1.3468523832877821</v>
      </c>
      <c r="T31" s="11">
        <f>'RD T1'!T30</f>
        <v>25.349641076443049</v>
      </c>
      <c r="U31" s="11">
        <f t="shared" si="6"/>
        <v>26.696493459730831</v>
      </c>
      <c r="W31" s="10" t="str">
        <f>name!D27</f>
        <v>82 Transport and mobile machine drivers and operatives</v>
      </c>
      <c r="X31" s="11">
        <v>1.9501237917210676</v>
      </c>
      <c r="Y31" s="11">
        <v>2.4744086613134071</v>
      </c>
      <c r="Z31" s="11">
        <v>2.4296484332777513</v>
      </c>
      <c r="AA31" s="11">
        <v>3.5173166512863121</v>
      </c>
      <c r="AB31" s="11">
        <v>3.9990582109975872</v>
      </c>
      <c r="AC31" s="11"/>
      <c r="AD31" s="11">
        <f t="shared" si="4"/>
        <v>1.5694097777198359</v>
      </c>
      <c r="AE31" s="11">
        <f>'RD T1'!T59</f>
        <v>2.2116563957360249</v>
      </c>
      <c r="AF31" s="11">
        <f t="shared" si="7"/>
        <v>3.7810661734558608</v>
      </c>
    </row>
    <row r="32" spans="1:32" x14ac:dyDescent="0.2">
      <c r="A32" s="10" t="str">
        <f>name!D28</f>
        <v>91 Elementary trades and related occupations</v>
      </c>
      <c r="B32" s="11">
        <v>19.033472315961625</v>
      </c>
      <c r="C32" s="11">
        <v>18.24107903053924</v>
      </c>
      <c r="D32" s="11">
        <v>16.494131999021608</v>
      </c>
      <c r="E32" s="11">
        <v>13.952915867729878</v>
      </c>
      <c r="F32" s="11">
        <v>12.829208169721426</v>
      </c>
      <c r="G32" s="11"/>
      <c r="H32" s="11">
        <f t="shared" si="2"/>
        <v>-3.6649238293001822</v>
      </c>
      <c r="I32" s="11">
        <f>'RD T1'!E31</f>
        <v>5.6155523885027767</v>
      </c>
      <c r="J32" s="11">
        <f t="shared" si="5"/>
        <v>1.9506285592025945</v>
      </c>
      <c r="L32" s="10" t="str">
        <f>name!D28</f>
        <v>91 Elementary trades and related occupations</v>
      </c>
      <c r="M32" s="11">
        <v>14.09291754255908</v>
      </c>
      <c r="N32" s="11">
        <v>13.233356588008474</v>
      </c>
      <c r="O32" s="11">
        <v>12.584612733484782</v>
      </c>
      <c r="P32" s="11">
        <v>10.461346700751298</v>
      </c>
      <c r="Q32" s="11">
        <v>9.445973342034689</v>
      </c>
      <c r="R32" s="11"/>
      <c r="S32" s="11">
        <f t="shared" si="3"/>
        <v>-3.1386393914500932</v>
      </c>
      <c r="T32" s="11">
        <f>'RD T1'!T31</f>
        <v>3.4272467114037752</v>
      </c>
      <c r="U32" s="11">
        <f t="shared" si="6"/>
        <v>0.28860731995368205</v>
      </c>
      <c r="W32" s="10" t="str">
        <f>name!D28</f>
        <v>91 Elementary trades and related occupations</v>
      </c>
      <c r="X32" s="11">
        <v>4.9405547734025506</v>
      </c>
      <c r="Y32" s="11">
        <v>5.0077224425307971</v>
      </c>
      <c r="Z32" s="11">
        <v>3.9095192655368383</v>
      </c>
      <c r="AA32" s="11">
        <v>3.4915691669785929</v>
      </c>
      <c r="AB32" s="11">
        <v>3.3832348276867319</v>
      </c>
      <c r="AC32" s="11"/>
      <c r="AD32" s="11">
        <f t="shared" si="4"/>
        <v>-0.52628443785010637</v>
      </c>
      <c r="AE32" s="11">
        <f>'RD T1'!T60</f>
        <v>2.1883056770990024</v>
      </c>
      <c r="AF32" s="11">
        <f t="shared" si="7"/>
        <v>1.662021239248896</v>
      </c>
    </row>
    <row r="33" spans="1:32" x14ac:dyDescent="0.2">
      <c r="A33" s="10" t="str">
        <f>name!D29</f>
        <v>92 Elementary administration and service occupations</v>
      </c>
      <c r="B33" s="11">
        <v>86.383484564724853</v>
      </c>
      <c r="C33" s="11">
        <v>88.074957172097953</v>
      </c>
      <c r="D33" s="11">
        <v>80.516524577657464</v>
      </c>
      <c r="E33" s="11">
        <v>82.059213642849116</v>
      </c>
      <c r="F33" s="11">
        <v>78.28099186187093</v>
      </c>
      <c r="G33" s="11"/>
      <c r="H33" s="11">
        <f t="shared" ref="H33" si="8">F33-D33</f>
        <v>-2.2355327157865332</v>
      </c>
      <c r="I33" s="11">
        <f>'RD T1'!E32</f>
        <v>37.673175847692733</v>
      </c>
      <c r="J33" s="11">
        <f>SUM(H33:I33)</f>
        <v>35.437643131906199</v>
      </c>
      <c r="L33" s="10" t="str">
        <f>name!D29</f>
        <v>92 Elementary administration and service occupations</v>
      </c>
      <c r="M33" s="11">
        <v>45.439451348430453</v>
      </c>
      <c r="N33" s="11">
        <v>44.1705145377965</v>
      </c>
      <c r="O33" s="11">
        <v>41.384912201192471</v>
      </c>
      <c r="P33" s="11">
        <v>44.191456905827195</v>
      </c>
      <c r="Q33" s="11">
        <v>41.767660193487536</v>
      </c>
      <c r="R33" s="11"/>
      <c r="S33" s="11">
        <f t="shared" ref="S33" si="9">Q33-O33</f>
        <v>0.38274799229506584</v>
      </c>
      <c r="T33" s="11">
        <f>'RD T1'!T32</f>
        <v>16.964861970872303</v>
      </c>
      <c r="U33" s="11">
        <f t="shared" ref="U33" si="10">SUM(S33:T33)</f>
        <v>17.347609963167368</v>
      </c>
      <c r="W33" s="10" t="str">
        <f>name!D29</f>
        <v>92 Elementary administration and service occupations</v>
      </c>
      <c r="X33" s="11">
        <v>40.944033216294386</v>
      </c>
      <c r="Y33" s="11">
        <v>43.904442634301532</v>
      </c>
      <c r="Z33" s="11">
        <v>39.131612376464979</v>
      </c>
      <c r="AA33" s="11">
        <v>37.8677567370218</v>
      </c>
      <c r="AB33" s="11">
        <v>36.513331668383316</v>
      </c>
      <c r="AC33" s="11"/>
      <c r="AD33" s="11">
        <f t="shared" ref="AD33" si="11">AB33-Z33</f>
        <v>-2.618280708081663</v>
      </c>
      <c r="AE33" s="11">
        <f>'RD T1'!T61</f>
        <v>20.70831387682043</v>
      </c>
      <c r="AF33" s="11">
        <f t="shared" ref="AF33" si="12">SUM(AD33:AE33)</f>
        <v>18.090033168738767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862.12400000000002</v>
      </c>
      <c r="C35" s="34">
        <f>SUM(C8:C33)</f>
        <v>933.55599999999959</v>
      </c>
      <c r="D35" s="34">
        <f>SUM(D8:D33)</f>
        <v>924.25599999999974</v>
      </c>
      <c r="E35" s="34">
        <f>SUM(E8:E33)</f>
        <v>949.40199999999993</v>
      </c>
      <c r="F35" s="34">
        <f>SUM(F8:F33)</f>
        <v>985.34599999999978</v>
      </c>
      <c r="G35" s="11"/>
      <c r="H35" s="34">
        <f>F35-D35</f>
        <v>61.090000000000032</v>
      </c>
      <c r="I35" s="34">
        <f>SUM(I8:I33)</f>
        <v>456.51334752072938</v>
      </c>
      <c r="J35" s="34">
        <f>SUM(J8:J33)</f>
        <v>517.60334752072947</v>
      </c>
      <c r="L35" s="231" t="str">
        <f>name!D3</f>
        <v>All occupations</v>
      </c>
      <c r="M35" s="34">
        <f>SUM(M8:M33)</f>
        <v>461.40637054807786</v>
      </c>
      <c r="N35" s="34">
        <f>SUM(N8:N33)</f>
        <v>490.23124023086422</v>
      </c>
      <c r="O35" s="34">
        <f>SUM(O8:O33)</f>
        <v>488.61246782262236</v>
      </c>
      <c r="P35" s="34">
        <f>SUM(P8:P33)</f>
        <v>500.69584428369433</v>
      </c>
      <c r="Q35" s="34">
        <f>SUM(Q8:Q33)</f>
        <v>514.82733327193216</v>
      </c>
      <c r="R35" s="11"/>
      <c r="S35" s="34">
        <f>Q35-O35</f>
        <v>26.214865449309798</v>
      </c>
      <c r="T35" s="34">
        <f>SUM(T8:T33)</f>
        <v>203.38361162129399</v>
      </c>
      <c r="U35" s="34">
        <f>SUM(U8:U33)</f>
        <v>229.59847707060376</v>
      </c>
      <c r="W35" s="231" t="str">
        <f>name!D3</f>
        <v>All occupations</v>
      </c>
      <c r="X35" s="34">
        <f>SUM(X8:X33)</f>
        <v>400.71762945192211</v>
      </c>
      <c r="Y35" s="34">
        <f>SUM(Y8:Y33)</f>
        <v>443.32475976913548</v>
      </c>
      <c r="Z35" s="34">
        <f>SUM(Z8:Z33)</f>
        <v>435.64353217737755</v>
      </c>
      <c r="AA35" s="34">
        <f>SUM(AA8:AA33)</f>
        <v>448.70615571630543</v>
      </c>
      <c r="AB35" s="34">
        <f>SUM(AB8:AB33)</f>
        <v>470.51866672806824</v>
      </c>
      <c r="AC35" s="11"/>
      <c r="AD35" s="34">
        <f t="shared" ref="AD35" si="13">AB35-Z35</f>
        <v>34.875134550690689</v>
      </c>
      <c r="AE35" s="34">
        <f>SUM(AE8:AE33)</f>
        <v>253.12973589943539</v>
      </c>
      <c r="AF35" s="34">
        <f>SUM(AF8:AF33)</f>
        <v>288.00487045012613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East Midlands (Continued)</v>
      </c>
      <c r="L38" s="19" t="str">
        <f>CONCATENATE(L$1," (Continued)")</f>
        <v>Occupation Table 2.1  Males: Employment Change by Occupation (SOC 2020) and Replacement Demand, 2015-2035, South East Midlands (Continued)</v>
      </c>
      <c r="W38" s="19" t="str">
        <f>CONCATENATE(W$1," (Continued)")</f>
        <v>Occupation Table 2.2  Females: Employment Change by Occupation (SOC 2020) and Replacement Demand, 2015-2035, South East Midlands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6.5257604728501883</v>
      </c>
      <c r="C45" s="173">
        <f t="shared" si="20"/>
        <v>7.4186539976505568</v>
      </c>
      <c r="D45" s="173">
        <f t="shared" si="20"/>
        <v>7.72751287045861</v>
      </c>
      <c r="E45" s="173">
        <f t="shared" si="20"/>
        <v>7.0250957794885593</v>
      </c>
      <c r="F45" s="173">
        <f t="shared" si="20"/>
        <v>7.4213719779690619</v>
      </c>
      <c r="H45" s="68">
        <f t="shared" ref="H45:H70" si="21">IF(D8&gt;0,(H8/D8)*100,0)</f>
        <v>2.3860862783149543</v>
      </c>
      <c r="I45" s="69">
        <f t="shared" ref="I45:I70" si="22">IF(D8&gt;0,I8/D8*100,0)</f>
        <v>48.867043293121</v>
      </c>
      <c r="J45" s="69">
        <f t="shared" ref="J45:J70" si="23">IF(D8&gt;0,(J8/D8)*100,0)</f>
        <v>51.253129571435949</v>
      </c>
      <c r="L45" t="str">
        <f t="shared" ref="L45:L70" si="24">L8</f>
        <v>11 Corporate managers and directors</v>
      </c>
      <c r="M45" s="173">
        <f t="shared" ref="M45:Q45" si="25">M8/M$35*100</f>
        <v>8.8378491651868831</v>
      </c>
      <c r="N45" s="173">
        <f t="shared" si="25"/>
        <v>9.7694776247673865</v>
      </c>
      <c r="O45" s="173">
        <f t="shared" si="25"/>
        <v>10.164444524504145</v>
      </c>
      <c r="P45" s="173">
        <f t="shared" si="25"/>
        <v>9.0088167132818775</v>
      </c>
      <c r="Q45" s="173">
        <f t="shared" si="25"/>
        <v>9.2205678189639588</v>
      </c>
      <c r="S45" s="68">
        <f t="shared" ref="S45:S70" si="26">IF(O8&gt;0,(S8/O8)*100,0)</f>
        <v>-4.4191103666891527</v>
      </c>
      <c r="T45" s="69">
        <f t="shared" ref="T45:T70" si="27">IF(O8&gt;0,T8/O8*100,0)</f>
        <v>43.325800531435739</v>
      </c>
      <c r="U45" s="69">
        <f t="shared" ref="U45:U70" si="28">IF(O8&gt;0,(U8/O8)*100,0)</f>
        <v>38.906690164746585</v>
      </c>
      <c r="W45" t="str">
        <f t="shared" ref="W45:W70" si="29">W8</f>
        <v>11 Corporate managers and directors</v>
      </c>
      <c r="X45" s="173">
        <f t="shared" ref="X45:AB45" si="30">X8/X$35*100</f>
        <v>3.8635056242790067</v>
      </c>
      <c r="Y45" s="173">
        <f t="shared" si="30"/>
        <v>4.8190988027508928</v>
      </c>
      <c r="Z45" s="173">
        <f t="shared" si="30"/>
        <v>4.9942800747208276</v>
      </c>
      <c r="AA45" s="173">
        <f t="shared" si="30"/>
        <v>4.8115294730863427</v>
      </c>
      <c r="AB45" s="173">
        <f t="shared" si="30"/>
        <v>5.4527461563952588</v>
      </c>
      <c r="AD45" s="68">
        <f t="shared" ref="AD45:AD70" si="31">IF(Z8&gt;0,(AD8/Z8)*100,0)</f>
        <v>17.920136666621403</v>
      </c>
      <c r="AE45" s="69">
        <f t="shared" ref="AE45:AE70" si="32">IF(Z8&gt;0,AE8/Z8*100,0)</f>
        <v>61.515898096905083</v>
      </c>
      <c r="AF45" s="69">
        <f t="shared" ref="AF45:AF70" si="33">IF(Z8&gt;0,(AF8/Z8)*100,0)</f>
        <v>79.436034763526493</v>
      </c>
    </row>
    <row r="46" spans="1:32" x14ac:dyDescent="0.2">
      <c r="A46" t="str">
        <f t="shared" si="19"/>
        <v>12 Other managers and proprietors</v>
      </c>
      <c r="B46" s="173">
        <f t="shared" si="20"/>
        <v>3.0890623976259199</v>
      </c>
      <c r="C46" s="173">
        <f t="shared" si="20"/>
        <v>3.2469766391217512</v>
      </c>
      <c r="D46" s="173">
        <f t="shared" si="20"/>
        <v>3.3612108027896013</v>
      </c>
      <c r="E46" s="173">
        <f t="shared" si="20"/>
        <v>4.0923557000570323</v>
      </c>
      <c r="F46" s="173">
        <f t="shared" si="20"/>
        <v>4.6015506882514368</v>
      </c>
      <c r="H46" s="68">
        <f t="shared" si="21"/>
        <v>45.95028218928767</v>
      </c>
      <c r="I46" s="69">
        <f t="shared" si="22"/>
        <v>69.155277190756053</v>
      </c>
      <c r="J46" s="69">
        <f t="shared" si="23"/>
        <v>115.1055593800437</v>
      </c>
      <c r="L46" t="str">
        <f t="shared" si="24"/>
        <v>12 Other managers and proprietors</v>
      </c>
      <c r="M46" s="173">
        <f t="shared" ref="M46:Q46" si="34">M9/M$35*100</f>
        <v>3.7286676110977051</v>
      </c>
      <c r="N46" s="173">
        <f t="shared" si="34"/>
        <v>3.8915485409170079</v>
      </c>
      <c r="O46" s="173">
        <f t="shared" si="34"/>
        <v>4.0845859868154353</v>
      </c>
      <c r="P46" s="173">
        <f t="shared" si="34"/>
        <v>5.1477766966532998</v>
      </c>
      <c r="Q46" s="173">
        <f t="shared" si="34"/>
        <v>5.8391535288687946</v>
      </c>
      <c r="S46" s="68">
        <f t="shared" si="26"/>
        <v>50.625639274557429</v>
      </c>
      <c r="T46" s="69">
        <f t="shared" si="27"/>
        <v>64.915718019561581</v>
      </c>
      <c r="U46" s="69">
        <f t="shared" si="28"/>
        <v>115.54135729411902</v>
      </c>
      <c r="W46" t="str">
        <f t="shared" si="29"/>
        <v>12 Other managers and proprietors</v>
      </c>
      <c r="X46" s="173">
        <f t="shared" ref="X46:AB46" si="35">X9/X$35*100</f>
        <v>2.3525888850048435</v>
      </c>
      <c r="Y46" s="173">
        <f t="shared" si="35"/>
        <v>2.5342050740965805</v>
      </c>
      <c r="Z46" s="173">
        <f t="shared" si="35"/>
        <v>2.5498820265721709</v>
      </c>
      <c r="AA46" s="173">
        <f t="shared" si="35"/>
        <v>2.914647526827475</v>
      </c>
      <c r="AB46" s="173">
        <f t="shared" si="35"/>
        <v>3.2474029888296854</v>
      </c>
      <c r="AD46" s="68">
        <f t="shared" si="31"/>
        <v>37.550345448224135</v>
      </c>
      <c r="AE46" s="69">
        <f t="shared" si="32"/>
        <v>76.77224167037474</v>
      </c>
      <c r="AF46" s="69">
        <f t="shared" si="33"/>
        <v>114.32258711859889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5.4415555474138664</v>
      </c>
      <c r="C47" s="173">
        <f t="shared" si="20"/>
        <v>5.8544899285478031</v>
      </c>
      <c r="D47" s="173">
        <f t="shared" si="20"/>
        <v>6.1413914515683485</v>
      </c>
      <c r="E47" s="173">
        <f t="shared" si="20"/>
        <v>6.3613119770133775</v>
      </c>
      <c r="F47" s="173">
        <f t="shared" si="20"/>
        <v>6.8593754537482425</v>
      </c>
      <c r="H47" s="68">
        <f t="shared" si="21"/>
        <v>19.073268291419485</v>
      </c>
      <c r="I47" s="69">
        <f t="shared" si="22"/>
        <v>40.141688896654443</v>
      </c>
      <c r="J47" s="69">
        <f t="shared" si="23"/>
        <v>59.214957188073924</v>
      </c>
      <c r="L47" t="str">
        <f t="shared" si="24"/>
        <v>21 Science, research, engineering and technology professionals</v>
      </c>
      <c r="M47" s="173">
        <f t="shared" ref="M47:Q47" si="36">M10/M$35*100</f>
        <v>8.4807690181288482</v>
      </c>
      <c r="N47" s="173">
        <f t="shared" si="36"/>
        <v>9.3347253608355327</v>
      </c>
      <c r="O47" s="173">
        <f t="shared" si="36"/>
        <v>9.3878622635885751</v>
      </c>
      <c r="P47" s="173">
        <f t="shared" si="36"/>
        <v>9.4742793426034169</v>
      </c>
      <c r="Q47" s="173">
        <f t="shared" si="36"/>
        <v>10.097774844178179</v>
      </c>
      <c r="S47" s="68">
        <f t="shared" si="26"/>
        <v>13.332906195168546</v>
      </c>
      <c r="T47" s="69">
        <f t="shared" si="27"/>
        <v>34.713180282024979</v>
      </c>
      <c r="U47" s="69">
        <f t="shared" si="28"/>
        <v>48.046086477193526</v>
      </c>
      <c r="W47" t="str">
        <f t="shared" si="29"/>
        <v>21 Science, research, engineering and technology professionals</v>
      </c>
      <c r="X47" s="173">
        <f t="shared" ref="X47:AB47" si="37">X10/X$35*100</f>
        <v>1.9420527709539785</v>
      </c>
      <c r="Y47" s="173">
        <f t="shared" si="37"/>
        <v>2.0060242277954092</v>
      </c>
      <c r="Z47" s="173">
        <f t="shared" si="37"/>
        <v>2.5001894182292048</v>
      </c>
      <c r="AA47" s="173">
        <f t="shared" si="37"/>
        <v>2.8876582205733925</v>
      </c>
      <c r="AB47" s="173">
        <f t="shared" si="37"/>
        <v>3.3160165178783534</v>
      </c>
      <c r="AD47" s="68">
        <f t="shared" si="31"/>
        <v>43.248261371729406</v>
      </c>
      <c r="AE47" s="69">
        <f t="shared" si="32"/>
        <v>63.003340477967519</v>
      </c>
      <c r="AF47" s="69">
        <f t="shared" si="33"/>
        <v>106.25160184969693</v>
      </c>
    </row>
    <row r="48" spans="1:32" x14ac:dyDescent="0.2">
      <c r="A48" t="str">
        <f t="shared" si="19"/>
        <v>22 Health professionals</v>
      </c>
      <c r="B48" s="173">
        <f t="shared" si="20"/>
        <v>3.3577773914956706</v>
      </c>
      <c r="C48" s="173">
        <f t="shared" si="20"/>
        <v>3.7380398770735734</v>
      </c>
      <c r="D48" s="173">
        <f t="shared" si="20"/>
        <v>3.7596882404446768</v>
      </c>
      <c r="E48" s="173">
        <f t="shared" si="20"/>
        <v>3.9763824370782617</v>
      </c>
      <c r="F48" s="173">
        <f t="shared" si="20"/>
        <v>4.2449043185071238</v>
      </c>
      <c r="H48" s="68">
        <f t="shared" si="21"/>
        <v>20.368417516652855</v>
      </c>
      <c r="I48" s="69">
        <f t="shared" si="22"/>
        <v>58.204017160584442</v>
      </c>
      <c r="J48" s="69">
        <f t="shared" si="23"/>
        <v>78.572434677237297</v>
      </c>
      <c r="L48" t="str">
        <f t="shared" si="24"/>
        <v>22 Health professionals</v>
      </c>
      <c r="M48" s="173">
        <f t="shared" ref="M48:Q48" si="38">M11/M$35*100</f>
        <v>1.7003577068693729</v>
      </c>
      <c r="N48" s="173">
        <f t="shared" si="38"/>
        <v>1.782431311996173</v>
      </c>
      <c r="O48" s="173">
        <f t="shared" si="38"/>
        <v>1.9690563772610452</v>
      </c>
      <c r="P48" s="173">
        <f t="shared" si="38"/>
        <v>2.0406662299139109</v>
      </c>
      <c r="Q48" s="173">
        <f t="shared" si="38"/>
        <v>2.1649853697296408</v>
      </c>
      <c r="S48" s="68">
        <f t="shared" si="26"/>
        <v>15.849420813501553</v>
      </c>
      <c r="T48" s="69">
        <f t="shared" si="27"/>
        <v>41.152445531038047</v>
      </c>
      <c r="U48" s="69">
        <f t="shared" si="28"/>
        <v>57.0018663445396</v>
      </c>
      <c r="W48" t="str">
        <f t="shared" si="29"/>
        <v>22 Health professionals</v>
      </c>
      <c r="X48" s="173">
        <f t="shared" ref="X48:AB48" si="39">X11/X$35*100</f>
        <v>5.2662135194602264</v>
      </c>
      <c r="Y48" s="173">
        <f t="shared" si="39"/>
        <v>5.9005638307621595</v>
      </c>
      <c r="Z48" s="173">
        <f t="shared" si="39"/>
        <v>5.7680390800842298</v>
      </c>
      <c r="AA48" s="173">
        <f t="shared" si="39"/>
        <v>6.1363819117736167</v>
      </c>
      <c r="AB48" s="173">
        <f t="shared" si="39"/>
        <v>6.5206888973997819</v>
      </c>
      <c r="AD48" s="68">
        <f t="shared" si="31"/>
        <v>22.098653163038882</v>
      </c>
      <c r="AE48" s="69">
        <f t="shared" si="32"/>
        <v>64.732731164684694</v>
      </c>
      <c r="AF48" s="69">
        <f t="shared" si="33"/>
        <v>86.831384327723569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3.6524198594411512</v>
      </c>
      <c r="C49" s="173">
        <f t="shared" si="20"/>
        <v>3.6342832319076215</v>
      </c>
      <c r="D49" s="173">
        <f t="shared" si="20"/>
        <v>3.7875093919400644</v>
      </c>
      <c r="E49" s="173">
        <f t="shared" si="20"/>
        <v>3.6842011420198904</v>
      </c>
      <c r="F49" s="173">
        <f t="shared" si="20"/>
        <v>3.7355567340122229</v>
      </c>
      <c r="H49" s="68">
        <f t="shared" si="21"/>
        <v>5.1472933037718409</v>
      </c>
      <c r="I49" s="69">
        <f t="shared" si="22"/>
        <v>49.137856237005714</v>
      </c>
      <c r="J49" s="69">
        <f t="shared" si="23"/>
        <v>54.285149540777553</v>
      </c>
      <c r="L49" t="str">
        <f t="shared" si="24"/>
        <v>23 Teaching and other educational professionals</v>
      </c>
      <c r="M49" s="173">
        <f t="shared" ref="M49:Q49" si="40">M12/M$35*100</f>
        <v>2.7858590510476016</v>
      </c>
      <c r="N49" s="173">
        <f t="shared" si="40"/>
        <v>2.5966708107598504</v>
      </c>
      <c r="O49" s="173">
        <f t="shared" si="40"/>
        <v>2.7025879748002994</v>
      </c>
      <c r="P49" s="173">
        <f t="shared" si="40"/>
        <v>2.7240432979055753</v>
      </c>
      <c r="Q49" s="173">
        <f t="shared" si="40"/>
        <v>2.7750784192836329</v>
      </c>
      <c r="S49" s="68">
        <f t="shared" si="26"/>
        <v>8.1913330686299197</v>
      </c>
      <c r="T49" s="69">
        <f t="shared" si="27"/>
        <v>43.787421796590294</v>
      </c>
      <c r="U49" s="69">
        <f t="shared" si="28"/>
        <v>51.978754865220225</v>
      </c>
      <c r="W49" t="str">
        <f t="shared" si="29"/>
        <v>23 Teaching and other educational professionals</v>
      </c>
      <c r="X49" s="173">
        <f t="shared" ref="X49:AB49" si="41">X12/X$35*100</f>
        <v>4.6502214236172801</v>
      </c>
      <c r="Y49" s="173">
        <f t="shared" si="41"/>
        <v>4.7816814154945533</v>
      </c>
      <c r="Z49" s="173">
        <f t="shared" si="41"/>
        <v>5.0043440098506622</v>
      </c>
      <c r="AA49" s="173">
        <f t="shared" si="41"/>
        <v>4.7556084233329114</v>
      </c>
      <c r="AB49" s="173">
        <f t="shared" si="41"/>
        <v>4.7864831358823139</v>
      </c>
      <c r="AD49" s="68">
        <f t="shared" si="31"/>
        <v>3.3034828244295769</v>
      </c>
      <c r="AE49" s="69">
        <f t="shared" si="32"/>
        <v>52.378676939862324</v>
      </c>
      <c r="AF49" s="69">
        <f t="shared" si="33"/>
        <v>55.682159764291903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5.4514461907352709</v>
      </c>
      <c r="C50" s="173">
        <f t="shared" si="20"/>
        <v>5.978297048612248</v>
      </c>
      <c r="D50" s="173">
        <f t="shared" si="20"/>
        <v>6.6672557425135102</v>
      </c>
      <c r="E50" s="173">
        <f t="shared" si="20"/>
        <v>7.2726174402268962</v>
      </c>
      <c r="F50" s="173">
        <f t="shared" si="20"/>
        <v>7.9674578141096655</v>
      </c>
      <c r="H50" s="68">
        <f t="shared" si="21"/>
        <v>27.399914899536526</v>
      </c>
      <c r="I50" s="69">
        <f t="shared" si="22"/>
        <v>55.410654818024</v>
      </c>
      <c r="J50" s="69">
        <f t="shared" si="23"/>
        <v>82.810569717560526</v>
      </c>
      <c r="L50" t="str">
        <f t="shared" si="24"/>
        <v>24 Business, media and public service professionals</v>
      </c>
      <c r="M50" s="173">
        <f t="shared" ref="M50:Q50" si="42">M13/M$35*100</f>
        <v>6.0373287450566204</v>
      </c>
      <c r="N50" s="173">
        <f t="shared" si="42"/>
        <v>6.2570298582714514</v>
      </c>
      <c r="O50" s="173">
        <f t="shared" si="42"/>
        <v>6.7862927124777581</v>
      </c>
      <c r="P50" s="173">
        <f t="shared" si="42"/>
        <v>7.4458040141524284</v>
      </c>
      <c r="Q50" s="173">
        <f t="shared" si="42"/>
        <v>7.9867750692879129</v>
      </c>
      <c r="S50" s="68">
        <f t="shared" si="26"/>
        <v>24.004063662323532</v>
      </c>
      <c r="T50" s="69">
        <f t="shared" si="27"/>
        <v>48.25605135738676</v>
      </c>
      <c r="U50" s="69">
        <f t="shared" si="28"/>
        <v>72.260115019710298</v>
      </c>
      <c r="W50" t="str">
        <f t="shared" si="29"/>
        <v>24 Business, media and public service professionals</v>
      </c>
      <c r="X50" s="173">
        <f t="shared" ref="X50:AB50" si="43">X13/X$35*100</f>
        <v>4.7768316415161998</v>
      </c>
      <c r="Y50" s="173">
        <f t="shared" si="43"/>
        <v>5.6700725969858023</v>
      </c>
      <c r="Z50" s="173">
        <f t="shared" si="43"/>
        <v>6.5337453300768695</v>
      </c>
      <c r="AA50" s="173">
        <f t="shared" si="43"/>
        <v>7.0793644688879542</v>
      </c>
      <c r="AB50" s="173">
        <f t="shared" si="43"/>
        <v>7.9463214561439051</v>
      </c>
      <c r="AD50" s="68">
        <f t="shared" si="31"/>
        <v>31.355878765855767</v>
      </c>
      <c r="AE50" s="69">
        <f t="shared" si="32"/>
        <v>63.745340524500449</v>
      </c>
      <c r="AF50" s="69">
        <f t="shared" si="33"/>
        <v>95.101219290356227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1.6112757030913996</v>
      </c>
      <c r="C51" s="173">
        <f t="shared" si="20"/>
        <v>1.7780203395220306</v>
      </c>
      <c r="D51" s="173">
        <f t="shared" si="20"/>
        <v>1.9480934975925777</v>
      </c>
      <c r="E51" s="173">
        <f t="shared" si="20"/>
        <v>1.6613130477767519</v>
      </c>
      <c r="F51" s="173">
        <f t="shared" si="20"/>
        <v>1.7102281246936764</v>
      </c>
      <c r="H51" s="68">
        <f t="shared" si="21"/>
        <v>-6.407569259124414</v>
      </c>
      <c r="I51" s="69">
        <f t="shared" si="22"/>
        <v>36.780133391057923</v>
      </c>
      <c r="J51" s="69">
        <f t="shared" si="23"/>
        <v>30.372564131933512</v>
      </c>
      <c r="L51" t="str">
        <f t="shared" si="24"/>
        <v>31 Science, engineering and technology associate professionals</v>
      </c>
      <c r="M51" s="173">
        <f t="shared" ref="M51:Q51" si="44">M14/M$35*100</f>
        <v>2.2335895621596094</v>
      </c>
      <c r="N51" s="173">
        <f t="shared" si="44"/>
        <v>2.5931230929422306</v>
      </c>
      <c r="O51" s="173">
        <f t="shared" si="44"/>
        <v>2.7051734728025236</v>
      </c>
      <c r="P51" s="173">
        <f t="shared" si="44"/>
        <v>2.1594187406949574</v>
      </c>
      <c r="Q51" s="173">
        <f t="shared" si="44"/>
        <v>2.142554131037719</v>
      </c>
      <c r="S51" s="68">
        <f t="shared" si="26"/>
        <v>-16.548579247504133</v>
      </c>
      <c r="T51" s="69">
        <f t="shared" si="27"/>
        <v>30.438212540627042</v>
      </c>
      <c r="U51" s="69">
        <f t="shared" si="28"/>
        <v>13.889633293122907</v>
      </c>
      <c r="W51" t="str">
        <f t="shared" si="29"/>
        <v>31 Science, engineering and technology associate professionals</v>
      </c>
      <c r="X51" s="173">
        <f t="shared" ref="X51:AB51" si="45">X14/X$35*100</f>
        <v>0.89471232291977087</v>
      </c>
      <c r="Y51" s="173">
        <f t="shared" si="45"/>
        <v>0.87667471214750248</v>
      </c>
      <c r="Z51" s="173">
        <f t="shared" si="45"/>
        <v>1.0989618390148788</v>
      </c>
      <c r="AA51" s="173">
        <f t="shared" si="45"/>
        <v>1.1054939503987409</v>
      </c>
      <c r="AB51" s="173">
        <f t="shared" si="45"/>
        <v>1.2371900484406053</v>
      </c>
      <c r="AD51" s="68">
        <f t="shared" si="31"/>
        <v>21.59042966282373</v>
      </c>
      <c r="AE51" s="69">
        <f t="shared" si="32"/>
        <v>54.289345327235907</v>
      </c>
      <c r="AF51" s="69">
        <f t="shared" si="33"/>
        <v>75.87977499005963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1.5059542648332689</v>
      </c>
      <c r="C52" s="173">
        <f t="shared" si="20"/>
        <v>1.6535313998709174</v>
      </c>
      <c r="D52" s="173">
        <f t="shared" si="20"/>
        <v>1.6905465232088916</v>
      </c>
      <c r="E52" s="173">
        <f t="shared" si="20"/>
        <v>1.6804792080228776</v>
      </c>
      <c r="F52" s="173">
        <f t="shared" si="20"/>
        <v>1.800668727632549</v>
      </c>
      <c r="H52" s="68">
        <f t="shared" si="21"/>
        <v>13.55419285503228</v>
      </c>
      <c r="I52" s="69">
        <f t="shared" si="22"/>
        <v>60.01088463191352</v>
      </c>
      <c r="J52" s="69">
        <f t="shared" si="23"/>
        <v>73.56507748694581</v>
      </c>
      <c r="L52" t="str">
        <f t="shared" si="24"/>
        <v>32 Health and social care associate professionals</v>
      </c>
      <c r="M52" s="173">
        <f t="shared" ref="M52:Q52" si="46">M15/M$35*100</f>
        <v>0.61573033462121396</v>
      </c>
      <c r="N52" s="173">
        <f t="shared" si="46"/>
        <v>0.60652331732084597</v>
      </c>
      <c r="O52" s="173">
        <f t="shared" si="46"/>
        <v>0.67633829905078569</v>
      </c>
      <c r="P52" s="173">
        <f t="shared" si="46"/>
        <v>0.59792059487437654</v>
      </c>
      <c r="Q52" s="173">
        <f t="shared" si="46"/>
        <v>0.63076893757580854</v>
      </c>
      <c r="S52" s="68">
        <f t="shared" si="26"/>
        <v>-1.7339793979962284</v>
      </c>
      <c r="T52" s="69">
        <f t="shared" si="27"/>
        <v>44.09450930907758</v>
      </c>
      <c r="U52" s="69">
        <f t="shared" si="28"/>
        <v>42.360529911081343</v>
      </c>
      <c r="W52" t="str">
        <f t="shared" si="29"/>
        <v>32 Health and social care associate professionals</v>
      </c>
      <c r="X52" s="173">
        <f t="shared" ref="X52:AB52" si="47">X15/X$35*100</f>
        <v>2.5310027339410439</v>
      </c>
      <c r="Y52" s="173">
        <f t="shared" si="47"/>
        <v>2.8113193635018083</v>
      </c>
      <c r="Z52" s="173">
        <f t="shared" si="47"/>
        <v>2.8280700870618238</v>
      </c>
      <c r="AA52" s="173">
        <f t="shared" si="47"/>
        <v>2.8884693189044288</v>
      </c>
      <c r="AB52" s="173">
        <f t="shared" si="47"/>
        <v>3.0807377912014862</v>
      </c>
      <c r="AD52" s="68">
        <f t="shared" si="31"/>
        <v>17.654936815831018</v>
      </c>
      <c r="AE52" s="69">
        <f t="shared" si="32"/>
        <v>64.280131400113433</v>
      </c>
      <c r="AF52" s="69">
        <f t="shared" si="33"/>
        <v>81.93506821594444</v>
      </c>
    </row>
    <row r="53" spans="1:32" x14ac:dyDescent="0.2">
      <c r="A53" t="str">
        <f t="shared" si="19"/>
        <v>33 Protective service occupations</v>
      </c>
      <c r="B53" s="173">
        <f t="shared" si="20"/>
        <v>1.1097741084898445</v>
      </c>
      <c r="C53" s="173">
        <f t="shared" si="20"/>
        <v>1.0576639652714275</v>
      </c>
      <c r="D53" s="173">
        <f t="shared" si="20"/>
        <v>1.1114446254554524</v>
      </c>
      <c r="E53" s="173">
        <f t="shared" si="20"/>
        <v>1.2962366815491428</v>
      </c>
      <c r="F53" s="173">
        <f t="shared" si="20"/>
        <v>1.4114064917466733</v>
      </c>
      <c r="H53" s="68">
        <f t="shared" si="21"/>
        <v>35.381948327696435</v>
      </c>
      <c r="I53" s="69">
        <f t="shared" si="22"/>
        <v>39.803645657141779</v>
      </c>
      <c r="J53" s="69">
        <f t="shared" si="23"/>
        <v>75.185593984838206</v>
      </c>
      <c r="L53" t="str">
        <f t="shared" si="24"/>
        <v>33 Protective service occupations</v>
      </c>
      <c r="M53" s="173">
        <f t="shared" ref="M53:Q53" si="48">M16/M$35*100</f>
        <v>1.7348481288565964</v>
      </c>
      <c r="N53" s="173">
        <f t="shared" si="48"/>
        <v>1.6578952267726599</v>
      </c>
      <c r="O53" s="173">
        <f t="shared" si="48"/>
        <v>1.702983158952345</v>
      </c>
      <c r="P53" s="173">
        <f t="shared" si="48"/>
        <v>1.9305154480624489</v>
      </c>
      <c r="Q53" s="173">
        <f t="shared" si="48"/>
        <v>2.0274230914682967</v>
      </c>
      <c r="S53" s="68">
        <f t="shared" si="26"/>
        <v>25.438567947955409</v>
      </c>
      <c r="T53" s="69">
        <f t="shared" si="27"/>
        <v>32.758058859554765</v>
      </c>
      <c r="U53" s="69">
        <f t="shared" si="28"/>
        <v>58.196626807510164</v>
      </c>
      <c r="W53" t="str">
        <f t="shared" si="29"/>
        <v>33 Protective service occupations</v>
      </c>
      <c r="X53" s="173">
        <f t="shared" ref="X53:AB53" si="49">X16/X$35*100</f>
        <v>0.39003254020448352</v>
      </c>
      <c r="Y53" s="173">
        <f t="shared" si="49"/>
        <v>0.39392455242130819</v>
      </c>
      <c r="Z53" s="173">
        <f t="shared" si="49"/>
        <v>0.44798222715131075</v>
      </c>
      <c r="AA53" s="173">
        <f t="shared" si="49"/>
        <v>0.58846671123612027</v>
      </c>
      <c r="AB53" s="173">
        <f t="shared" si="49"/>
        <v>0.73737970872593439</v>
      </c>
      <c r="AD53" s="68">
        <f t="shared" si="31"/>
        <v>77.777168602801552</v>
      </c>
      <c r="AE53" s="69">
        <f t="shared" si="32"/>
        <v>69.843651454330896</v>
      </c>
      <c r="AF53" s="69">
        <f t="shared" si="33"/>
        <v>147.62082005713245</v>
      </c>
    </row>
    <row r="54" spans="1:32" x14ac:dyDescent="0.2">
      <c r="A54" t="str">
        <f t="shared" si="19"/>
        <v>34 Culture, media and sports occupations</v>
      </c>
      <c r="B54" s="173">
        <f t="shared" si="20"/>
        <v>1.4952136954150657</v>
      </c>
      <c r="C54" s="173">
        <f t="shared" si="20"/>
        <v>1.3405495888458698</v>
      </c>
      <c r="D54" s="173">
        <f t="shared" si="20"/>
        <v>1.4314985778128668</v>
      </c>
      <c r="E54" s="173">
        <f t="shared" si="20"/>
        <v>1.3033876418402235</v>
      </c>
      <c r="F54" s="173">
        <f t="shared" si="20"/>
        <v>1.3783898720789127</v>
      </c>
      <c r="H54" s="68">
        <f t="shared" si="21"/>
        <v>2.6544148718534384</v>
      </c>
      <c r="I54" s="69">
        <f t="shared" si="22"/>
        <v>43.900519097214534</v>
      </c>
      <c r="J54" s="69">
        <f t="shared" si="23"/>
        <v>46.554933969067974</v>
      </c>
      <c r="L54" t="str">
        <f t="shared" si="24"/>
        <v>34 Culture, media and sports occupations</v>
      </c>
      <c r="M54" s="173">
        <f t="shared" ref="M54:Q54" si="50">M17/M$35*100</f>
        <v>1.6516534458987548</v>
      </c>
      <c r="N54" s="173">
        <f t="shared" si="50"/>
        <v>1.35720706480624</v>
      </c>
      <c r="O54" s="173">
        <f t="shared" si="50"/>
        <v>1.3775711306760021</v>
      </c>
      <c r="P54" s="173">
        <f t="shared" si="50"/>
        <v>1.2529411233457144</v>
      </c>
      <c r="Q54" s="173">
        <f t="shared" si="50"/>
        <v>1.3326656828854604</v>
      </c>
      <c r="S54" s="68">
        <f t="shared" si="26"/>
        <v>1.9305185285837307</v>
      </c>
      <c r="T54" s="69">
        <f t="shared" si="27"/>
        <v>38.107680580116458</v>
      </c>
      <c r="U54" s="69">
        <f t="shared" si="28"/>
        <v>40.038199108700191</v>
      </c>
      <c r="W54" t="str">
        <f t="shared" si="29"/>
        <v>34 Culture, media and sports occupations</v>
      </c>
      <c r="X54" s="173">
        <f t="shared" ref="X54:AB54" si="51">X17/X$35*100</f>
        <v>1.3150811228131289</v>
      </c>
      <c r="Y54" s="173">
        <f t="shared" si="51"/>
        <v>1.3221296496946735</v>
      </c>
      <c r="Z54" s="173">
        <f t="shared" si="51"/>
        <v>1.4919829442333179</v>
      </c>
      <c r="AA54" s="173">
        <f t="shared" si="51"/>
        <v>1.3596791855309025</v>
      </c>
      <c r="AB54" s="173">
        <f t="shared" si="51"/>
        <v>1.4284199007538241</v>
      </c>
      <c r="AD54" s="68">
        <f t="shared" si="31"/>
        <v>3.4040670913094706</v>
      </c>
      <c r="AE54" s="69">
        <f t="shared" si="32"/>
        <v>49.899463962271632</v>
      </c>
      <c r="AF54" s="69">
        <f t="shared" si="33"/>
        <v>53.303531053581096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5.6446249676666653</v>
      </c>
      <c r="C55" s="173">
        <f t="shared" si="52"/>
        <v>5.7978333350847775</v>
      </c>
      <c r="D55" s="173">
        <f t="shared" si="52"/>
        <v>6.1048353136902138</v>
      </c>
      <c r="E55" s="173">
        <f t="shared" si="52"/>
        <v>5.7311068643922329</v>
      </c>
      <c r="F55" s="173">
        <f t="shared" si="52"/>
        <v>5.7636319867693295</v>
      </c>
      <c r="H55" s="68">
        <f t="shared" si="21"/>
        <v>0.65115653357582692</v>
      </c>
      <c r="I55" s="69">
        <f t="shared" si="22"/>
        <v>44.498345222143179</v>
      </c>
      <c r="J55" s="69">
        <f t="shared" si="23"/>
        <v>45.149501755719008</v>
      </c>
      <c r="L55" t="str">
        <f t="shared" si="24"/>
        <v>35 Business and public service associate professionals</v>
      </c>
      <c r="M55" s="173">
        <f t="shared" ref="M55:Q55" si="53">M18/M$35*100</f>
        <v>5.8988516902511883</v>
      </c>
      <c r="N55" s="173">
        <f t="shared" si="53"/>
        <v>6.0157471485697016</v>
      </c>
      <c r="O55" s="173">
        <f t="shared" si="53"/>
        <v>6.3675628526796206</v>
      </c>
      <c r="P55" s="173">
        <f t="shared" si="53"/>
        <v>5.7708965479715335</v>
      </c>
      <c r="Q55" s="173">
        <f t="shared" si="53"/>
        <v>5.5823400496351834</v>
      </c>
      <c r="S55" s="68">
        <f t="shared" si="26"/>
        <v>-7.628052614053817</v>
      </c>
      <c r="T55" s="69">
        <f t="shared" si="27"/>
        <v>35.63487285223966</v>
      </c>
      <c r="U55" s="69">
        <f t="shared" si="28"/>
        <v>28.006820238185842</v>
      </c>
      <c r="W55" t="str">
        <f t="shared" si="29"/>
        <v>35 Business and public service associate professionals</v>
      </c>
      <c r="X55" s="173">
        <f t="shared" ref="X55:AB55" si="54">X18/X$35*100</f>
        <v>5.3518955723453265</v>
      </c>
      <c r="Y55" s="173">
        <f t="shared" si="54"/>
        <v>5.5568629027006526</v>
      </c>
      <c r="Z55" s="173">
        <f t="shared" si="54"/>
        <v>5.8101633130548054</v>
      </c>
      <c r="AA55" s="173">
        <f t="shared" si="54"/>
        <v>5.6867069181028729</v>
      </c>
      <c r="AB55" s="173">
        <f t="shared" si="54"/>
        <v>5.9619961562240595</v>
      </c>
      <c r="AD55" s="68">
        <f t="shared" si="31"/>
        <v>10.827857853724071</v>
      </c>
      <c r="AE55" s="69">
        <f t="shared" si="32"/>
        <v>55.393215657168071</v>
      </c>
      <c r="AF55" s="69">
        <f t="shared" si="33"/>
        <v>66.221073510892126</v>
      </c>
    </row>
    <row r="56" spans="1:32" x14ac:dyDescent="0.2">
      <c r="A56" t="str">
        <f t="shared" si="19"/>
        <v>41 Administrative occupations</v>
      </c>
      <c r="B56" s="173">
        <f t="shared" si="52"/>
        <v>8.9749213573635256</v>
      </c>
      <c r="C56" s="173">
        <f t="shared" si="52"/>
        <v>8.5567655003254561</v>
      </c>
      <c r="D56" s="173">
        <f t="shared" si="52"/>
        <v>8.9701329176197344</v>
      </c>
      <c r="E56" s="173">
        <f t="shared" si="52"/>
        <v>8.0884601527359212</v>
      </c>
      <c r="F56" s="173">
        <f t="shared" si="52"/>
        <v>7.4504110303687785</v>
      </c>
      <c r="H56" s="68">
        <f t="shared" si="21"/>
        <v>-11.452188088358525</v>
      </c>
      <c r="I56" s="69">
        <f t="shared" si="22"/>
        <v>46.472139871797253</v>
      </c>
      <c r="J56" s="69">
        <f t="shared" si="23"/>
        <v>35.019951783438721</v>
      </c>
      <c r="L56" t="str">
        <f t="shared" si="24"/>
        <v>41 Administrative occupations</v>
      </c>
      <c r="M56" s="173">
        <f t="shared" ref="M56:Q56" si="55">M19/M$35*100</f>
        <v>3.8469367636791847</v>
      </c>
      <c r="N56" s="173">
        <f t="shared" si="55"/>
        <v>3.6207810427229807</v>
      </c>
      <c r="O56" s="173">
        <f t="shared" si="55"/>
        <v>4.4064110109536925</v>
      </c>
      <c r="P56" s="173">
        <f t="shared" si="55"/>
        <v>4.0394963585809842</v>
      </c>
      <c r="Q56" s="173">
        <f t="shared" si="55"/>
        <v>4.2498157635909823</v>
      </c>
      <c r="S56" s="68">
        <f t="shared" si="26"/>
        <v>1.6206927435985414</v>
      </c>
      <c r="T56" s="69">
        <f t="shared" si="27"/>
        <v>35.406269796171905</v>
      </c>
      <c r="U56" s="69">
        <f t="shared" si="28"/>
        <v>37.026962539770444</v>
      </c>
      <c r="W56" t="str">
        <f t="shared" si="29"/>
        <v>41 Administrative occupations</v>
      </c>
      <c r="X56" s="173">
        <f t="shared" ref="X56:AB56" si="56">X19/X$35*100</f>
        <v>14.87953993587365</v>
      </c>
      <c r="Y56" s="173">
        <f t="shared" si="56"/>
        <v>14.015007407840057</v>
      </c>
      <c r="Z56" s="173">
        <f t="shared" si="56"/>
        <v>14.088747699129526</v>
      </c>
      <c r="AA56" s="173">
        <f t="shared" si="56"/>
        <v>12.606560293689363</v>
      </c>
      <c r="AB56" s="173">
        <f t="shared" si="56"/>
        <v>10.95240583439274</v>
      </c>
      <c r="AD56" s="68">
        <f t="shared" si="31"/>
        <v>-16.038010033060715</v>
      </c>
      <c r="AE56" s="69">
        <f t="shared" si="32"/>
        <v>50.353924650709544</v>
      </c>
      <c r="AF56" s="69">
        <f t="shared" si="33"/>
        <v>34.315914617648836</v>
      </c>
    </row>
    <row r="57" spans="1:32" x14ac:dyDescent="0.2">
      <c r="A57" t="str">
        <f t="shared" si="19"/>
        <v>42 Secretarial and related occupations</v>
      </c>
      <c r="B57" s="173">
        <f t="shared" si="52"/>
        <v>2.1260013242723348</v>
      </c>
      <c r="C57" s="173">
        <f t="shared" si="52"/>
        <v>1.9055311982314218</v>
      </c>
      <c r="D57" s="173">
        <f t="shared" si="52"/>
        <v>1.8733296199043217</v>
      </c>
      <c r="E57" s="173">
        <f t="shared" si="52"/>
        <v>1.9427988745561748</v>
      </c>
      <c r="F57" s="173">
        <f t="shared" si="52"/>
        <v>1.5159322064816934</v>
      </c>
      <c r="H57" s="68">
        <f t="shared" si="21"/>
        <v>-13.729550838944228</v>
      </c>
      <c r="I57" s="69">
        <f t="shared" si="22"/>
        <v>52.019007686905574</v>
      </c>
      <c r="J57" s="69">
        <f t="shared" si="23"/>
        <v>38.289456847961354</v>
      </c>
      <c r="L57" t="str">
        <f t="shared" si="24"/>
        <v>42 Secretarial and related occupations</v>
      </c>
      <c r="M57" s="173">
        <f t="shared" ref="M57:Q57" si="57">M20/M$35*100</f>
        <v>0.32015134741669743</v>
      </c>
      <c r="N57" s="173">
        <f t="shared" si="57"/>
        <v>0.23704062195232978</v>
      </c>
      <c r="O57" s="173">
        <f t="shared" si="57"/>
        <v>0.23894386616029989</v>
      </c>
      <c r="P57" s="173">
        <f t="shared" si="57"/>
        <v>0.289375555381022</v>
      </c>
      <c r="Q57" s="173">
        <f t="shared" si="57"/>
        <v>0.34473363110332206</v>
      </c>
      <c r="S57" s="68">
        <f t="shared" si="26"/>
        <v>52.014431380610581</v>
      </c>
      <c r="T57" s="69">
        <f t="shared" si="27"/>
        <v>42.241697714291071</v>
      </c>
      <c r="U57" s="69">
        <f t="shared" si="28"/>
        <v>94.256129094901652</v>
      </c>
      <c r="W57" t="str">
        <f t="shared" si="29"/>
        <v>42 Secretarial and related occupations</v>
      </c>
      <c r="X57" s="173">
        <f t="shared" ref="X57:AB57" si="58">X20/X$35*100</f>
        <v>4.2053475330102339</v>
      </c>
      <c r="Y57" s="173">
        <f t="shared" si="58"/>
        <v>3.7505583177380326</v>
      </c>
      <c r="Z57" s="173">
        <f t="shared" si="58"/>
        <v>3.7064367304807986</v>
      </c>
      <c r="AA57" s="173">
        <f t="shared" si="58"/>
        <v>3.7877973757048204</v>
      </c>
      <c r="AB57" s="173">
        <f t="shared" si="58"/>
        <v>2.7974223617753831</v>
      </c>
      <c r="AD57" s="68">
        <f t="shared" si="31"/>
        <v>-18.483215870381837</v>
      </c>
      <c r="AE57" s="69">
        <f t="shared" si="32"/>
        <v>52.725962984549824</v>
      </c>
      <c r="AF57" s="69">
        <f t="shared" si="33"/>
        <v>34.242747114167983</v>
      </c>
    </row>
    <row r="58" spans="1:32" x14ac:dyDescent="0.2">
      <c r="A58" t="str">
        <f t="shared" si="19"/>
        <v>51 Skilled agricultural and related trades</v>
      </c>
      <c r="B58" s="173">
        <f t="shared" si="52"/>
        <v>1.0035781119522231</v>
      </c>
      <c r="C58" s="173">
        <f t="shared" si="52"/>
        <v>0.96881638667029402</v>
      </c>
      <c r="D58" s="173">
        <f t="shared" si="52"/>
        <v>1.0068299405803394</v>
      </c>
      <c r="E58" s="173">
        <f t="shared" si="52"/>
        <v>0.97384606467954671</v>
      </c>
      <c r="F58" s="173">
        <f t="shared" si="52"/>
        <v>1.0103862413736029</v>
      </c>
      <c r="H58" s="68">
        <f t="shared" si="21"/>
        <v>6.9862046585379156</v>
      </c>
      <c r="I58" s="69">
        <f t="shared" si="22"/>
        <v>56.038144400921361</v>
      </c>
      <c r="J58" s="69">
        <f t="shared" si="23"/>
        <v>63.024349059459283</v>
      </c>
      <c r="L58" t="str">
        <f t="shared" si="24"/>
        <v>51 Skilled agricultural and related trades</v>
      </c>
      <c r="M58" s="173">
        <f t="shared" ref="M58:Q58" si="59">M21/M$35*100</f>
        <v>1.5175514149336038</v>
      </c>
      <c r="N58" s="173">
        <f t="shared" si="59"/>
        <v>1.3368302615920651</v>
      </c>
      <c r="O58" s="173">
        <f t="shared" si="59"/>
        <v>1.463883671724711</v>
      </c>
      <c r="P58" s="173">
        <f t="shared" si="59"/>
        <v>1.3765750085225548</v>
      </c>
      <c r="Q58" s="173">
        <f t="shared" si="59"/>
        <v>1.3946019943610506</v>
      </c>
      <c r="S58" s="68">
        <f t="shared" si="26"/>
        <v>0.37851516515367645</v>
      </c>
      <c r="T58" s="69">
        <f t="shared" si="27"/>
        <v>48.724123293980654</v>
      </c>
      <c r="U58" s="69">
        <f t="shared" si="28"/>
        <v>49.102638459134326</v>
      </c>
      <c r="W58" t="str">
        <f t="shared" si="29"/>
        <v>51 Skilled agricultural and related trades</v>
      </c>
      <c r="X58" s="173">
        <f t="shared" ref="X58:AB58" si="60">X21/X$35*100</f>
        <v>0.41176348025856196</v>
      </c>
      <c r="Y58" s="173">
        <f t="shared" si="60"/>
        <v>0.56186438511951942</v>
      </c>
      <c r="Z58" s="173">
        <f t="shared" si="60"/>
        <v>0.49420405494900682</v>
      </c>
      <c r="AA58" s="173">
        <f t="shared" si="60"/>
        <v>0.52445461776914448</v>
      </c>
      <c r="AB58" s="173">
        <f t="shared" si="60"/>
        <v>0.58998895323388845</v>
      </c>
      <c r="AD58" s="68">
        <f t="shared" si="31"/>
        <v>28.938663051393753</v>
      </c>
      <c r="AE58" s="69">
        <f t="shared" si="32"/>
        <v>80.337219621591601</v>
      </c>
      <c r="AF58" s="69">
        <f t="shared" si="33"/>
        <v>109.27588267298536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3.9780877843676357</v>
      </c>
      <c r="C59" s="173">
        <f t="shared" si="52"/>
        <v>3.7960065731912538</v>
      </c>
      <c r="D59" s="173">
        <f t="shared" si="52"/>
        <v>3.3579359397886419</v>
      </c>
      <c r="E59" s="173">
        <f t="shared" si="52"/>
        <v>3.2331351742337451</v>
      </c>
      <c r="F59" s="173">
        <f t="shared" si="52"/>
        <v>2.9243675414324177</v>
      </c>
      <c r="H59" s="68">
        <f t="shared" si="21"/>
        <v>-7.1555329760858486</v>
      </c>
      <c r="I59" s="69">
        <f t="shared" si="22"/>
        <v>36.733048000283489</v>
      </c>
      <c r="J59" s="69">
        <f t="shared" si="23"/>
        <v>29.577515024197641</v>
      </c>
      <c r="L59" t="str">
        <f t="shared" si="24"/>
        <v>52 Skilled metal, electrical and electronic trades</v>
      </c>
      <c r="M59" s="173">
        <f t="shared" ref="M59:Q59" si="61">M22/M$35*100</f>
        <v>7.3183102690170339</v>
      </c>
      <c r="N59" s="173">
        <f t="shared" si="61"/>
        <v>7.0566277209559045</v>
      </c>
      <c r="O59" s="173">
        <f t="shared" si="61"/>
        <v>6.2199315098451189</v>
      </c>
      <c r="P59" s="173">
        <f t="shared" si="61"/>
        <v>5.8317715778590919</v>
      </c>
      <c r="Q59" s="173">
        <f t="shared" si="61"/>
        <v>5.2274423832959727</v>
      </c>
      <c r="S59" s="68">
        <f t="shared" si="26"/>
        <v>-11.447524987056179</v>
      </c>
      <c r="T59" s="69">
        <f t="shared" si="27"/>
        <v>34.718149695999031</v>
      </c>
      <c r="U59" s="69">
        <f t="shared" si="28"/>
        <v>23.270624708942851</v>
      </c>
      <c r="W59" t="str">
        <f t="shared" si="29"/>
        <v>52 Skilled metal, electrical and electronic trades</v>
      </c>
      <c r="X59" s="173">
        <f t="shared" ref="X59:AB59" si="62">X22/X$35*100</f>
        <v>0.13198813666027664</v>
      </c>
      <c r="Y59" s="173">
        <f t="shared" si="62"/>
        <v>0.19039169613348575</v>
      </c>
      <c r="Z59" s="173">
        <f t="shared" si="62"/>
        <v>0.14795664457594374</v>
      </c>
      <c r="AA59" s="173">
        <f t="shared" si="62"/>
        <v>0.33340573766640902</v>
      </c>
      <c r="AB59" s="173">
        <f t="shared" si="62"/>
        <v>0.4044125151899714</v>
      </c>
      <c r="AD59" s="68">
        <f t="shared" si="31"/>
        <v>195.21315114835528</v>
      </c>
      <c r="AE59" s="69">
        <f t="shared" si="32"/>
        <v>131.73609493988542</v>
      </c>
      <c r="AF59" s="69">
        <f t="shared" si="33"/>
        <v>326.94924608824067</v>
      </c>
    </row>
    <row r="60" spans="1:32" x14ac:dyDescent="0.2">
      <c r="A60" t="str">
        <f t="shared" si="19"/>
        <v>53 Skilled construction and building trades</v>
      </c>
      <c r="B60" s="173">
        <f t="shared" si="52"/>
        <v>2.6284125925901978</v>
      </c>
      <c r="C60" s="173">
        <f t="shared" si="52"/>
        <v>2.3752443245229533</v>
      </c>
      <c r="D60" s="173">
        <f t="shared" si="52"/>
        <v>1.9570574240214293</v>
      </c>
      <c r="E60" s="173">
        <f t="shared" si="52"/>
        <v>1.9596698242711479</v>
      </c>
      <c r="F60" s="173">
        <f t="shared" si="52"/>
        <v>1.6733637547123414</v>
      </c>
      <c r="H60" s="68">
        <f t="shared" si="21"/>
        <v>-8.844417989406816</v>
      </c>
      <c r="I60" s="69">
        <f t="shared" si="22"/>
        <v>40.486153103377752</v>
      </c>
      <c r="J60" s="69">
        <f t="shared" si="23"/>
        <v>31.641735113970938</v>
      </c>
      <c r="L60" t="str">
        <f t="shared" si="24"/>
        <v>53 Skilled construction and building trades</v>
      </c>
      <c r="M60" s="173">
        <f t="shared" ref="M60:Q60" si="63">M23/M$35*100</f>
        <v>4.8664225619766679</v>
      </c>
      <c r="N60" s="173">
        <f t="shared" si="63"/>
        <v>4.4669327308388125</v>
      </c>
      <c r="O60" s="173">
        <f t="shared" si="63"/>
        <v>3.6496308116643541</v>
      </c>
      <c r="P60" s="173">
        <f t="shared" si="63"/>
        <v>3.6615109193742037</v>
      </c>
      <c r="Q60" s="173">
        <f t="shared" si="63"/>
        <v>3.1452548030801983</v>
      </c>
      <c r="S60" s="68">
        <f t="shared" si="26"/>
        <v>-9.1962150107575589</v>
      </c>
      <c r="T60" s="69">
        <f t="shared" si="27"/>
        <v>40.279453429861334</v>
      </c>
      <c r="U60" s="69">
        <f t="shared" si="28"/>
        <v>31.083238419103775</v>
      </c>
      <c r="W60" t="str">
        <f t="shared" si="29"/>
        <v>53 Skilled construction and building trades</v>
      </c>
      <c r="X60" s="173">
        <f t="shared" ref="X60:AB60" si="64">X23/X$35*100</f>
        <v>5.1455699933892964E-2</v>
      </c>
      <c r="Y60" s="173">
        <f t="shared" si="64"/>
        <v>6.2242447211303689E-2</v>
      </c>
      <c r="Z60" s="173">
        <f t="shared" si="64"/>
        <v>5.8687773555979067E-2</v>
      </c>
      <c r="AA60" s="173">
        <f t="shared" si="64"/>
        <v>6.0643583837631382E-2</v>
      </c>
      <c r="AB60" s="173">
        <f t="shared" si="64"/>
        <v>6.2864965009703386E-2</v>
      </c>
      <c r="AD60" s="68">
        <f t="shared" si="31"/>
        <v>15.692879732389569</v>
      </c>
      <c r="AE60" s="69">
        <f t="shared" si="32"/>
        <v>54.903135397876802</v>
      </c>
      <c r="AF60" s="69">
        <f t="shared" si="33"/>
        <v>70.596015130266366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1.8109790355049942</v>
      </c>
      <c r="C61" s="173">
        <f t="shared" si="52"/>
        <v>1.4896684872142749</v>
      </c>
      <c r="D61" s="173">
        <f t="shared" si="52"/>
        <v>1.459033995557552</v>
      </c>
      <c r="E61" s="173">
        <f t="shared" si="52"/>
        <v>1.3817402958654337</v>
      </c>
      <c r="F61" s="173">
        <f t="shared" si="52"/>
        <v>1.2610584462149641</v>
      </c>
      <c r="H61" s="68">
        <f t="shared" si="21"/>
        <v>-7.8561649968827476</v>
      </c>
      <c r="I61" s="69">
        <f t="shared" si="22"/>
        <v>41.084480525753342</v>
      </c>
      <c r="J61" s="69">
        <f t="shared" si="23"/>
        <v>33.228315528870596</v>
      </c>
      <c r="L61" t="str">
        <f t="shared" si="24"/>
        <v>54 Textiles, printing and other skilled trades</v>
      </c>
      <c r="M61" s="173">
        <f t="shared" ref="M61:Q61" si="65">M24/M$35*100</f>
        <v>1.973520496668292</v>
      </c>
      <c r="N61" s="173">
        <f t="shared" si="65"/>
        <v>1.5395086107465867</v>
      </c>
      <c r="O61" s="173">
        <f t="shared" si="65"/>
        <v>1.4562996417836296</v>
      </c>
      <c r="P61" s="173">
        <f t="shared" si="65"/>
        <v>1.3838460592646147</v>
      </c>
      <c r="Q61" s="173">
        <f t="shared" si="65"/>
        <v>1.2373229924990348</v>
      </c>
      <c r="S61" s="68">
        <f t="shared" si="26"/>
        <v>-10.478079092711159</v>
      </c>
      <c r="T61" s="69">
        <f t="shared" si="27"/>
        <v>29.538994318223494</v>
      </c>
      <c r="U61" s="69">
        <f t="shared" si="28"/>
        <v>19.060915225512336</v>
      </c>
      <c r="W61" t="str">
        <f t="shared" si="29"/>
        <v>54 Textiles, printing and other skilled trades</v>
      </c>
      <c r="X61" s="173">
        <f t="shared" ref="X61:AB61" si="66">X24/X$35*100</f>
        <v>1.623820647286544</v>
      </c>
      <c r="Y61" s="173">
        <f t="shared" si="66"/>
        <v>1.4345549727215885</v>
      </c>
      <c r="Z61" s="173">
        <f t="shared" si="66"/>
        <v>1.4621008133723312</v>
      </c>
      <c r="AA61" s="173">
        <f t="shared" si="66"/>
        <v>1.3793905465482368</v>
      </c>
      <c r="AB61" s="173">
        <f t="shared" si="66"/>
        <v>1.2870290637582498</v>
      </c>
      <c r="AD61" s="68">
        <f t="shared" si="31"/>
        <v>-4.9271259833714085</v>
      </c>
      <c r="AE61" s="69">
        <f t="shared" si="32"/>
        <v>53.982378128734723</v>
      </c>
      <c r="AF61" s="69">
        <f t="shared" si="33"/>
        <v>49.055252145363312</v>
      </c>
    </row>
    <row r="62" spans="1:32" x14ac:dyDescent="0.2">
      <c r="A62" t="str">
        <f t="shared" si="19"/>
        <v>61 Caring personal service occupations</v>
      </c>
      <c r="B62" s="173">
        <f t="shared" si="52"/>
        <v>7.9494866176213614</v>
      </c>
      <c r="C62" s="173">
        <f t="shared" si="52"/>
        <v>7.8381053266346274</v>
      </c>
      <c r="D62" s="173">
        <f t="shared" si="52"/>
        <v>7.5822999012996064</v>
      </c>
      <c r="E62" s="173">
        <f t="shared" si="52"/>
        <v>8.061553079705412</v>
      </c>
      <c r="F62" s="173">
        <f t="shared" si="52"/>
        <v>8.5684922581004539</v>
      </c>
      <c r="H62" s="68">
        <f t="shared" si="21"/>
        <v>20.475830839482391</v>
      </c>
      <c r="I62" s="69">
        <f t="shared" si="22"/>
        <v>62.152390376578062</v>
      </c>
      <c r="J62" s="69">
        <f t="shared" si="23"/>
        <v>82.628221216060453</v>
      </c>
      <c r="L62" t="str">
        <f t="shared" si="24"/>
        <v>61 Caring personal service occupations</v>
      </c>
      <c r="M62" s="173">
        <f t="shared" ref="M62:Q62" si="67">M25/M$35*100</f>
        <v>2.1513823833692092</v>
      </c>
      <c r="N62" s="173">
        <f t="shared" si="67"/>
        <v>2.2121768567855558</v>
      </c>
      <c r="O62" s="173">
        <f t="shared" si="67"/>
        <v>2.2006128209344507</v>
      </c>
      <c r="P62" s="173">
        <f t="shared" si="67"/>
        <v>2.6670534099178687</v>
      </c>
      <c r="Q62" s="173">
        <f t="shared" si="67"/>
        <v>3.0839588129611863</v>
      </c>
      <c r="S62" s="68">
        <f t="shared" si="26"/>
        <v>47.659700200015052</v>
      </c>
      <c r="T62" s="69">
        <f t="shared" si="27"/>
        <v>56.446261762954883</v>
      </c>
      <c r="U62" s="69">
        <f t="shared" si="28"/>
        <v>104.10596196296996</v>
      </c>
      <c r="W62" t="str">
        <f t="shared" si="29"/>
        <v>61 Caring personal service occupations</v>
      </c>
      <c r="X62" s="173">
        <f t="shared" ref="X62:AB62" si="68">X25/X$35*100</f>
        <v>14.625714550105446</v>
      </c>
      <c r="Y62" s="173">
        <f t="shared" si="68"/>
        <v>14.059291557379987</v>
      </c>
      <c r="Z62" s="173">
        <f t="shared" si="68"/>
        <v>13.618334436791551</v>
      </c>
      <c r="AA62" s="173">
        <f t="shared" si="68"/>
        <v>14.081090659573384</v>
      </c>
      <c r="AB62" s="173">
        <f t="shared" si="68"/>
        <v>14.569503328366098</v>
      </c>
      <c r="AD62" s="68">
        <f t="shared" si="31"/>
        <v>15.549039243703886</v>
      </c>
      <c r="AE62" s="69">
        <f t="shared" si="32"/>
        <v>63.186566421392484</v>
      </c>
      <c r="AF62" s="69">
        <f t="shared" si="33"/>
        <v>78.735605665096372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2.4517637364786808</v>
      </c>
      <c r="C63" s="173">
        <f t="shared" si="52"/>
        <v>2.6889308569298804</v>
      </c>
      <c r="D63" s="173">
        <f t="shared" si="52"/>
        <v>2.5866506141346672</v>
      </c>
      <c r="E63" s="173">
        <f t="shared" si="52"/>
        <v>2.5625661732886686</v>
      </c>
      <c r="F63" s="173">
        <f t="shared" si="52"/>
        <v>2.5657647069968883</v>
      </c>
      <c r="H63" s="68">
        <f t="shared" si="21"/>
        <v>5.7488212096578346</v>
      </c>
      <c r="I63" s="69">
        <f t="shared" si="22"/>
        <v>51.858243573099095</v>
      </c>
      <c r="J63" s="69">
        <f t="shared" si="23"/>
        <v>57.607064782756936</v>
      </c>
      <c r="L63" t="str">
        <f t="shared" si="24"/>
        <v>62 Leisure, travel and related personal service occupations</v>
      </c>
      <c r="M63" s="173">
        <f t="shared" ref="M63:Q63" si="69">M26/M$35*100</f>
        <v>1.4136245298542582</v>
      </c>
      <c r="N63" s="173">
        <f t="shared" si="69"/>
        <v>1.4857354773011657</v>
      </c>
      <c r="O63" s="173">
        <f t="shared" si="69"/>
        <v>1.4607573310618622</v>
      </c>
      <c r="P63" s="173">
        <f t="shared" si="69"/>
        <v>1.4638976643508839</v>
      </c>
      <c r="Q63" s="173">
        <f t="shared" si="69"/>
        <v>1.5704583378340167</v>
      </c>
      <c r="S63" s="68">
        <f t="shared" si="26"/>
        <v>13.277954169512038</v>
      </c>
      <c r="T63" s="69">
        <f t="shared" si="27"/>
        <v>45.164057752389567</v>
      </c>
      <c r="U63" s="69">
        <f t="shared" si="28"/>
        <v>58.442011921901603</v>
      </c>
      <c r="W63" t="str">
        <f t="shared" si="29"/>
        <v>62 Leisure, travel and related personal service occupations</v>
      </c>
      <c r="X63" s="173">
        <f t="shared" ref="X63:AB63" si="70">X26/X$35*100</f>
        <v>3.6471292713252201</v>
      </c>
      <c r="Y63" s="173">
        <f t="shared" si="70"/>
        <v>4.0194316922601585</v>
      </c>
      <c r="Z63" s="173">
        <f t="shared" si="70"/>
        <v>3.8494387767352949</v>
      </c>
      <c r="AA63" s="173">
        <f t="shared" si="70"/>
        <v>3.7885327655952592</v>
      </c>
      <c r="AB63" s="173">
        <f t="shared" si="70"/>
        <v>3.6547989155394194</v>
      </c>
      <c r="AD63" s="68">
        <f t="shared" si="31"/>
        <v>2.544331374529063</v>
      </c>
      <c r="AE63" s="69">
        <f t="shared" si="32"/>
        <v>54.707369831236164</v>
      </c>
      <c r="AF63" s="69">
        <f t="shared" si="33"/>
        <v>57.251701205765229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0.10589677252581639</v>
      </c>
      <c r="C64" s="173">
        <f t="shared" si="52"/>
        <v>8.339036158623446E-2</v>
      </c>
      <c r="D64" s="173">
        <f t="shared" si="52"/>
        <v>0.10850122686405737</v>
      </c>
      <c r="E64" s="173">
        <f t="shared" si="52"/>
        <v>8.650796977102973E-2</v>
      </c>
      <c r="F64" s="173">
        <f t="shared" si="52"/>
        <v>9.2988963091049467E-2</v>
      </c>
      <c r="H64" s="68">
        <f t="shared" si="21"/>
        <v>-8.6321857991928326</v>
      </c>
      <c r="I64" s="69">
        <f t="shared" si="22"/>
        <v>38.597209286063674</v>
      </c>
      <c r="J64" s="69">
        <f t="shared" si="23"/>
        <v>29.965023486870841</v>
      </c>
      <c r="L64" t="str">
        <f t="shared" si="24"/>
        <v>63 Community and civil enforcement occupations</v>
      </c>
      <c r="M64" s="173">
        <f t="shared" ref="M64:Q64" si="71">M27/M$35*100</f>
        <v>0.16251193946754358</v>
      </c>
      <c r="N64" s="173">
        <f t="shared" si="71"/>
        <v>0.11807480316708421</v>
      </c>
      <c r="O64" s="173">
        <f t="shared" si="71"/>
        <v>0.1688004566463725</v>
      </c>
      <c r="P64" s="173">
        <f t="shared" si="71"/>
        <v>0.11764462198270108</v>
      </c>
      <c r="Q64" s="173">
        <f t="shared" si="71"/>
        <v>0.13403229223535304</v>
      </c>
      <c r="S64" s="68">
        <f t="shared" si="26"/>
        <v>-16.337106684374753</v>
      </c>
      <c r="T64" s="69">
        <f t="shared" si="27"/>
        <v>30.88166749869433</v>
      </c>
      <c r="U64" s="69">
        <f t="shared" si="28"/>
        <v>14.544560814319579</v>
      </c>
      <c r="W64" t="str">
        <f t="shared" si="29"/>
        <v>63 Community and civil enforcement occupations</v>
      </c>
      <c r="X64" s="173">
        <f t="shared" ref="X64:AB64" si="72">X27/X$35*100</f>
        <v>4.0707230622494921E-2</v>
      </c>
      <c r="Y64" s="173">
        <f t="shared" si="72"/>
        <v>4.5036093212526891E-2</v>
      </c>
      <c r="Z64" s="173">
        <f t="shared" si="72"/>
        <v>4.0870346808332729E-2</v>
      </c>
      <c r="AA64" s="173">
        <f t="shared" si="72"/>
        <v>5.1763645075053426E-2</v>
      </c>
      <c r="AB64" s="173">
        <f t="shared" si="72"/>
        <v>4.8080590297040773E-2</v>
      </c>
      <c r="AD64" s="68">
        <f t="shared" si="31"/>
        <v>27.059474581202061</v>
      </c>
      <c r="AE64" s="69">
        <f t="shared" si="32"/>
        <v>74.338069085823705</v>
      </c>
      <c r="AF64" s="69">
        <f t="shared" si="33"/>
        <v>101.39754366702579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7.8535571088272551</v>
      </c>
      <c r="C65" s="173">
        <f t="shared" si="73"/>
        <v>6.9362873169147399</v>
      </c>
      <c r="D65" s="173">
        <f t="shared" si="73"/>
        <v>6.8590810783096607</v>
      </c>
      <c r="E65" s="173">
        <f t="shared" si="73"/>
        <v>6.2510522030955498</v>
      </c>
      <c r="F65" s="173">
        <f t="shared" si="73"/>
        <v>5.7138372562727122</v>
      </c>
      <c r="H65" s="68">
        <f t="shared" si="21"/>
        <v>-11.190707692132094</v>
      </c>
      <c r="I65" s="69">
        <f t="shared" si="22"/>
        <v>43.347879568735173</v>
      </c>
      <c r="J65" s="69">
        <f t="shared" si="23"/>
        <v>32.157171876603087</v>
      </c>
      <c r="L65" t="str">
        <f t="shared" si="24"/>
        <v>71 Sales occupations</v>
      </c>
      <c r="M65" s="173">
        <f t="shared" ref="M65:Q65" si="74">M28/M$35*100</f>
        <v>5.3007514989812723</v>
      </c>
      <c r="N65" s="173">
        <f t="shared" si="74"/>
        <v>4.9961070487712433</v>
      </c>
      <c r="O65" s="173">
        <f t="shared" si="74"/>
        <v>4.9903225730622935</v>
      </c>
      <c r="P65" s="173">
        <f t="shared" si="74"/>
        <v>4.5948591172005901</v>
      </c>
      <c r="Q65" s="173">
        <f t="shared" si="74"/>
        <v>4.3354771245247523</v>
      </c>
      <c r="S65" s="68">
        <f t="shared" si="26"/>
        <v>-8.4611753663273159</v>
      </c>
      <c r="T65" s="69">
        <f t="shared" si="27"/>
        <v>30.892000394383786</v>
      </c>
      <c r="U65" s="69">
        <f t="shared" si="28"/>
        <v>22.430825028056471</v>
      </c>
      <c r="W65" t="str">
        <f t="shared" si="29"/>
        <v>71 Sales occupations</v>
      </c>
      <c r="X65" s="173">
        <f t="shared" ref="X65:AB65" si="75">X28/X$35*100</f>
        <v>10.792985485773993</v>
      </c>
      <c r="Y65" s="173">
        <f t="shared" si="75"/>
        <v>9.0817505651636008</v>
      </c>
      <c r="Z65" s="173">
        <f t="shared" si="75"/>
        <v>8.9550578060019017</v>
      </c>
      <c r="AA65" s="173">
        <f t="shared" si="75"/>
        <v>8.0991413921444515</v>
      </c>
      <c r="AB65" s="173">
        <f t="shared" si="75"/>
        <v>7.2219973381048339</v>
      </c>
      <c r="AD65" s="68">
        <f t="shared" si="31"/>
        <v>-12.896718356180955</v>
      </c>
      <c r="AE65" s="69">
        <f t="shared" si="32"/>
        <v>51.133045730957207</v>
      </c>
      <c r="AF65" s="69">
        <f t="shared" si="33"/>
        <v>38.236327374776245</v>
      </c>
    </row>
    <row r="66" spans="1:32" x14ac:dyDescent="0.2">
      <c r="A66" t="str">
        <f t="shared" si="19"/>
        <v>72 Customer service occupations</v>
      </c>
      <c r="B66" s="173">
        <f t="shared" si="73"/>
        <v>1.6595316549323791</v>
      </c>
      <c r="C66" s="173">
        <f t="shared" si="73"/>
        <v>1.7235705634286822</v>
      </c>
      <c r="D66" s="173">
        <f t="shared" si="73"/>
        <v>1.7784022385469962</v>
      </c>
      <c r="E66" s="173">
        <f t="shared" si="73"/>
        <v>2.2389591147218475</v>
      </c>
      <c r="F66" s="173">
        <f t="shared" si="73"/>
        <v>2.4618935318087143</v>
      </c>
      <c r="H66" s="68">
        <f t="shared" si="21"/>
        <v>47.582801561770069</v>
      </c>
      <c r="I66" s="69">
        <f t="shared" si="22"/>
        <v>62.040185338674334</v>
      </c>
      <c r="J66" s="69">
        <f t="shared" si="23"/>
        <v>109.6229869004444</v>
      </c>
      <c r="L66" t="str">
        <f t="shared" si="24"/>
        <v>72 Customer service occupations</v>
      </c>
      <c r="M66" s="173">
        <f t="shared" ref="M66:Q66" si="76">M29/M$35*100</f>
        <v>1.0226603439061084</v>
      </c>
      <c r="N66" s="173">
        <f t="shared" si="76"/>
        <v>0.94652444536479985</v>
      </c>
      <c r="O66" s="173">
        <f t="shared" si="76"/>
        <v>1.126313649670688</v>
      </c>
      <c r="P66" s="173">
        <f t="shared" si="76"/>
        <v>1.5280828746618156</v>
      </c>
      <c r="Q66" s="173">
        <f t="shared" si="76"/>
        <v>1.7196857138835526</v>
      </c>
      <c r="S66" s="68">
        <f t="shared" si="26"/>
        <v>60.874343629009743</v>
      </c>
      <c r="T66" s="69">
        <f t="shared" si="27"/>
        <v>47.437244009277329</v>
      </c>
      <c r="U66" s="69">
        <f t="shared" si="28"/>
        <v>108.31158763828708</v>
      </c>
      <c r="W66" t="str">
        <f t="shared" si="29"/>
        <v>72 Customer service occupations</v>
      </c>
      <c r="X66" s="173">
        <f t="shared" ref="X66:AB66" si="77">X29/X$35*100</f>
        <v>2.3928572151997107</v>
      </c>
      <c r="Y66" s="173">
        <f t="shared" si="77"/>
        <v>2.5828329298559662</v>
      </c>
      <c r="Z66" s="173">
        <f t="shared" si="77"/>
        <v>2.5097768398347582</v>
      </c>
      <c r="AA66" s="173">
        <f t="shared" si="77"/>
        <v>3.0322015845735724</v>
      </c>
      <c r="AB66" s="173">
        <f t="shared" si="77"/>
        <v>3.2739949395873569</v>
      </c>
      <c r="AD66" s="68">
        <f t="shared" si="31"/>
        <v>40.892697330595254</v>
      </c>
      <c r="AE66" s="69">
        <f t="shared" si="32"/>
        <v>69.390363300056435</v>
      </c>
      <c r="AF66" s="69">
        <f t="shared" si="33"/>
        <v>110.2830606306517</v>
      </c>
    </row>
    <row r="67" spans="1:32" x14ac:dyDescent="0.2">
      <c r="A67" t="str">
        <f t="shared" si="19"/>
        <v>81 Process, plant and machine operatives</v>
      </c>
      <c r="B67" s="173">
        <f t="shared" si="73"/>
        <v>3.6141824472156081</v>
      </c>
      <c r="C67" s="173">
        <f t="shared" si="73"/>
        <v>3.3316620856924462</v>
      </c>
      <c r="D67" s="173">
        <f t="shared" si="73"/>
        <v>2.9154434939391187</v>
      </c>
      <c r="E67" s="173">
        <f t="shared" si="73"/>
        <v>3.4901714022234374</v>
      </c>
      <c r="F67" s="173">
        <f t="shared" si="73"/>
        <v>3.3359690136446298</v>
      </c>
      <c r="H67" s="68">
        <f t="shared" si="21"/>
        <v>21.98708649311417</v>
      </c>
      <c r="I67" s="69">
        <f t="shared" si="22"/>
        <v>47.807916140955648</v>
      </c>
      <c r="J67" s="69">
        <f t="shared" si="23"/>
        <v>69.795002634069832</v>
      </c>
      <c r="L67" t="str">
        <f t="shared" si="24"/>
        <v>81 Process, plant and machine operatives</v>
      </c>
      <c r="M67" s="173">
        <f t="shared" ref="M67:Q67" si="78">M30/M$35*100</f>
        <v>5.0809341116315325</v>
      </c>
      <c r="N67" s="173">
        <f t="shared" si="78"/>
        <v>4.5962254426158022</v>
      </c>
      <c r="O67" s="173">
        <f t="shared" si="78"/>
        <v>4.0854878063172197</v>
      </c>
      <c r="P67" s="173">
        <f t="shared" si="78"/>
        <v>4.7900615244608789</v>
      </c>
      <c r="Q67" s="173">
        <f t="shared" si="78"/>
        <v>4.4720357826905577</v>
      </c>
      <c r="S67" s="68">
        <f t="shared" si="26"/>
        <v>15.334278494660541</v>
      </c>
      <c r="T67" s="69">
        <f t="shared" si="27"/>
        <v>42.662982230716104</v>
      </c>
      <c r="U67" s="69">
        <f t="shared" si="28"/>
        <v>57.997260725376641</v>
      </c>
      <c r="W67" t="str">
        <f t="shared" si="29"/>
        <v>81 Process, plant and machine operatives</v>
      </c>
      <c r="X67" s="173">
        <f t="shared" ref="X67:AB67" si="79">X30/X$35*100</f>
        <v>1.9252910378230574</v>
      </c>
      <c r="Y67" s="173">
        <f t="shared" si="79"/>
        <v>1.9333001644275944</v>
      </c>
      <c r="Z67" s="173">
        <f t="shared" si="79"/>
        <v>1.6031360758179303</v>
      </c>
      <c r="AA67" s="173">
        <f t="shared" si="79"/>
        <v>2.0396684975090968</v>
      </c>
      <c r="AB67" s="173">
        <f t="shared" si="79"/>
        <v>2.092919021188524</v>
      </c>
      <c r="AD67" s="68">
        <f t="shared" si="31"/>
        <v>41.002763634744028</v>
      </c>
      <c r="AE67" s="69">
        <f t="shared" si="32"/>
        <v>62.513646739957082</v>
      </c>
      <c r="AF67" s="69">
        <f t="shared" si="33"/>
        <v>103.51641037470112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4.7311504682451035</v>
      </c>
      <c r="C68" s="173">
        <f t="shared" si="73"/>
        <v>5.4193947081839609</v>
      </c>
      <c r="D68" s="173">
        <f t="shared" si="73"/>
        <v>5.3182337700298215</v>
      </c>
      <c r="E68" s="173">
        <f t="shared" si="73"/>
        <v>5.5321459948601888</v>
      </c>
      <c r="F68" s="173">
        <f t="shared" si="73"/>
        <v>5.2844743749438647</v>
      </c>
      <c r="H68" s="68">
        <f t="shared" si="21"/>
        <v>5.9328977128023732</v>
      </c>
      <c r="I68" s="69">
        <f t="shared" si="22"/>
        <v>56.071213665530941</v>
      </c>
      <c r="J68" s="69">
        <f t="shared" si="23"/>
        <v>62.004111378333313</v>
      </c>
      <c r="L68" t="str">
        <f t="shared" si="24"/>
        <v>82 Transport and mobile machine drivers and operatives</v>
      </c>
      <c r="M68" s="173">
        <f t="shared" ref="M68:Q68" si="80">M31/M$35*100</f>
        <v>8.4173653313452803</v>
      </c>
      <c r="N68" s="173">
        <f t="shared" si="80"/>
        <v>9.8155057963992576</v>
      </c>
      <c r="O68" s="173">
        <f t="shared" si="80"/>
        <v>9.5626799063201684</v>
      </c>
      <c r="P68" s="173">
        <f t="shared" si="80"/>
        <v>9.7873766332020935</v>
      </c>
      <c r="Q68" s="173">
        <f t="shared" si="80"/>
        <v>9.3373633365626869</v>
      </c>
      <c r="S68" s="68">
        <f t="shared" si="26"/>
        <v>2.8825432734065659</v>
      </c>
      <c r="T68" s="69">
        <f t="shared" si="27"/>
        <v>54.253486332182923</v>
      </c>
      <c r="U68" s="69">
        <f t="shared" si="28"/>
        <v>57.136029605589492</v>
      </c>
      <c r="W68" t="str">
        <f t="shared" si="29"/>
        <v>82 Transport and mobile machine drivers and operatives</v>
      </c>
      <c r="X68" s="173">
        <f t="shared" ref="X68:AB68" si="81">X31/X$35*100</f>
        <v>0.48665784791857836</v>
      </c>
      <c r="Y68" s="173">
        <f t="shared" si="81"/>
        <v>0.55814808597696486</v>
      </c>
      <c r="Z68" s="173">
        <f t="shared" si="81"/>
        <v>0.55771479519831146</v>
      </c>
      <c r="AA68" s="173">
        <f t="shared" si="81"/>
        <v>0.78387974100139968</v>
      </c>
      <c r="AB68" s="173">
        <f t="shared" si="81"/>
        <v>0.84992551704836072</v>
      </c>
      <c r="AD68" s="68">
        <f t="shared" si="31"/>
        <v>64.594109840105617</v>
      </c>
      <c r="AE68" s="69">
        <f t="shared" si="32"/>
        <v>91.02783618584516</v>
      </c>
      <c r="AF68" s="69">
        <f t="shared" si="33"/>
        <v>155.62194602595079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2.2077418464120733</v>
      </c>
      <c r="C69" s="173">
        <f t="shared" si="73"/>
        <v>1.9539351715954101</v>
      </c>
      <c r="D69" s="173">
        <f t="shared" si="73"/>
        <v>1.7845847902552552</v>
      </c>
      <c r="E69" s="173">
        <f t="shared" si="73"/>
        <v>1.4696530940244363</v>
      </c>
      <c r="F69" s="173">
        <f t="shared" si="73"/>
        <v>1.3020003298051068</v>
      </c>
      <c r="H69" s="68">
        <f t="shared" si="21"/>
        <v>-22.219561656943068</v>
      </c>
      <c r="I69" s="69">
        <f t="shared" si="22"/>
        <v>34.045758751269105</v>
      </c>
      <c r="J69" s="69">
        <f t="shared" si="23"/>
        <v>11.826197094326037</v>
      </c>
      <c r="L69" t="str">
        <f t="shared" si="24"/>
        <v>91 Elementary trades and related occupations</v>
      </c>
      <c r="M69" s="173">
        <f t="shared" ref="M69:Q70" si="82">M32/M$35*100</f>
        <v>3.0543396108334875</v>
      </c>
      <c r="N69" s="173">
        <f t="shared" si="82"/>
        <v>2.6994111150028912</v>
      </c>
      <c r="O69" s="173">
        <f t="shared" si="82"/>
        <v>2.5755815830007203</v>
      </c>
      <c r="P69" s="173">
        <f t="shared" si="82"/>
        <v>2.0893615994990959</v>
      </c>
      <c r="Q69" s="173">
        <f t="shared" si="82"/>
        <v>1.8347847387981084</v>
      </c>
      <c r="S69" s="68">
        <f t="shared" si="26"/>
        <v>-24.940293816899825</v>
      </c>
      <c r="T69" s="69">
        <f t="shared" si="27"/>
        <v>27.23362874953358</v>
      </c>
      <c r="U69" s="69">
        <f t="shared" si="28"/>
        <v>2.293334932633754</v>
      </c>
      <c r="W69" t="str">
        <f t="shared" si="29"/>
        <v>91 Elementary trades and related occupations</v>
      </c>
      <c r="X69" s="173">
        <f t="shared" ref="X69:AB70" si="83">X32/X$35*100</f>
        <v>1.2329267320132506</v>
      </c>
      <c r="Y69" s="173">
        <f t="shared" si="83"/>
        <v>1.1295832980631635</v>
      </c>
      <c r="Z69" s="173">
        <f t="shared" si="83"/>
        <v>0.89741244314974244</v>
      </c>
      <c r="AA69" s="173">
        <f t="shared" si="83"/>
        <v>0.77814157940506135</v>
      </c>
      <c r="AB69" s="173">
        <f t="shared" si="83"/>
        <v>0.71904369941650803</v>
      </c>
      <c r="AD69" s="68">
        <f t="shared" si="31"/>
        <v>-13.461615152773504</v>
      </c>
      <c r="AE69" s="69">
        <f t="shared" si="32"/>
        <v>55.973779088117979</v>
      </c>
      <c r="AF69" s="69">
        <f t="shared" si="33"/>
        <v>42.512163935344475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10.01984454263248</v>
      </c>
      <c r="C70" s="173">
        <f t="shared" si="73"/>
        <v>9.4343517873697973</v>
      </c>
      <c r="D70" s="173">
        <f t="shared" si="73"/>
        <v>8.711496011673983</v>
      </c>
      <c r="E70" s="173">
        <f t="shared" si="73"/>
        <v>8.6432526625021993</v>
      </c>
      <c r="F70" s="173">
        <f t="shared" si="73"/>
        <v>7.9445181552338928</v>
      </c>
      <c r="H70" s="68">
        <f t="shared" si="21"/>
        <v>-2.7764893324852618</v>
      </c>
      <c r="I70" s="69">
        <f t="shared" si="22"/>
        <v>46.789371554850575</v>
      </c>
      <c r="J70" s="69">
        <f t="shared" si="23"/>
        <v>44.012882222365313</v>
      </c>
      <c r="L70" t="str">
        <f t="shared" si="24"/>
        <v>92 Elementary administration and service occupations</v>
      </c>
      <c r="M70" s="173">
        <f t="shared" si="82"/>
        <v>9.8480329377454332</v>
      </c>
      <c r="N70" s="173">
        <f t="shared" si="82"/>
        <v>9.0101386678244566</v>
      </c>
      <c r="O70" s="173">
        <f t="shared" si="82"/>
        <v>8.46988460724587</v>
      </c>
      <c r="P70" s="173">
        <f t="shared" si="82"/>
        <v>8.826008326282075</v>
      </c>
      <c r="Q70" s="173">
        <f t="shared" si="82"/>
        <v>8.1129453496646082</v>
      </c>
      <c r="S70" s="68">
        <f t="shared" si="26"/>
        <v>0.92484911030942651</v>
      </c>
      <c r="T70" s="69">
        <f t="shared" si="27"/>
        <v>40.992866889260853</v>
      </c>
      <c r="U70" s="69">
        <f t="shared" si="28"/>
        <v>41.917715999570277</v>
      </c>
      <c r="W70" t="str">
        <f t="shared" si="29"/>
        <v>92 Elementary administration and service occupations</v>
      </c>
      <c r="X70" s="173">
        <f t="shared" si="83"/>
        <v>10.21767703913981</v>
      </c>
      <c r="Y70" s="173">
        <f t="shared" si="83"/>
        <v>9.9034492585447023</v>
      </c>
      <c r="Z70" s="173">
        <f t="shared" si="83"/>
        <v>8.9824844135484767</v>
      </c>
      <c r="AA70" s="173">
        <f t="shared" si="83"/>
        <v>8.4393218712523517</v>
      </c>
      <c r="AB70" s="173">
        <f t="shared" si="83"/>
        <v>7.7602301992166973</v>
      </c>
      <c r="AD70" s="68">
        <f t="shared" si="31"/>
        <v>-6.690960451341847</v>
      </c>
      <c r="AE70" s="69">
        <f t="shared" si="32"/>
        <v>52.919654006577765</v>
      </c>
      <c r="AF70" s="69">
        <f t="shared" si="33"/>
        <v>46.228693555235914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6.6096406190492729</v>
      </c>
      <c r="I72" s="67">
        <f>IF(D35&gt;0,I35/D35*100,0)</f>
        <v>49.392521933396104</v>
      </c>
      <c r="J72" s="67">
        <f>IF(D35&gt;0,(J35/D35)*100,0)</f>
        <v>56.002162552445391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5.365165069595891</v>
      </c>
      <c r="T72" s="67">
        <f t="shared" ref="T72" si="85">IF(O35&gt;0,T35/O35*100,0)</f>
        <v>41.6247281874778</v>
      </c>
      <c r="U72" s="67">
        <f t="shared" ref="U72" si="86">IF(O35&gt;0,(U35/O35)*100,0)</f>
        <v>46.989893257073689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8.0054292040977337</v>
      </c>
      <c r="AE72" s="67">
        <f t="shared" ref="AE72" si="88">IF(Z35&gt;0,AE35/Z35*100,0)</f>
        <v>58.104784577949509</v>
      </c>
      <c r="AF72" s="67">
        <f t="shared" ref="AF72" si="89">IF(Z35&gt;0,(AF35/Z35)*100,0)</f>
        <v>66.110213782047254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East Midlands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East Midlands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East Midlands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5.3334130635950938</v>
      </c>
      <c r="C82" s="18">
        <f t="shared" ref="B82:E107" si="96">IF(AND(D$6-C$6 &lt;&gt; 0,C8&lt;&gt;0,D8&lt;&gt;0),(EXP(LN(D8/C8)/(D$6-C$6))-1)*100,0)</f>
        <v>3.1256086642434067</v>
      </c>
      <c r="D82" s="18">
        <f t="shared" si="96"/>
        <v>-1.3597702182833404</v>
      </c>
      <c r="E82" s="18">
        <f t="shared" si="96"/>
        <v>0.92460459549457141</v>
      </c>
      <c r="F82" s="18">
        <f t="shared" ref="F82:F107" si="97">IF(AND(F$6-D$6 &lt;&gt; 0,D8&lt;&gt;0,F8&lt;&gt;0),(EXP(LN(F8/D8)/(F$6-D$6))-1)*100,0)</f>
        <v>0.15732790534213059</v>
      </c>
      <c r="H82" s="18">
        <f t="shared" ref="H82:H107" si="98">IF($F$6-$D$6 &lt;&gt; 0,(EXP(LN(1+(H45/100))/($F$6-$D$6))-1)*100,0)</f>
        <v>0.15732790534213059</v>
      </c>
      <c r="I82" s="18">
        <f t="shared" ref="I82:I107" si="99">IF(D8&gt;0,((1+(I8/D8))^(1/($F$6-$D$6))-1)*100,0)</f>
        <v>2.6880493629179991</v>
      </c>
      <c r="J82" s="18">
        <f t="shared" ref="J82:J107" si="100">IF($F$6-$D$6 &lt;&gt; 0,(EXP(LN(1+(J45/100))/($F$6-$D$6))-1)*100,0)</f>
        <v>2.7969646801471182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4.1023512517250449</v>
      </c>
      <c r="N82" s="18">
        <f t="shared" si="102"/>
        <v>3.6993104397221588</v>
      </c>
      <c r="O82" s="18">
        <f t="shared" si="102"/>
        <v>-1.9068437361614676</v>
      </c>
      <c r="P82" s="18">
        <f t="shared" si="102"/>
        <v>0.51196245579090416</v>
      </c>
      <c r="Q82" s="18">
        <f t="shared" ref="Q82:Q107" si="103">IF(AND(Q$6-O$6 &lt;&gt; 0,O8&lt;&gt;0,Q8&lt;&gt;0),(EXP(LN(Q8/O8)/(Q$6-O$6))-1)*100,0)</f>
        <v>-0.30086173555848861</v>
      </c>
      <c r="S82" s="18">
        <f t="shared" ref="S82:S107" si="104">IF($F$6-$D$6 &lt;&gt; 0,(EXP(LN(1+(S45/100))/($F$6-$D$6))-1)*100,0)</f>
        <v>-0.30086173555848861</v>
      </c>
      <c r="T82" s="18">
        <f t="shared" ref="T82:T107" si="105">IF(O8&gt;0,((1+(T8/O8))^(1/($F$6-$D$6))-1)*100,0)</f>
        <v>2.4286915765046269</v>
      </c>
      <c r="U82" s="18">
        <f t="shared" ref="U82:U107" si="106">IF($F$6-$D$6 &lt;&gt; 0,(EXP(LN(1+(U45/100))/($F$6-$D$6))-1)*100,0)</f>
        <v>2.2150575621348256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8.3844442033916611</v>
      </c>
      <c r="Y82" s="18">
        <f t="shared" si="108"/>
        <v>1.8395206166808897</v>
      </c>
      <c r="Z82" s="18">
        <f t="shared" si="108"/>
        <v>-0.15456745098583191</v>
      </c>
      <c r="AA82" s="18">
        <f t="shared" si="108"/>
        <v>1.7406940609447252</v>
      </c>
      <c r="AB82" s="18">
        <f t="shared" ref="AB82:AB107" si="109">IF(AND(AB$6-Z$6 &lt;&gt; 0,Z8&lt;&gt;0,AB8&lt;&gt;0),(EXP(LN(AB8/Z8)/(AB$6-Z$6))-1)*100,0)</f>
        <v>1.1049762702258326</v>
      </c>
      <c r="AD82" s="18">
        <f t="shared" ref="AD82:AD107" si="110">IF($F$6-$D$6 &lt;&gt; 0,(EXP(LN(1+(AD45/100))/($F$6-$D$6))-1)*100,0)</f>
        <v>1.1049762702258326</v>
      </c>
      <c r="AE82" s="18">
        <f t="shared" ref="AE82:AE107" si="111">IF(Z8&gt;0,((1+(AE8/Z8))^(1/($F$6-$D$6))-1)*100,0)</f>
        <v>3.2478503867171105</v>
      </c>
      <c r="AF82" s="18">
        <f t="shared" ref="AF82:AF107" si="112">IF($F$6-$D$6 &lt;&gt; 0,(EXP(LN(1+(AF45/100))/($F$6-$D$6))-1)*100,0)</f>
        <v>3.9746126004500226</v>
      </c>
    </row>
    <row r="83" spans="1:32" x14ac:dyDescent="0.2">
      <c r="A83" t="str">
        <f t="shared" si="95"/>
        <v>12 Other managers and proprietors</v>
      </c>
      <c r="B83" s="18">
        <f t="shared" si="96"/>
        <v>3.2894061703813815</v>
      </c>
      <c r="C83" s="18">
        <f t="shared" si="96"/>
        <v>2.4869315736347319</v>
      </c>
      <c r="D83" s="18">
        <f t="shared" si="96"/>
        <v>4.5748132179514345</v>
      </c>
      <c r="E83" s="18">
        <f t="shared" si="96"/>
        <v>1.5563176040361837</v>
      </c>
      <c r="F83" s="18">
        <f t="shared" si="97"/>
        <v>2.5526756794063576</v>
      </c>
      <c r="H83" s="18">
        <f t="shared" si="98"/>
        <v>2.5526756794063576</v>
      </c>
      <c r="I83" s="18">
        <f t="shared" si="99"/>
        <v>3.5664373074900224</v>
      </c>
      <c r="J83" s="18">
        <f t="shared" si="100"/>
        <v>5.2390152581552218</v>
      </c>
      <c r="L83" t="str">
        <f t="shared" si="101"/>
        <v>12 Other managers and proprietors</v>
      </c>
      <c r="M83" s="18">
        <f t="shared" si="102"/>
        <v>2.6175270872639711</v>
      </c>
      <c r="N83" s="18">
        <f t="shared" si="102"/>
        <v>4.6138420394900015</v>
      </c>
      <c r="O83" s="18">
        <f t="shared" si="102"/>
        <v>5.2485738551373062</v>
      </c>
      <c r="P83" s="18">
        <f t="shared" si="102"/>
        <v>1.5504332126962561</v>
      </c>
      <c r="Q83" s="18">
        <f t="shared" si="103"/>
        <v>2.7684785196434136</v>
      </c>
      <c r="S83" s="18">
        <f t="shared" si="104"/>
        <v>2.7684785196434136</v>
      </c>
      <c r="T83" s="18">
        <f t="shared" si="105"/>
        <v>3.3913334871257028</v>
      </c>
      <c r="U83" s="18">
        <f t="shared" si="106"/>
        <v>5.2532159258640965</v>
      </c>
      <c r="W83" t="str">
        <f t="shared" si="107"/>
        <v>12 Other managers and proprietors</v>
      </c>
      <c r="X83" s="18">
        <f t="shared" si="108"/>
        <v>4.4828025745637934</v>
      </c>
      <c r="Y83" s="18">
        <f t="shared" si="108"/>
        <v>-1.1247453983278199</v>
      </c>
      <c r="Z83" s="18">
        <f t="shared" si="108"/>
        <v>3.3187973609403398</v>
      </c>
      <c r="AA83" s="18">
        <f t="shared" si="108"/>
        <v>1.5679056689818838</v>
      </c>
      <c r="AB83" s="18">
        <f t="shared" si="109"/>
        <v>2.1482143224939243</v>
      </c>
      <c r="AD83" s="18">
        <f t="shared" si="110"/>
        <v>2.1482143224939243</v>
      </c>
      <c r="AE83" s="18">
        <f t="shared" si="111"/>
        <v>3.8709900865491864</v>
      </c>
      <c r="AF83" s="18">
        <f t="shared" si="112"/>
        <v>5.2134341664358042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3.8924908983303252</v>
      </c>
      <c r="C84" s="18">
        <f t="shared" si="96"/>
        <v>3.8555287047159714</v>
      </c>
      <c r="D84" s="18">
        <f t="shared" si="96"/>
        <v>1.2482570505434332</v>
      </c>
      <c r="E84" s="18">
        <f t="shared" si="96"/>
        <v>1.1317796068633479</v>
      </c>
      <c r="F84" s="18">
        <f t="shared" si="97"/>
        <v>1.1705905252149318</v>
      </c>
      <c r="H84" s="18">
        <f t="shared" si="98"/>
        <v>1.1705905252149318</v>
      </c>
      <c r="I84" s="18">
        <f t="shared" si="99"/>
        <v>2.2753928797156098</v>
      </c>
      <c r="J84" s="18">
        <f t="shared" si="100"/>
        <v>3.1491351407852752</v>
      </c>
      <c r="L84" t="str">
        <f t="shared" si="101"/>
        <v>21 Science, research, engineering and technology professionals</v>
      </c>
      <c r="M84" s="18">
        <f t="shared" si="102"/>
        <v>3.9910412478612933</v>
      </c>
      <c r="N84" s="18">
        <f t="shared" si="102"/>
        <v>0.23715351198756451</v>
      </c>
      <c r="O84" s="18">
        <f t="shared" si="102"/>
        <v>0.67410646715797551</v>
      </c>
      <c r="P84" s="18">
        <f t="shared" si="102"/>
        <v>0.9198765726910807</v>
      </c>
      <c r="Q84" s="18">
        <f t="shared" si="103"/>
        <v>0.83788661141848131</v>
      </c>
      <c r="S84" s="18">
        <f t="shared" si="104"/>
        <v>0.83788661141848131</v>
      </c>
      <c r="T84" s="18">
        <f t="shared" si="105"/>
        <v>2.0063808596241239</v>
      </c>
      <c r="U84" s="18">
        <f t="shared" si="106"/>
        <v>2.6501989514000179</v>
      </c>
      <c r="W84" t="str">
        <f t="shared" si="107"/>
        <v>21 Science, research, engineering and technology professionals</v>
      </c>
      <c r="X84" s="18">
        <f t="shared" si="108"/>
        <v>3.3926511051821651</v>
      </c>
      <c r="Y84" s="18">
        <f t="shared" si="108"/>
        <v>22.474597832817555</v>
      </c>
      <c r="Z84" s="18">
        <f t="shared" si="108"/>
        <v>3.533459695003649</v>
      </c>
      <c r="AA84" s="18">
        <f t="shared" si="108"/>
        <v>1.8752230456881236</v>
      </c>
      <c r="AB84" s="18">
        <f t="shared" si="109"/>
        <v>2.4249963867148727</v>
      </c>
      <c r="AD84" s="18">
        <f t="shared" si="110"/>
        <v>2.4249963867148727</v>
      </c>
      <c r="AE84" s="18">
        <f t="shared" si="111"/>
        <v>3.3109686751881862</v>
      </c>
      <c r="AF84" s="18">
        <f t="shared" si="112"/>
        <v>4.944533657626704</v>
      </c>
    </row>
    <row r="85" spans="1:32" x14ac:dyDescent="0.2">
      <c r="A85" t="str">
        <f t="shared" si="95"/>
        <v>22 Health professionals</v>
      </c>
      <c r="B85" s="18">
        <f t="shared" si="96"/>
        <v>4.7829611039215791</v>
      </c>
      <c r="C85" s="18">
        <f t="shared" si="96"/>
        <v>-0.42282344750048662</v>
      </c>
      <c r="D85" s="18">
        <f t="shared" si="96"/>
        <v>1.6714073876105573</v>
      </c>
      <c r="E85" s="18">
        <f t="shared" si="96"/>
        <v>1.0303453256338857</v>
      </c>
      <c r="F85" s="18">
        <f t="shared" si="97"/>
        <v>1.2435823001172963</v>
      </c>
      <c r="H85" s="18">
        <f t="shared" si="98"/>
        <v>1.2435823001172963</v>
      </c>
      <c r="I85" s="18">
        <f t="shared" si="99"/>
        <v>3.1053419997493892</v>
      </c>
      <c r="J85" s="18">
        <f t="shared" si="100"/>
        <v>3.94117643801144</v>
      </c>
      <c r="L85" t="str">
        <f t="shared" si="101"/>
        <v>22 Health professionals</v>
      </c>
      <c r="M85" s="18">
        <f t="shared" si="102"/>
        <v>2.7300445388455552</v>
      </c>
      <c r="N85" s="18">
        <f t="shared" si="102"/>
        <v>10.105473574454527</v>
      </c>
      <c r="O85" s="18">
        <f t="shared" si="102"/>
        <v>1.2102863970584243</v>
      </c>
      <c r="P85" s="18">
        <f t="shared" si="102"/>
        <v>0.87349303668513567</v>
      </c>
      <c r="Q85" s="18">
        <f t="shared" si="103"/>
        <v>0.98563277966132734</v>
      </c>
      <c r="S85" s="18">
        <f t="shared" si="104"/>
        <v>0.98563277966132734</v>
      </c>
      <c r="T85" s="18">
        <f t="shared" si="105"/>
        <v>2.324404800848523</v>
      </c>
      <c r="U85" s="18">
        <f t="shared" si="106"/>
        <v>3.0529245084993661</v>
      </c>
      <c r="W85" t="str">
        <f t="shared" si="107"/>
        <v>22 Health professionals</v>
      </c>
      <c r="X85" s="18">
        <f t="shared" si="108"/>
        <v>5.5163225424444073</v>
      </c>
      <c r="Y85" s="18">
        <f t="shared" si="108"/>
        <v>-3.9396942544010716</v>
      </c>
      <c r="Z85" s="18">
        <f t="shared" si="108"/>
        <v>1.8457683075379316</v>
      </c>
      <c r="AA85" s="18">
        <f t="shared" si="108"/>
        <v>1.0879973762142781</v>
      </c>
      <c r="AB85" s="18">
        <f t="shared" si="109"/>
        <v>1.3399591503062247</v>
      </c>
      <c r="AD85" s="18">
        <f t="shared" si="110"/>
        <v>1.3399591503062247</v>
      </c>
      <c r="AE85" s="18">
        <f t="shared" si="111"/>
        <v>3.3836814740761278</v>
      </c>
      <c r="AF85" s="18">
        <f t="shared" si="112"/>
        <v>4.2549430659661436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1.8831065063679819</v>
      </c>
      <c r="C86" s="18">
        <f t="shared" si="96"/>
        <v>3.1779398696349492</v>
      </c>
      <c r="D86" s="18">
        <f t="shared" si="96"/>
        <v>-1.6232915839975437E-2</v>
      </c>
      <c r="E86" s="18">
        <f t="shared" si="96"/>
        <v>0.51133976434865058</v>
      </c>
      <c r="F86" s="18">
        <f t="shared" si="97"/>
        <v>0.33517361841219895</v>
      </c>
      <c r="H86" s="18">
        <f t="shared" si="98"/>
        <v>0.33517361841219895</v>
      </c>
      <c r="I86" s="18">
        <f t="shared" si="99"/>
        <v>2.7004925343787178</v>
      </c>
      <c r="J86" s="18">
        <f t="shared" si="100"/>
        <v>2.9330737513575844</v>
      </c>
      <c r="L86" t="str">
        <f t="shared" si="101"/>
        <v>23 Teaching and other educational professionals</v>
      </c>
      <c r="M86" s="18">
        <f t="shared" si="102"/>
        <v>-0.24290623124005872</v>
      </c>
      <c r="N86" s="18">
        <f t="shared" si="102"/>
        <v>3.7352851613884575</v>
      </c>
      <c r="O86" s="18">
        <f t="shared" si="102"/>
        <v>0.64882789879752156</v>
      </c>
      <c r="P86" s="18">
        <f t="shared" si="102"/>
        <v>0.46502261608336593</v>
      </c>
      <c r="Q86" s="18">
        <f t="shared" si="103"/>
        <v>0.52625371713721503</v>
      </c>
      <c r="S86" s="18">
        <f t="shared" si="104"/>
        <v>0.52625371713721503</v>
      </c>
      <c r="T86" s="18">
        <f t="shared" si="105"/>
        <v>2.4506519590399956</v>
      </c>
      <c r="U86" s="18">
        <f t="shared" si="106"/>
        <v>2.8297686716346915</v>
      </c>
      <c r="W86" t="str">
        <f t="shared" si="107"/>
        <v>23 Teaching and other educational professionals</v>
      </c>
      <c r="X86" s="18">
        <f t="shared" si="108"/>
        <v>3.2755783357126367</v>
      </c>
      <c r="Y86" s="18">
        <f t="shared" si="108"/>
        <v>2.8432522934411342</v>
      </c>
      <c r="Z86" s="18">
        <f t="shared" si="108"/>
        <v>-0.42783786040535565</v>
      </c>
      <c r="AA86" s="18">
        <f t="shared" si="108"/>
        <v>0.54084421486393364</v>
      </c>
      <c r="AB86" s="18">
        <f t="shared" si="109"/>
        <v>0.21690760624311078</v>
      </c>
      <c r="AD86" s="18">
        <f t="shared" si="110"/>
        <v>0.21690760624311078</v>
      </c>
      <c r="AE86" s="18">
        <f t="shared" si="111"/>
        <v>2.8477858739665018</v>
      </c>
      <c r="AF86" s="18">
        <f t="shared" si="112"/>
        <v>2.9949481237990572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4.3900486527935989</v>
      </c>
      <c r="C87" s="18">
        <f t="shared" si="96"/>
        <v>10.413334989374379</v>
      </c>
      <c r="D87" s="18">
        <f t="shared" si="96"/>
        <v>2.3010988255228737</v>
      </c>
      <c r="E87" s="18">
        <f t="shared" si="96"/>
        <v>1.2923774203675853</v>
      </c>
      <c r="F87" s="18">
        <f t="shared" si="97"/>
        <v>1.6275078715356717</v>
      </c>
      <c r="H87" s="18">
        <f t="shared" si="98"/>
        <v>1.6275078715356717</v>
      </c>
      <c r="I87" s="18">
        <f t="shared" si="99"/>
        <v>2.982963696988028</v>
      </c>
      <c r="J87" s="18">
        <f t="shared" si="100"/>
        <v>4.1038410005341364</v>
      </c>
      <c r="L87" t="str">
        <f t="shared" si="101"/>
        <v>24 Business, media and public service professionals</v>
      </c>
      <c r="M87" s="18">
        <f t="shared" si="102"/>
        <v>2.4377898866355663</v>
      </c>
      <c r="N87" s="18">
        <f t="shared" si="102"/>
        <v>8.100554540047856</v>
      </c>
      <c r="O87" s="18">
        <f t="shared" si="102"/>
        <v>2.3711756808568962</v>
      </c>
      <c r="P87" s="18">
        <f t="shared" si="102"/>
        <v>0.98450621812968819</v>
      </c>
      <c r="Q87" s="18">
        <f t="shared" si="103"/>
        <v>1.4446296922490554</v>
      </c>
      <c r="S87" s="18">
        <f t="shared" si="104"/>
        <v>1.4446296922490554</v>
      </c>
      <c r="T87" s="18">
        <f t="shared" si="105"/>
        <v>2.6598980415282858</v>
      </c>
      <c r="U87" s="18">
        <f t="shared" si="106"/>
        <v>3.6920949486999088</v>
      </c>
      <c r="W87" t="str">
        <f t="shared" si="107"/>
        <v>24 Business, media and public service professionals</v>
      </c>
      <c r="X87" s="18">
        <f t="shared" si="108"/>
        <v>7.049108682003169</v>
      </c>
      <c r="Y87" s="18">
        <f t="shared" si="108"/>
        <v>13.235568936550536</v>
      </c>
      <c r="Z87" s="18">
        <f t="shared" si="108"/>
        <v>2.2192205964333356</v>
      </c>
      <c r="AA87" s="18">
        <f t="shared" si="108"/>
        <v>1.6432794493568936</v>
      </c>
      <c r="AB87" s="18">
        <f t="shared" si="109"/>
        <v>1.834898362843429</v>
      </c>
      <c r="AD87" s="18">
        <f t="shared" si="110"/>
        <v>1.834898362843429</v>
      </c>
      <c r="AE87" s="18">
        <f t="shared" si="111"/>
        <v>3.3422540783577093</v>
      </c>
      <c r="AF87" s="18">
        <f t="shared" si="112"/>
        <v>4.5564105953668665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4.552489058364384</v>
      </c>
      <c r="C88" s="18">
        <f t="shared" si="96"/>
        <v>8.4738303834179121</v>
      </c>
      <c r="D88" s="18">
        <f t="shared" si="96"/>
        <v>-2.6132419657660222</v>
      </c>
      <c r="E88" s="18">
        <f t="shared" si="96"/>
        <v>0.66398488366898878</v>
      </c>
      <c r="F88" s="18">
        <f t="shared" si="97"/>
        <v>-0.44049810803435951</v>
      </c>
      <c r="H88" s="18">
        <f t="shared" si="98"/>
        <v>-0.44049810803435951</v>
      </c>
      <c r="I88" s="18">
        <f t="shared" si="99"/>
        <v>2.1099824453487681</v>
      </c>
      <c r="J88" s="18">
        <f t="shared" si="100"/>
        <v>1.7838983573397194</v>
      </c>
      <c r="L88" t="str">
        <f t="shared" si="101"/>
        <v>31 Science, engineering and technology associate professionals</v>
      </c>
      <c r="M88" s="18">
        <f t="shared" si="102"/>
        <v>5.3863321323448066</v>
      </c>
      <c r="N88" s="18">
        <f t="shared" si="102"/>
        <v>3.97658476446201</v>
      </c>
      <c r="O88" s="18">
        <f t="shared" si="102"/>
        <v>-3.9383067241590908</v>
      </c>
      <c r="P88" s="18">
        <f t="shared" si="102"/>
        <v>0.20012300270784156</v>
      </c>
      <c r="Q88" s="18">
        <f t="shared" si="103"/>
        <v>-1.1987932646883137</v>
      </c>
      <c r="S88" s="18">
        <f t="shared" si="104"/>
        <v>-1.1987932646883137</v>
      </c>
      <c r="T88" s="18">
        <f t="shared" si="105"/>
        <v>1.7873144039272315</v>
      </c>
      <c r="U88" s="18">
        <f t="shared" si="106"/>
        <v>0.87083432127292859</v>
      </c>
      <c r="W88" t="str">
        <f t="shared" si="107"/>
        <v>31 Science, engineering and technology associate professionals</v>
      </c>
      <c r="X88" s="18">
        <f t="shared" si="108"/>
        <v>2.0374624283163723</v>
      </c>
      <c r="Y88" s="18">
        <f t="shared" si="108"/>
        <v>23.183748552780227</v>
      </c>
      <c r="Z88" s="18">
        <f t="shared" si="108"/>
        <v>0.71192637742334419</v>
      </c>
      <c r="AA88" s="18">
        <f t="shared" si="108"/>
        <v>1.6130501203508896</v>
      </c>
      <c r="AB88" s="18">
        <f t="shared" si="109"/>
        <v>1.3117832125383533</v>
      </c>
      <c r="AD88" s="18">
        <f t="shared" si="110"/>
        <v>1.3117832125383533</v>
      </c>
      <c r="AE88" s="18">
        <f t="shared" si="111"/>
        <v>2.9332603667327595</v>
      </c>
      <c r="AF88" s="18">
        <f t="shared" si="112"/>
        <v>3.8359466810458764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4.4221968525558486</v>
      </c>
      <c r="C89" s="18">
        <f t="shared" si="96"/>
        <v>1.2200586313218187</v>
      </c>
      <c r="D89" s="18">
        <f t="shared" si="96"/>
        <v>0.41827946890042877</v>
      </c>
      <c r="E89" s="18">
        <f t="shared" si="96"/>
        <v>1.0680599848261529</v>
      </c>
      <c r="F89" s="18">
        <f t="shared" si="97"/>
        <v>0.85100064462946268</v>
      </c>
      <c r="H89" s="18">
        <f t="shared" si="98"/>
        <v>0.85100064462946268</v>
      </c>
      <c r="I89" s="18">
        <f t="shared" si="99"/>
        <v>3.183431882032961</v>
      </c>
      <c r="J89" s="18">
        <f t="shared" si="100"/>
        <v>3.7442789166363344</v>
      </c>
      <c r="L89" t="str">
        <f t="shared" si="101"/>
        <v>32 Health and social care associate professionals</v>
      </c>
      <c r="M89" s="18">
        <f t="shared" si="102"/>
        <v>1.1448063241009887</v>
      </c>
      <c r="N89" s="18">
        <f t="shared" si="102"/>
        <v>11.142469041173953</v>
      </c>
      <c r="O89" s="18">
        <f t="shared" si="102"/>
        <v>-1.9567283979640804</v>
      </c>
      <c r="P89" s="18">
        <f t="shared" si="102"/>
        <v>0.81645899583246972</v>
      </c>
      <c r="Q89" s="18">
        <f>IF(AND(Q$6-O$6 &lt;&gt; 0,O15&lt;&gt;0,Q15&lt;&gt;0),(EXP(LN(Q15/O15)/(Q$6-O$6))-1)*100,0)</f>
        <v>-0.11654462706456314</v>
      </c>
      <c r="S89" s="18">
        <f t="shared" si="104"/>
        <v>-0.11654462706456314</v>
      </c>
      <c r="T89" s="18">
        <f t="shared" si="105"/>
        <v>2.46522439857213</v>
      </c>
      <c r="U89" s="18">
        <f t="shared" si="106"/>
        <v>2.3825572888472202</v>
      </c>
      <c r="W89" t="str">
        <f t="shared" si="107"/>
        <v>32 Health and social care associate professionals</v>
      </c>
      <c r="X89" s="18">
        <f t="shared" si="108"/>
        <v>5.2871274239267629</v>
      </c>
      <c r="Y89" s="18">
        <f t="shared" si="108"/>
        <v>-1.1471334539801537</v>
      </c>
      <c r="Z89" s="18">
        <f t="shared" si="108"/>
        <v>1.0186753904599</v>
      </c>
      <c r="AA89" s="18">
        <f t="shared" si="108"/>
        <v>1.1253832968639577</v>
      </c>
      <c r="AB89" s="18">
        <f t="shared" si="109"/>
        <v>1.0898014764335384</v>
      </c>
      <c r="AD89" s="18">
        <f t="shared" si="110"/>
        <v>1.0898014764335384</v>
      </c>
      <c r="AE89" s="18">
        <f t="shared" si="111"/>
        <v>3.3647208502166182</v>
      </c>
      <c r="AF89" s="18">
        <f t="shared" si="112"/>
        <v>4.0705287772837107</v>
      </c>
    </row>
    <row r="90" spans="1:32" x14ac:dyDescent="0.2">
      <c r="A90" t="str">
        <f t="shared" si="95"/>
        <v>33 Protective service occupations</v>
      </c>
      <c r="B90" s="18">
        <f t="shared" si="96"/>
        <v>0.79081101507301188</v>
      </c>
      <c r="C90" s="18">
        <f t="shared" si="96"/>
        <v>4.0380074647427877</v>
      </c>
      <c r="D90" s="18">
        <f t="shared" si="96"/>
        <v>3.6790163399201825</v>
      </c>
      <c r="E90" s="18">
        <f t="shared" si="96"/>
        <v>1.2303275075922215</v>
      </c>
      <c r="F90" s="18">
        <f t="shared" si="97"/>
        <v>2.0400628243704366</v>
      </c>
      <c r="H90" s="18">
        <f t="shared" si="98"/>
        <v>2.0400628243704366</v>
      </c>
      <c r="I90" s="18">
        <f t="shared" si="99"/>
        <v>2.2589274085100808</v>
      </c>
      <c r="J90" s="18">
        <f t="shared" si="100"/>
        <v>3.8085741778056237</v>
      </c>
      <c r="L90" t="str">
        <f t="shared" si="101"/>
        <v>33 Protective service occupations</v>
      </c>
      <c r="M90" s="18">
        <f t="shared" si="102"/>
        <v>0.38140130054267196</v>
      </c>
      <c r="N90" s="18">
        <f t="shared" si="102"/>
        <v>2.3804026286417646</v>
      </c>
      <c r="O90" s="18">
        <f t="shared" si="102"/>
        <v>3.0420461457297598</v>
      </c>
      <c r="P90" s="18">
        <f t="shared" si="102"/>
        <v>0.77107039991846094</v>
      </c>
      <c r="Q90" s="18">
        <f t="shared" si="103"/>
        <v>1.5224459376068422</v>
      </c>
      <c r="S90" s="18">
        <f t="shared" si="104"/>
        <v>1.5224459376068422</v>
      </c>
      <c r="T90" s="18">
        <f t="shared" si="105"/>
        <v>1.907010048919755</v>
      </c>
      <c r="U90" s="18">
        <f t="shared" si="106"/>
        <v>3.1050208947582592</v>
      </c>
      <c r="W90" t="str">
        <f t="shared" si="107"/>
        <v>33 Protective service occupations</v>
      </c>
      <c r="X90" s="18">
        <f t="shared" si="108"/>
        <v>2.8132142377709668</v>
      </c>
      <c r="Y90" s="18">
        <f t="shared" si="108"/>
        <v>11.752440829930944</v>
      </c>
      <c r="Z90" s="18">
        <f t="shared" si="108"/>
        <v>6.2327379062316224</v>
      </c>
      <c r="AA90" s="18">
        <f t="shared" si="108"/>
        <v>2.7681198661266171</v>
      </c>
      <c r="AB90" s="18">
        <f t="shared" si="109"/>
        <v>3.9102522254929273</v>
      </c>
      <c r="AD90" s="18">
        <f t="shared" si="110"/>
        <v>3.9102522254929273</v>
      </c>
      <c r="AE90" s="18">
        <f t="shared" si="111"/>
        <v>3.5944815337951352</v>
      </c>
      <c r="AF90" s="18">
        <f t="shared" si="112"/>
        <v>6.2312953531325599</v>
      </c>
    </row>
    <row r="91" spans="1:32" x14ac:dyDescent="0.2">
      <c r="A91" t="str">
        <f t="shared" si="95"/>
        <v>34 Culture, media and sports occupations</v>
      </c>
      <c r="B91" s="18">
        <f t="shared" si="96"/>
        <v>-0.73696170261603466</v>
      </c>
      <c r="C91" s="18">
        <f t="shared" si="96"/>
        <v>5.7206783631258196</v>
      </c>
      <c r="D91" s="18">
        <f t="shared" si="96"/>
        <v>-1.329322922382048</v>
      </c>
      <c r="E91" s="18">
        <f t="shared" si="96"/>
        <v>0.93544661651769889</v>
      </c>
      <c r="F91" s="18">
        <f t="shared" si="97"/>
        <v>0.17480571091474939</v>
      </c>
      <c r="H91" s="18">
        <f t="shared" si="98"/>
        <v>0.17480571091474939</v>
      </c>
      <c r="I91" s="18">
        <f t="shared" si="99"/>
        <v>2.456022220730758</v>
      </c>
      <c r="J91" s="18">
        <f t="shared" si="100"/>
        <v>2.5809451661188643</v>
      </c>
      <c r="L91" t="str">
        <f t="shared" si="101"/>
        <v>34 Culture, media and sports occupations</v>
      </c>
      <c r="M91" s="18">
        <f t="shared" si="102"/>
        <v>-3.3368051159943013</v>
      </c>
      <c r="N91" s="18">
        <f t="shared" si="102"/>
        <v>1.1652787056736003</v>
      </c>
      <c r="O91" s="18">
        <f t="shared" si="102"/>
        <v>-1.3981156674084838</v>
      </c>
      <c r="P91" s="18">
        <f t="shared" si="102"/>
        <v>0.89922165019911127</v>
      </c>
      <c r="Q91" s="18">
        <f t="shared" si="103"/>
        <v>0.12755597875129254</v>
      </c>
      <c r="S91" s="18">
        <f t="shared" si="104"/>
        <v>0.12755597875129254</v>
      </c>
      <c r="T91" s="18">
        <f t="shared" si="105"/>
        <v>2.1757549876446625</v>
      </c>
      <c r="U91" s="18">
        <f t="shared" si="106"/>
        <v>2.2703560211245755</v>
      </c>
      <c r="W91" t="str">
        <f t="shared" si="107"/>
        <v>34 Culture, media and sports occupations</v>
      </c>
      <c r="X91" s="18">
        <f t="shared" si="108"/>
        <v>2.6954635796567983</v>
      </c>
      <c r="Y91" s="18">
        <f t="shared" si="108"/>
        <v>10.891714202476276</v>
      </c>
      <c r="Z91" s="18">
        <f>IF(AND(AA$6-Z$6 &lt;&gt; 0,Z17&lt;&gt;0,AA17&lt;&gt;0),(EXP(LN(AA17/Z17)/(AA$6-Z$6))-1)*100,0)</f>
        <v>-1.2582841964044245</v>
      </c>
      <c r="AA91" s="18">
        <f t="shared" si="108"/>
        <v>0.97257396221681613</v>
      </c>
      <c r="AB91" s="18">
        <f t="shared" si="109"/>
        <v>0.22340991477300953</v>
      </c>
      <c r="AD91" s="18">
        <f t="shared" si="110"/>
        <v>0.22340991477300953</v>
      </c>
      <c r="AE91" s="18">
        <f t="shared" si="111"/>
        <v>2.7353737725057004</v>
      </c>
      <c r="AF91" s="18">
        <f t="shared" si="112"/>
        <v>2.8892837320269704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2.6952410052268228</v>
      </c>
      <c r="C92" s="18">
        <f t="shared" si="96"/>
        <v>4.2461752518328622</v>
      </c>
      <c r="D92" s="18">
        <f t="shared" si="96"/>
        <v>-0.72395128145174015</v>
      </c>
      <c r="E92" s="18">
        <f t="shared" si="96"/>
        <v>0.42911490201127389</v>
      </c>
      <c r="F92" s="18">
        <f t="shared" si="97"/>
        <v>4.3279073878199625E-2</v>
      </c>
      <c r="H92" s="18">
        <f t="shared" si="98"/>
        <v>4.3279073878199625E-2</v>
      </c>
      <c r="I92" s="18">
        <f t="shared" si="99"/>
        <v>2.4843438485764757</v>
      </c>
      <c r="J92" s="18">
        <f t="shared" si="100"/>
        <v>2.5150678079294941</v>
      </c>
      <c r="L92" t="str">
        <f t="shared" si="101"/>
        <v>35 Business and public service associate professionals</v>
      </c>
      <c r="M92" s="18">
        <f t="shared" si="102"/>
        <v>2.0257681876179934</v>
      </c>
      <c r="N92" s="18">
        <f t="shared" si="102"/>
        <v>5.4987290627797281</v>
      </c>
      <c r="O92" s="18">
        <f t="shared" si="102"/>
        <v>-1.4683176348114668</v>
      </c>
      <c r="P92" s="18">
        <f t="shared" si="102"/>
        <v>-5.3851968660778571E-2</v>
      </c>
      <c r="Q92" s="18">
        <f t="shared" si="103"/>
        <v>-0.52758239072464574</v>
      </c>
      <c r="S92" s="18">
        <f t="shared" si="104"/>
        <v>-0.52758239072464574</v>
      </c>
      <c r="T92" s="18">
        <f t="shared" si="105"/>
        <v>2.052760706627077</v>
      </c>
      <c r="U92" s="18">
        <f t="shared" si="106"/>
        <v>1.6597117547485496</v>
      </c>
      <c r="W92" t="str">
        <f t="shared" si="107"/>
        <v>35 Business and public service associate professionals</v>
      </c>
      <c r="X92" s="18">
        <f t="shared" si="108"/>
        <v>3.5264679576918478</v>
      </c>
      <c r="Y92" s="18">
        <f t="shared" si="108"/>
        <v>2.7467138861715368</v>
      </c>
      <c r="Z92" s="18">
        <f t="shared" si="108"/>
        <v>0.16146144587898537</v>
      </c>
      <c r="AA92" s="18">
        <f t="shared" si="108"/>
        <v>0.95191637058356093</v>
      </c>
      <c r="AB92" s="18">
        <f t="shared" si="109"/>
        <v>0.68774069146935179</v>
      </c>
      <c r="AD92" s="18">
        <f t="shared" si="110"/>
        <v>0.68774069146935179</v>
      </c>
      <c r="AE92" s="18">
        <f t="shared" si="111"/>
        <v>2.9821932519479732</v>
      </c>
      <c r="AF92" s="18">
        <f t="shared" si="112"/>
        <v>3.4456911312878313</v>
      </c>
    </row>
    <row r="93" spans="1:32" x14ac:dyDescent="0.2">
      <c r="A93" t="str">
        <f t="shared" si="95"/>
        <v>41 Administrative occupations</v>
      </c>
      <c r="B93" s="18">
        <f t="shared" si="96"/>
        <v>0.80043456879532737</v>
      </c>
      <c r="C93" s="18">
        <f t="shared" si="96"/>
        <v>3.7865682851154991</v>
      </c>
      <c r="D93" s="18">
        <f t="shared" si="96"/>
        <v>-1.5206967807700478</v>
      </c>
      <c r="E93" s="18">
        <f t="shared" si="96"/>
        <v>-0.44907497747480596</v>
      </c>
      <c r="F93" s="18">
        <f t="shared" si="97"/>
        <v>-0.80757169203968804</v>
      </c>
      <c r="H93" s="18">
        <f t="shared" si="98"/>
        <v>-0.80757169203968804</v>
      </c>
      <c r="I93" s="18">
        <f t="shared" si="99"/>
        <v>2.5770807054560585</v>
      </c>
      <c r="J93" s="18">
        <f t="shared" si="100"/>
        <v>2.0218504889941702</v>
      </c>
      <c r="L93" t="str">
        <f t="shared" si="101"/>
        <v>41 Administrative occupations</v>
      </c>
      <c r="M93" s="18">
        <f t="shared" si="102"/>
        <v>2.6551034126853779E-4</v>
      </c>
      <c r="N93" s="18">
        <f t="shared" si="102"/>
        <v>21.295950531970973</v>
      </c>
      <c r="O93" s="18">
        <f t="shared" si="102"/>
        <v>-1.2424444143864122</v>
      </c>
      <c r="P93" s="18">
        <f t="shared" si="102"/>
        <v>0.78897978600349639</v>
      </c>
      <c r="Q93" s="18">
        <f t="shared" si="103"/>
        <v>0.10723743929998975</v>
      </c>
      <c r="S93" s="18">
        <f t="shared" si="104"/>
        <v>0.10723743929998975</v>
      </c>
      <c r="T93" s="18">
        <f t="shared" si="105"/>
        <v>2.0412848268418493</v>
      </c>
      <c r="U93" s="18">
        <f t="shared" si="106"/>
        <v>2.1222564109740549</v>
      </c>
      <c r="W93" t="str">
        <f t="shared" si="107"/>
        <v>41 Administrative occupations</v>
      </c>
      <c r="X93" s="18">
        <f t="shared" si="108"/>
        <v>1.0349990102979989</v>
      </c>
      <c r="Y93" s="18">
        <f t="shared" si="108"/>
        <v>-1.2156052141273577</v>
      </c>
      <c r="Z93" s="18">
        <f t="shared" si="108"/>
        <v>-1.6190540475362059</v>
      </c>
      <c r="AA93" s="18">
        <f t="shared" si="108"/>
        <v>-0.92757912604213288</v>
      </c>
      <c r="AB93" s="18">
        <f t="shared" si="109"/>
        <v>-1.1586090935195248</v>
      </c>
      <c r="AD93" s="18">
        <f t="shared" si="110"/>
        <v>-1.1586090935195248</v>
      </c>
      <c r="AE93" s="18">
        <f t="shared" si="111"/>
        <v>2.7561091192325415</v>
      </c>
      <c r="AF93" s="18">
        <f t="shared" si="112"/>
        <v>1.986298931029129</v>
      </c>
    </row>
    <row r="94" spans="1:32" x14ac:dyDescent="0.2">
      <c r="A94" t="str">
        <f t="shared" si="95"/>
        <v>42 Secretarial and related occupations</v>
      </c>
      <c r="B94" s="18">
        <f t="shared" si="96"/>
        <v>-0.74422309881484461</v>
      </c>
      <c r="C94" s="18">
        <f t="shared" si="96"/>
        <v>-2.6692566219086</v>
      </c>
      <c r="D94" s="18">
        <f t="shared" si="96"/>
        <v>1.2731460136494732</v>
      </c>
      <c r="E94" s="18">
        <f t="shared" si="96"/>
        <v>-2.0872935600220188</v>
      </c>
      <c r="F94" s="18">
        <f t="shared" si="97"/>
        <v>-0.97972291282971691</v>
      </c>
      <c r="H94" s="18">
        <f t="shared" si="98"/>
        <v>-0.97972291282971691</v>
      </c>
      <c r="I94" s="18">
        <f t="shared" si="99"/>
        <v>2.8315841345163184</v>
      </c>
      <c r="J94" s="18">
        <f t="shared" si="100"/>
        <v>2.184715015043337</v>
      </c>
      <c r="L94" t="str">
        <f t="shared" si="101"/>
        <v>42 Secretarial and related occupations</v>
      </c>
      <c r="M94" s="18">
        <f t="shared" si="102"/>
        <v>-5.8227054439884967</v>
      </c>
      <c r="N94" s="18">
        <f t="shared" si="102"/>
        <v>0.47006183559423764</v>
      </c>
      <c r="O94" s="18">
        <f t="shared" si="102"/>
        <v>4.41312151593376</v>
      </c>
      <c r="P94" s="18">
        <f t="shared" si="102"/>
        <v>2.0495143254169346</v>
      </c>
      <c r="Q94" s="18">
        <f t="shared" si="103"/>
        <v>2.8313777588163225</v>
      </c>
      <c r="S94" s="18">
        <f t="shared" si="104"/>
        <v>2.8313777588163225</v>
      </c>
      <c r="T94" s="18">
        <f t="shared" si="105"/>
        <v>2.3768576350533088</v>
      </c>
      <c r="U94" s="18">
        <f t="shared" si="106"/>
        <v>4.5261566560502731</v>
      </c>
      <c r="W94" t="str">
        <f t="shared" si="107"/>
        <v>42 Secretarial and related occupations</v>
      </c>
      <c r="X94" s="18">
        <f t="shared" si="108"/>
        <v>-0.33460503945139664</v>
      </c>
      <c r="Y94" s="18">
        <f t="shared" si="108"/>
        <v>-2.8886589465428658</v>
      </c>
      <c r="Z94" s="18">
        <f t="shared" si="108"/>
        <v>1.0304252390574753</v>
      </c>
      <c r="AA94" s="18">
        <f t="shared" si="108"/>
        <v>-2.5237948400145149</v>
      </c>
      <c r="AB94" s="18">
        <f t="shared" si="109"/>
        <v>-1.3531695335387006</v>
      </c>
      <c r="AD94" s="18">
        <f t="shared" si="110"/>
        <v>-1.3531695335387006</v>
      </c>
      <c r="AE94" s="18">
        <f t="shared" si="111"/>
        <v>2.863395961797699</v>
      </c>
      <c r="AF94" s="18">
        <f t="shared" si="112"/>
        <v>1.9825942419622988</v>
      </c>
    </row>
    <row r="95" spans="1:32" x14ac:dyDescent="0.2">
      <c r="A95" t="str">
        <f t="shared" si="95"/>
        <v>51 Skilled agricultural and related trades</v>
      </c>
      <c r="B95" s="18">
        <f t="shared" si="96"/>
        <v>1.1149179067030834</v>
      </c>
      <c r="C95" s="18">
        <f t="shared" si="96"/>
        <v>2.8884323139583667</v>
      </c>
      <c r="D95" s="18">
        <f t="shared" si="96"/>
        <v>-0.1292270566393694</v>
      </c>
      <c r="E95" s="18">
        <f t="shared" si="96"/>
        <v>0.74269684371162104</v>
      </c>
      <c r="F95" s="18">
        <f t="shared" si="97"/>
        <v>0.45121299226420497</v>
      </c>
      <c r="H95" s="18">
        <f t="shared" si="98"/>
        <v>0.45121299226420497</v>
      </c>
      <c r="I95" s="18">
        <f t="shared" si="99"/>
        <v>3.0106320242596629</v>
      </c>
      <c r="J95" s="18">
        <f t="shared" si="100"/>
        <v>3.3118562996858891</v>
      </c>
      <c r="L95" t="str">
        <f t="shared" si="101"/>
        <v>51 Skilled agricultural and related trades</v>
      </c>
      <c r="M95" s="18">
        <f t="shared" si="102"/>
        <v>-1.6413492143801278</v>
      </c>
      <c r="N95" s="18">
        <f t="shared" si="102"/>
        <v>9.1424905316602754</v>
      </c>
      <c r="O95" s="18">
        <f t="shared" si="102"/>
        <v>-0.73856457415466537</v>
      </c>
      <c r="P95" s="18">
        <f t="shared" si="102"/>
        <v>0.40926801643788036</v>
      </c>
      <c r="Q95" s="18">
        <f t="shared" si="103"/>
        <v>2.518987872361933E-2</v>
      </c>
      <c r="S95" s="18">
        <f t="shared" si="104"/>
        <v>2.518987872361933E-2</v>
      </c>
      <c r="T95" s="18">
        <f t="shared" si="105"/>
        <v>2.6814740301239093</v>
      </c>
      <c r="U95" s="18">
        <f t="shared" si="106"/>
        <v>2.698875559826841</v>
      </c>
      <c r="W95" t="str">
        <f t="shared" si="107"/>
        <v>51 Skilled agricultural and related trades</v>
      </c>
      <c r="X95" s="18">
        <f t="shared" si="108"/>
        <v>10.845177730366085</v>
      </c>
      <c r="Y95" s="18">
        <f t="shared" si="108"/>
        <v>-13.566105172213272</v>
      </c>
      <c r="Z95" s="18">
        <f t="shared" si="108"/>
        <v>1.7950062176360193</v>
      </c>
      <c r="AA95" s="18">
        <f t="shared" si="108"/>
        <v>1.6658461703698002</v>
      </c>
      <c r="AB95" s="18">
        <f t="shared" si="109"/>
        <v>1.7088813001274294</v>
      </c>
      <c r="AD95" s="18">
        <f t="shared" si="110"/>
        <v>1.7088813001274294</v>
      </c>
      <c r="AE95" s="18">
        <f t="shared" si="111"/>
        <v>4.0093441766207327</v>
      </c>
      <c r="AF95" s="18">
        <f t="shared" si="112"/>
        <v>5.0464254808451292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0.82211604958639661</v>
      </c>
      <c r="C96" s="18">
        <f t="shared" si="96"/>
        <v>-12.421529754088589</v>
      </c>
      <c r="D96" s="18">
        <f t="shared" si="96"/>
        <v>-0.22037581061263856</v>
      </c>
      <c r="E96" s="18">
        <f t="shared" si="96"/>
        <v>-0.63014163419139457</v>
      </c>
      <c r="F96" s="18">
        <f t="shared" si="97"/>
        <v>-0.49374034495086594</v>
      </c>
      <c r="H96" s="18">
        <f t="shared" si="98"/>
        <v>-0.49374034495086594</v>
      </c>
      <c r="I96" s="18">
        <f t="shared" si="99"/>
        <v>2.1076387029520527</v>
      </c>
      <c r="J96" s="18">
        <f t="shared" si="100"/>
        <v>1.742399644853676</v>
      </c>
      <c r="L96" t="str">
        <f t="shared" si="101"/>
        <v>52 Skilled metal, electrical and electronic trades</v>
      </c>
      <c r="M96" s="18">
        <f t="shared" si="102"/>
        <v>0.60647816906023166</v>
      </c>
      <c r="N96" s="18">
        <f t="shared" si="102"/>
        <v>-12.147938433683192</v>
      </c>
      <c r="O96" s="18">
        <f t="shared" si="102"/>
        <v>-0.79698559300803717</v>
      </c>
      <c r="P96" s="18">
        <f t="shared" si="102"/>
        <v>-0.81234199140989283</v>
      </c>
      <c r="Q96" s="18">
        <f t="shared" si="103"/>
        <v>-0.80722345608690294</v>
      </c>
      <c r="S96" s="18">
        <f t="shared" si="104"/>
        <v>-0.80722345608690294</v>
      </c>
      <c r="T96" s="18">
        <f t="shared" si="105"/>
        <v>2.0066317151614221</v>
      </c>
      <c r="U96" s="18">
        <f t="shared" si="106"/>
        <v>1.4045183213263757</v>
      </c>
      <c r="W96" t="str">
        <f t="shared" si="107"/>
        <v>52 Skilled metal, electrical and electronic trades</v>
      </c>
      <c r="X96" s="18">
        <f t="shared" si="108"/>
        <v>12.395561361015339</v>
      </c>
      <c r="Y96" s="18">
        <f t="shared" si="108"/>
        <v>-23.634754196168039</v>
      </c>
      <c r="Z96" s="18">
        <f t="shared" si="108"/>
        <v>18.340628252784196</v>
      </c>
      <c r="AA96" s="18">
        <f t="shared" si="108"/>
        <v>2.4345903033000882</v>
      </c>
      <c r="AB96" s="18">
        <f t="shared" si="109"/>
        <v>7.4836435572199322</v>
      </c>
      <c r="AD96" s="18">
        <f t="shared" si="110"/>
        <v>7.4836435572199544</v>
      </c>
      <c r="AE96" s="18">
        <f t="shared" si="111"/>
        <v>5.7627932619132904</v>
      </c>
      <c r="AF96" s="18">
        <f t="shared" si="112"/>
        <v>10.160293261521725</v>
      </c>
    </row>
    <row r="97" spans="1:32" x14ac:dyDescent="0.2">
      <c r="A97" t="str">
        <f t="shared" si="95"/>
        <v>53 Skilled construction and building trades</v>
      </c>
      <c r="B97" s="18">
        <f t="shared" si="96"/>
        <v>-0.54048267505323322</v>
      </c>
      <c r="C97" s="18">
        <f t="shared" si="96"/>
        <v>-18.426859254841411</v>
      </c>
      <c r="D97" s="18">
        <f t="shared" si="96"/>
        <v>0.56513478250719285</v>
      </c>
      <c r="E97" s="18">
        <f t="shared" si="96"/>
        <v>-1.2005318281898547</v>
      </c>
      <c r="F97" s="18">
        <f t="shared" si="97"/>
        <v>-0.61544795848903489</v>
      </c>
      <c r="H97" s="18">
        <f t="shared" si="98"/>
        <v>-0.61544795848903489</v>
      </c>
      <c r="I97" s="18">
        <f t="shared" si="99"/>
        <v>2.2921330162276377</v>
      </c>
      <c r="J97" s="18">
        <f t="shared" si="100"/>
        <v>1.8496575705523988</v>
      </c>
      <c r="L97" t="str">
        <f t="shared" si="101"/>
        <v>53 Skilled construction and building trades</v>
      </c>
      <c r="M97" s="18">
        <f t="shared" si="102"/>
        <v>-0.62451800850539252</v>
      </c>
      <c r="N97" s="18">
        <f t="shared" si="102"/>
        <v>-18.566503345599571</v>
      </c>
      <c r="O97" s="18">
        <f t="shared" si="102"/>
        <v>0.55511529227929568</v>
      </c>
      <c r="P97" s="18">
        <f t="shared" si="102"/>
        <v>-1.2338076676572496</v>
      </c>
      <c r="Q97" s="18">
        <f t="shared" si="103"/>
        <v>-0.64106446647608228</v>
      </c>
      <c r="S97" s="18">
        <f t="shared" si="104"/>
        <v>-0.64106446647608228</v>
      </c>
      <c r="T97" s="18">
        <f t="shared" si="105"/>
        <v>2.2820925097820188</v>
      </c>
      <c r="U97" s="18">
        <f t="shared" si="106"/>
        <v>1.8207935604430681</v>
      </c>
      <c r="W97" t="str">
        <f t="shared" si="107"/>
        <v>53 Skilled construction and building trades</v>
      </c>
      <c r="X97" s="18">
        <f t="shared" si="108"/>
        <v>7.5558846865191098</v>
      </c>
      <c r="Y97" s="18">
        <f t="shared" si="108"/>
        <v>-7.3447019269845315</v>
      </c>
      <c r="Z97" s="18">
        <f t="shared" si="108"/>
        <v>1.2543281518958338</v>
      </c>
      <c r="AA97" s="18">
        <f t="shared" si="108"/>
        <v>0.83791677709816881</v>
      </c>
      <c r="AB97" s="18">
        <f t="shared" si="109"/>
        <v>0.97652994185957187</v>
      </c>
      <c r="AD97" s="18">
        <f t="shared" si="110"/>
        <v>0.97652994185957187</v>
      </c>
      <c r="AE97" s="18">
        <f t="shared" si="111"/>
        <v>2.9605089199462142</v>
      </c>
      <c r="AF97" s="18">
        <f t="shared" si="112"/>
        <v>3.6250115978202713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-2.8513630033265791</v>
      </c>
      <c r="C98" s="18">
        <f t="shared" si="96"/>
        <v>-3.0321683021143686</v>
      </c>
      <c r="D98" s="18">
        <f t="shared" si="96"/>
        <v>-0.55023181017003209</v>
      </c>
      <c r="E98" s="18">
        <f t="shared" si="96"/>
        <v>-0.54085058613063675</v>
      </c>
      <c r="F98" s="18">
        <f t="shared" si="97"/>
        <v>-0.54397775913330726</v>
      </c>
      <c r="H98" s="18">
        <f t="shared" si="98"/>
        <v>-0.54397775913330726</v>
      </c>
      <c r="I98" s="18">
        <f t="shared" si="99"/>
        <v>2.3211194442041894</v>
      </c>
      <c r="J98" s="18">
        <f t="shared" si="100"/>
        <v>1.931035414878135</v>
      </c>
      <c r="L98" t="str">
        <f t="shared" si="101"/>
        <v>54 Textiles, printing and other skilled trades</v>
      </c>
      <c r="M98" s="18">
        <f t="shared" si="102"/>
        <v>-4.5854800721466082</v>
      </c>
      <c r="N98" s="18">
        <f t="shared" si="102"/>
        <v>-5.7172629940188902</v>
      </c>
      <c r="O98" s="18">
        <f t="shared" si="102"/>
        <v>-0.53064628848673578</v>
      </c>
      <c r="P98" s="18">
        <f t="shared" si="102"/>
        <v>-0.83731188787485866</v>
      </c>
      <c r="Q98" s="18">
        <f t="shared" si="103"/>
        <v>-0.73519521616155492</v>
      </c>
      <c r="S98" s="18">
        <f t="shared" si="104"/>
        <v>-0.73519521616155492</v>
      </c>
      <c r="T98" s="18">
        <f t="shared" si="105"/>
        <v>1.7403829714744967</v>
      </c>
      <c r="U98" s="18">
        <f t="shared" si="106"/>
        <v>1.1698907725890439</v>
      </c>
      <c r="W98" t="str">
        <f t="shared" si="107"/>
        <v>54 Textiles, printing and other skilled trades</v>
      </c>
      <c r="X98" s="18">
        <f t="shared" si="108"/>
        <v>-0.57040545072036819</v>
      </c>
      <c r="Y98" s="18">
        <f t="shared" si="108"/>
        <v>0.15425543853322399</v>
      </c>
      <c r="Z98" s="18">
        <f t="shared" si="108"/>
        <v>-0.57212979530614216</v>
      </c>
      <c r="AA98" s="18">
        <f t="shared" si="108"/>
        <v>-0.2181402992571968</v>
      </c>
      <c r="AB98" s="18">
        <f t="shared" si="109"/>
        <v>-0.33627660972664897</v>
      </c>
      <c r="AD98" s="18">
        <f t="shared" si="110"/>
        <v>-0.33627660972664897</v>
      </c>
      <c r="AE98" s="18">
        <f t="shared" si="111"/>
        <v>2.9195949128981047</v>
      </c>
      <c r="AF98" s="18">
        <f t="shared" si="112"/>
        <v>2.6966993215435275</v>
      </c>
    </row>
    <row r="99" spans="1:32" x14ac:dyDescent="0.2">
      <c r="A99" t="str">
        <f t="shared" si="95"/>
        <v>61 Caring personal service occupations</v>
      </c>
      <c r="B99" s="18">
        <f t="shared" si="96"/>
        <v>1.6507677082354455</v>
      </c>
      <c r="C99" s="18">
        <f t="shared" si="96"/>
        <v>-4.2272921046272565</v>
      </c>
      <c r="D99" s="18">
        <f t="shared" si="96"/>
        <v>1.7782840923207033</v>
      </c>
      <c r="E99" s="18">
        <f t="shared" si="96"/>
        <v>0.98629304988664401</v>
      </c>
      <c r="F99" s="18">
        <f t="shared" si="97"/>
        <v>1.2496029178564294</v>
      </c>
      <c r="H99" s="18">
        <f t="shared" si="98"/>
        <v>1.2496029178564294</v>
      </c>
      <c r="I99" s="18">
        <f t="shared" si="99"/>
        <v>3.2749254974193009</v>
      </c>
      <c r="J99" s="18">
        <f t="shared" si="100"/>
        <v>4.0969150620079997</v>
      </c>
      <c r="L99" t="str">
        <f t="shared" si="101"/>
        <v>61 Caring personal service occupations</v>
      </c>
      <c r="M99" s="18">
        <f t="shared" si="102"/>
        <v>2.2362493097881186</v>
      </c>
      <c r="N99" s="18">
        <f t="shared" si="102"/>
        <v>-0.85122438773882481</v>
      </c>
      <c r="O99" s="18">
        <f t="shared" si="102"/>
        <v>4.4286114181581793</v>
      </c>
      <c r="P99" s="18">
        <f t="shared" si="102"/>
        <v>1.7457896287407904</v>
      </c>
      <c r="Q99" s="18">
        <f t="shared" si="103"/>
        <v>2.6323166743762449</v>
      </c>
      <c r="S99" s="18">
        <f t="shared" si="104"/>
        <v>2.6323166743762449</v>
      </c>
      <c r="T99" s="18">
        <f t="shared" si="105"/>
        <v>3.0285717405582169</v>
      </c>
      <c r="U99" s="18">
        <f t="shared" si="106"/>
        <v>4.8713952453260934</v>
      </c>
      <c r="W99" t="str">
        <f t="shared" si="107"/>
        <v>61 Caring personal service occupations</v>
      </c>
      <c r="X99" s="18">
        <f t="shared" si="108"/>
        <v>1.5505945768155893</v>
      </c>
      <c r="Y99" s="18">
        <f t="shared" si="108"/>
        <v>-4.8147091606153491</v>
      </c>
      <c r="Z99" s="18">
        <f t="shared" si="108"/>
        <v>1.2671555087912845</v>
      </c>
      <c r="AA99" s="18">
        <f t="shared" si="108"/>
        <v>0.81898671921709632</v>
      </c>
      <c r="AB99" s="18">
        <f t="shared" si="109"/>
        <v>0.96815550118720672</v>
      </c>
      <c r="AD99" s="18">
        <f t="shared" si="110"/>
        <v>0.96815550118720672</v>
      </c>
      <c r="AE99" s="18">
        <f t="shared" si="111"/>
        <v>3.3187064827932655</v>
      </c>
      <c r="AF99" s="18">
        <f t="shared" si="112"/>
        <v>3.9475055061385156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4.3921673303743525</v>
      </c>
      <c r="C100" s="18">
        <f t="shared" si="96"/>
        <v>-4.7620495976716697</v>
      </c>
      <c r="D100" s="18">
        <f t="shared" si="96"/>
        <v>0.35038344035327462</v>
      </c>
      <c r="E100" s="18">
        <f t="shared" si="96"/>
        <v>0.38481786527178041</v>
      </c>
      <c r="F100" s="18">
        <f t="shared" si="97"/>
        <v>0.37333841095521514</v>
      </c>
      <c r="H100" s="18">
        <f t="shared" si="98"/>
        <v>0.37333841095521514</v>
      </c>
      <c r="I100" s="18">
        <f t="shared" si="99"/>
        <v>2.824330746547199</v>
      </c>
      <c r="J100" s="18">
        <f t="shared" si="100"/>
        <v>3.0793596744689733</v>
      </c>
      <c r="L100" t="str">
        <f t="shared" si="101"/>
        <v>62 Leisure, travel and related personal service occupations</v>
      </c>
      <c r="M100" s="18">
        <f t="shared" si="102"/>
        <v>2.7971808458728153</v>
      </c>
      <c r="N100" s="18">
        <f t="shared" si="102"/>
        <v>-2.0058518744391685</v>
      </c>
      <c r="O100" s="18">
        <f t="shared" si="102"/>
        <v>0.5329478232990903</v>
      </c>
      <c r="P100" s="18">
        <f t="shared" si="102"/>
        <v>0.98580485386459138</v>
      </c>
      <c r="Q100" s="18">
        <f t="shared" si="103"/>
        <v>0.83462630479933519</v>
      </c>
      <c r="S100" s="18">
        <f t="shared" si="104"/>
        <v>0.83462630479933519</v>
      </c>
      <c r="T100" s="18">
        <f t="shared" si="105"/>
        <v>2.5157531423094737</v>
      </c>
      <c r="U100" s="18">
        <f t="shared" si="106"/>
        <v>3.115675206013746</v>
      </c>
      <c r="W100" t="str">
        <f t="shared" si="107"/>
        <v>62 Leisure, travel and related personal service occupations</v>
      </c>
      <c r="X100" s="18">
        <f t="shared" si="108"/>
        <v>5.0810148225239216</v>
      </c>
      <c r="Y100" s="18">
        <f t="shared" si="108"/>
        <v>-5.8886404148634997</v>
      </c>
      <c r="Z100" s="18">
        <f t="shared" si="108"/>
        <v>0.27227710964909946</v>
      </c>
      <c r="AA100" s="18">
        <f t="shared" si="108"/>
        <v>0.11536314167668316</v>
      </c>
      <c r="AB100" s="18">
        <f t="shared" si="109"/>
        <v>0.16764049519073509</v>
      </c>
      <c r="AD100" s="18">
        <f t="shared" si="110"/>
        <v>0.16764049519073509</v>
      </c>
      <c r="AE100" s="18">
        <f t="shared" si="111"/>
        <v>2.9518290786199941</v>
      </c>
      <c r="AF100" s="18">
        <f t="shared" si="112"/>
        <v>3.0638488429826749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-3.9049663834442416</v>
      </c>
      <c r="C101" s="18">
        <f t="shared" si="96"/>
        <v>28.816263010302336</v>
      </c>
      <c r="D101" s="18">
        <f t="shared" si="96"/>
        <v>-3.9149397251530105</v>
      </c>
      <c r="E101" s="18">
        <f t="shared" si="96"/>
        <v>1.1000545872471568</v>
      </c>
      <c r="F101" s="18">
        <f t="shared" si="97"/>
        <v>-0.60003861281239246</v>
      </c>
      <c r="H101" s="18">
        <f t="shared" si="98"/>
        <v>-0.60003861281239246</v>
      </c>
      <c r="I101" s="18">
        <f t="shared" si="99"/>
        <v>2.1998595692644063</v>
      </c>
      <c r="J101" s="18">
        <f t="shared" si="100"/>
        <v>1.7626557950193966</v>
      </c>
      <c r="L101" t="str">
        <f t="shared" si="101"/>
        <v>63 Community and civil enforcement occupations</v>
      </c>
      <c r="M101" s="18">
        <f t="shared" si="102"/>
        <v>-6.2659594246677113</v>
      </c>
      <c r="N101" s="18">
        <f t="shared" si="102"/>
        <v>42.48854377978337</v>
      </c>
      <c r="O101" s="18">
        <f t="shared" si="102"/>
        <v>-6.5107704537680995</v>
      </c>
      <c r="P101" s="18">
        <f t="shared" si="102"/>
        <v>1.5950381175755091</v>
      </c>
      <c r="Q101" s="18">
        <f t="shared" si="103"/>
        <v>-1.1821216281135194</v>
      </c>
      <c r="S101" s="18">
        <f t="shared" si="104"/>
        <v>-1.1821216281135194</v>
      </c>
      <c r="T101" s="18">
        <f t="shared" si="105"/>
        <v>1.8103478547431884</v>
      </c>
      <c r="U101" s="18">
        <f t="shared" si="106"/>
        <v>0.9094017493627149</v>
      </c>
      <c r="W101" t="str">
        <f t="shared" si="107"/>
        <v>63 Community and civil enforcement occupations</v>
      </c>
      <c r="X101" s="18">
        <f t="shared" si="108"/>
        <v>5.1824233204822878</v>
      </c>
      <c r="Y101" s="18">
        <f t="shared" si="108"/>
        <v>-10.822170703825673</v>
      </c>
      <c r="Z101" s="18">
        <f t="shared" si="108"/>
        <v>5.4604103726013209</v>
      </c>
      <c r="AA101" s="18">
        <f t="shared" si="108"/>
        <v>-0.26307437336492434</v>
      </c>
      <c r="AB101" s="18">
        <f t="shared" si="109"/>
        <v>1.6093805330957611</v>
      </c>
      <c r="AD101" s="18">
        <f t="shared" si="110"/>
        <v>1.6093805330957611</v>
      </c>
      <c r="AE101" s="18">
        <f t="shared" si="111"/>
        <v>3.7750175359206217</v>
      </c>
      <c r="AF101" s="18">
        <f t="shared" si="112"/>
        <v>4.7780418760454468</v>
      </c>
    </row>
    <row r="102" spans="1:32" x14ac:dyDescent="0.2">
      <c r="A102" t="str">
        <f t="shared" si="95"/>
        <v>71 Sales occupations</v>
      </c>
      <c r="B102" s="18">
        <f t="shared" si="96"/>
        <v>-1.1087590202647157</v>
      </c>
      <c r="C102" s="18">
        <f t="shared" si="96"/>
        <v>-2.0981798198501322</v>
      </c>
      <c r="D102" s="18">
        <f t="shared" si="96"/>
        <v>-1.3109404107204292</v>
      </c>
      <c r="E102" s="18">
        <f t="shared" si="96"/>
        <v>-0.525598317225906</v>
      </c>
      <c r="F102" s="18">
        <f t="shared" si="97"/>
        <v>-0.78807096491610995</v>
      </c>
      <c r="H102" s="18">
        <f t="shared" si="98"/>
        <v>-0.78807096491610995</v>
      </c>
      <c r="I102" s="18">
        <f t="shared" si="99"/>
        <v>2.4297434291511433</v>
      </c>
      <c r="J102" s="18">
        <f t="shared" si="100"/>
        <v>1.8761949377502862</v>
      </c>
      <c r="L102" t="str">
        <f t="shared" si="101"/>
        <v>71 Sales occupations</v>
      </c>
      <c r="M102" s="18">
        <f t="shared" si="102"/>
        <v>3.5217753653093986E-2</v>
      </c>
      <c r="N102" s="18">
        <f t="shared" si="102"/>
        <v>-0.44560323343333375</v>
      </c>
      <c r="O102" s="18">
        <f t="shared" si="102"/>
        <v>-1.1559334088916517</v>
      </c>
      <c r="P102" s="18">
        <f t="shared" si="102"/>
        <v>-0.30227899483464826</v>
      </c>
      <c r="Q102" s="18">
        <f t="shared" si="103"/>
        <v>-0.58764650205874736</v>
      </c>
      <c r="S102" s="18">
        <f t="shared" si="104"/>
        <v>-0.58764650205874736</v>
      </c>
      <c r="T102" s="18">
        <f t="shared" si="105"/>
        <v>1.8108836858076405</v>
      </c>
      <c r="U102" s="18">
        <f t="shared" si="106"/>
        <v>1.3583156843095301</v>
      </c>
      <c r="W102" t="str">
        <f t="shared" si="107"/>
        <v>71 Sales occupations</v>
      </c>
      <c r="X102" s="18">
        <f t="shared" si="108"/>
        <v>-1.773678893138575</v>
      </c>
      <c r="Y102" s="18">
        <f t="shared" si="108"/>
        <v>-3.1034961958566809</v>
      </c>
      <c r="Z102" s="18">
        <f t="shared" si="108"/>
        <v>-1.4083195953293215</v>
      </c>
      <c r="AA102" s="18">
        <f t="shared" si="108"/>
        <v>-0.66934086999355102</v>
      </c>
      <c r="AB102" s="18">
        <f t="shared" si="109"/>
        <v>-0.9162805039634625</v>
      </c>
      <c r="AD102" s="18">
        <f t="shared" si="110"/>
        <v>-0.9162805039634625</v>
      </c>
      <c r="AE102" s="18">
        <f t="shared" si="111"/>
        <v>2.7915217822192195</v>
      </c>
      <c r="AF102" s="18">
        <f t="shared" si="112"/>
        <v>2.1820973203403593</v>
      </c>
    </row>
    <row r="103" spans="1:32" x14ac:dyDescent="0.2">
      <c r="A103" t="str">
        <f t="shared" si="95"/>
        <v>72 Customer service occupations</v>
      </c>
      <c r="B103" s="18">
        <f t="shared" si="96"/>
        <v>2.9801551194146292</v>
      </c>
      <c r="C103" s="18">
        <f t="shared" si="96"/>
        <v>2.1534014611644947</v>
      </c>
      <c r="D103" s="18">
        <f t="shared" si="96"/>
        <v>5.2773164417528884</v>
      </c>
      <c r="E103" s="18">
        <f t="shared" si="96"/>
        <v>1.3295635360335512</v>
      </c>
      <c r="F103" s="18">
        <f t="shared" si="97"/>
        <v>2.6287525314614424</v>
      </c>
      <c r="H103" s="18">
        <f t="shared" si="98"/>
        <v>2.6287525314614424</v>
      </c>
      <c r="I103" s="18">
        <f t="shared" si="99"/>
        <v>3.2701597292156714</v>
      </c>
      <c r="J103" s="18">
        <f t="shared" si="100"/>
        <v>5.0580318083299991</v>
      </c>
      <c r="L103" t="str">
        <f t="shared" si="101"/>
        <v>72 Customer service occupations</v>
      </c>
      <c r="M103" s="18">
        <f t="shared" si="102"/>
        <v>-0.41831879328139143</v>
      </c>
      <c r="N103" s="18">
        <f t="shared" si="102"/>
        <v>18.60174359011042</v>
      </c>
      <c r="O103" s="18">
        <f t="shared" si="102"/>
        <v>6.8118410264189855</v>
      </c>
      <c r="P103" s="18">
        <f t="shared" si="102"/>
        <v>1.4703079594208468</v>
      </c>
      <c r="Q103" s="18">
        <f t="shared" si="103"/>
        <v>3.2204589785657989</v>
      </c>
      <c r="S103" s="18">
        <f t="shared" si="104"/>
        <v>3.2204589785657989</v>
      </c>
      <c r="T103" s="18">
        <f t="shared" si="105"/>
        <v>2.6220013970326583</v>
      </c>
      <c r="U103" s="18">
        <f t="shared" si="106"/>
        <v>5.0140872391991165</v>
      </c>
      <c r="W103" t="str">
        <f t="shared" si="107"/>
        <v>72 Customer service occupations</v>
      </c>
      <c r="X103" s="18">
        <f t="shared" si="108"/>
        <v>4.5359732728329272</v>
      </c>
      <c r="Y103" s="18">
        <f t="shared" si="108"/>
        <v>-4.5121586108819889</v>
      </c>
      <c r="Z103" s="18">
        <f t="shared" si="108"/>
        <v>4.4697953618256125</v>
      </c>
      <c r="AA103" s="18">
        <f t="shared" si="108"/>
        <v>1.249637350113697</v>
      </c>
      <c r="AB103" s="18">
        <f t="shared" si="109"/>
        <v>2.3118408755654851</v>
      </c>
      <c r="AD103" s="18">
        <f t="shared" si="110"/>
        <v>2.3118408755654851</v>
      </c>
      <c r="AE103" s="18">
        <f t="shared" si="111"/>
        <v>3.5760266248295869</v>
      </c>
      <c r="AF103" s="18">
        <f t="shared" si="112"/>
        <v>5.0800536779845196</v>
      </c>
    </row>
    <row r="104" spans="1:32" x14ac:dyDescent="0.2">
      <c r="A104" t="str">
        <f t="shared" si="95"/>
        <v>81 Process, plant and machine operatives</v>
      </c>
      <c r="B104" s="18">
        <f t="shared" si="96"/>
        <v>-4.4803245493441057E-2</v>
      </c>
      <c r="C104" s="18">
        <f t="shared" si="96"/>
        <v>-13.364559890438821</v>
      </c>
      <c r="D104" s="18">
        <f t="shared" si="96"/>
        <v>4.2221428448042886</v>
      </c>
      <c r="E104" s="18">
        <f t="shared" si="96"/>
        <v>-8.0238947299349217E-2</v>
      </c>
      <c r="F104" s="18">
        <f t="shared" si="97"/>
        <v>1.3337832778106407</v>
      </c>
      <c r="H104" s="18">
        <f t="shared" si="98"/>
        <v>1.3337832778106407</v>
      </c>
      <c r="I104" s="18">
        <f t="shared" si="99"/>
        <v>2.6391813884975468</v>
      </c>
      <c r="J104" s="18">
        <f t="shared" si="100"/>
        <v>3.5925030777071543</v>
      </c>
      <c r="L104" t="str">
        <f t="shared" si="101"/>
        <v>81 Process, plant and machine operatives</v>
      </c>
      <c r="M104" s="18">
        <f t="shared" si="102"/>
        <v>-0.98664213843393522</v>
      </c>
      <c r="N104" s="18">
        <f t="shared" si="102"/>
        <v>-11.405623245315477</v>
      </c>
      <c r="O104" s="18">
        <f t="shared" si="102"/>
        <v>3.7388246190419805</v>
      </c>
      <c r="P104" s="18">
        <f t="shared" si="102"/>
        <v>-0.40783377617974459</v>
      </c>
      <c r="Q104" s="18">
        <f t="shared" si="103"/>
        <v>0.95563393339714864</v>
      </c>
      <c r="S104" s="18">
        <f t="shared" si="104"/>
        <v>0.95563393339714864</v>
      </c>
      <c r="T104" s="18">
        <f t="shared" si="105"/>
        <v>2.39704406764496</v>
      </c>
      <c r="U104" s="18">
        <f t="shared" si="106"/>
        <v>3.0963533087928319</v>
      </c>
      <c r="W104" t="str">
        <f t="shared" si="107"/>
        <v>81 Process, plant and machine operatives</v>
      </c>
      <c r="X104" s="18">
        <f t="shared" si="108"/>
        <v>2.6648103297121972</v>
      </c>
      <c r="Y104" s="18">
        <f t="shared" si="108"/>
        <v>-18.514491018777125</v>
      </c>
      <c r="Z104" s="18">
        <f t="shared" si="108"/>
        <v>5.5562593713142983</v>
      </c>
      <c r="AA104" s="18">
        <f t="shared" si="108"/>
        <v>0.73508719388803989</v>
      </c>
      <c r="AB104" s="18">
        <f t="shared" si="109"/>
        <v>2.317167379634899</v>
      </c>
      <c r="AD104" s="18">
        <f t="shared" si="110"/>
        <v>2.317167379634899</v>
      </c>
      <c r="AE104" s="18">
        <f t="shared" si="111"/>
        <v>3.2902485280001059</v>
      </c>
      <c r="AF104" s="18">
        <f t="shared" si="112"/>
        <v>4.8511735290616365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5.5330926741257613</v>
      </c>
      <c r="C105" s="18">
        <f t="shared" si="96"/>
        <v>-2.8442419823003884</v>
      </c>
      <c r="D105" s="18">
        <f t="shared" si="96"/>
        <v>1.3343799848853921</v>
      </c>
      <c r="E105" s="18">
        <f t="shared" si="96"/>
        <v>-8.6383770224707224E-2</v>
      </c>
      <c r="F105" s="18">
        <f t="shared" si="97"/>
        <v>0.38497692123855565</v>
      </c>
      <c r="H105" s="18">
        <f t="shared" si="98"/>
        <v>0.38497692123855565</v>
      </c>
      <c r="I105" s="18">
        <f t="shared" si="99"/>
        <v>3.0120872876515659</v>
      </c>
      <c r="J105" s="18">
        <f t="shared" si="100"/>
        <v>3.2686268786963346</v>
      </c>
      <c r="L105" t="str">
        <f t="shared" si="101"/>
        <v>82 Transport and mobile machine drivers and operatives</v>
      </c>
      <c r="M105" s="18">
        <f t="shared" si="102"/>
        <v>5.5026761574895167</v>
      </c>
      <c r="N105" s="18">
        <f t="shared" si="102"/>
        <v>-2.8974810656644534</v>
      </c>
      <c r="O105" s="18">
        <f t="shared" si="102"/>
        <v>0.95764813444119135</v>
      </c>
      <c r="P105" s="18">
        <f t="shared" si="102"/>
        <v>-0.19218301728468612</v>
      </c>
      <c r="Q105" s="18">
        <f t="shared" si="103"/>
        <v>0.18963154009794536</v>
      </c>
      <c r="S105" s="18">
        <f t="shared" si="104"/>
        <v>0.18963154009794536</v>
      </c>
      <c r="T105" s="18">
        <f t="shared" si="105"/>
        <v>2.9316653187356767</v>
      </c>
      <c r="U105" s="18">
        <f t="shared" si="106"/>
        <v>3.0587929762834642</v>
      </c>
      <c r="W105" t="str">
        <f t="shared" si="107"/>
        <v>82 Transport and mobile machine drivers and operatives</v>
      </c>
      <c r="X105" s="18">
        <f t="shared" si="108"/>
        <v>6.1334572971669665</v>
      </c>
      <c r="Y105" s="18">
        <f t="shared" si="108"/>
        <v>-1.8089262592500543</v>
      </c>
      <c r="Z105" s="18">
        <f t="shared" si="108"/>
        <v>7.6796428294980457</v>
      </c>
      <c r="AA105" s="18">
        <f t="shared" si="108"/>
        <v>1.2918785935843724</v>
      </c>
      <c r="AB105" s="18">
        <f t="shared" si="109"/>
        <v>3.3778794238410903</v>
      </c>
      <c r="AD105" s="18">
        <f t="shared" si="110"/>
        <v>3.3778794238410903</v>
      </c>
      <c r="AE105" s="18">
        <f t="shared" si="111"/>
        <v>4.4094425629269907</v>
      </c>
      <c r="AF105" s="18">
        <f t="shared" si="112"/>
        <v>6.4567513680393596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-1.05744407482804</v>
      </c>
      <c r="C106" s="18">
        <f t="shared" si="96"/>
        <v>-9.5769939299801816</v>
      </c>
      <c r="D106" s="18">
        <f t="shared" si="96"/>
        <v>-3.2909533766464438</v>
      </c>
      <c r="E106" s="18">
        <f t="shared" si="96"/>
        <v>-0.83612535993370374</v>
      </c>
      <c r="F106" s="18">
        <f t="shared" si="97"/>
        <v>-1.6612480022953124</v>
      </c>
      <c r="H106" s="18">
        <f t="shared" si="98"/>
        <v>-1.6612480022953124</v>
      </c>
      <c r="I106" s="18">
        <f t="shared" si="99"/>
        <v>1.9726107582008323</v>
      </c>
      <c r="J106" s="18">
        <f t="shared" si="100"/>
        <v>0.74795443146686846</v>
      </c>
      <c r="L106" t="str">
        <f t="shared" si="101"/>
        <v>91 Elementary trades and related occupations</v>
      </c>
      <c r="M106" s="18">
        <f t="shared" si="102"/>
        <v>-1.5609812223245423</v>
      </c>
      <c r="N106" s="18">
        <f t="shared" si="102"/>
        <v>-4.9023378929542112</v>
      </c>
      <c r="O106" s="18">
        <f t="shared" si="102"/>
        <v>-3.6282938000519183</v>
      </c>
      <c r="P106" s="18">
        <f t="shared" si="102"/>
        <v>-1.0157921129952618</v>
      </c>
      <c r="Q106" s="18">
        <f t="shared" si="103"/>
        <v>-1.8944017014034031</v>
      </c>
      <c r="S106" s="18">
        <f t="shared" si="104"/>
        <v>-1.8944017014034031</v>
      </c>
      <c r="T106" s="18">
        <f t="shared" si="105"/>
        <v>1.6186593312777164</v>
      </c>
      <c r="U106" s="18">
        <f t="shared" si="106"/>
        <v>0.15127652549207227</v>
      </c>
      <c r="W106" t="str">
        <f t="shared" si="107"/>
        <v>91 Elementary trades and related occupations</v>
      </c>
      <c r="X106" s="18">
        <f t="shared" si="108"/>
        <v>0.33816003136506456</v>
      </c>
      <c r="Y106" s="18">
        <f t="shared" si="108"/>
        <v>-21.930192609456011</v>
      </c>
      <c r="Z106" s="18">
        <f t="shared" si="108"/>
        <v>-2.2358883315084732</v>
      </c>
      <c r="AA106" s="18">
        <f t="shared" si="108"/>
        <v>-0.31469331715500148</v>
      </c>
      <c r="AB106" s="18">
        <f t="shared" si="109"/>
        <v>-0.9592503253993967</v>
      </c>
      <c r="AD106" s="18">
        <f t="shared" si="110"/>
        <v>-0.9592503253993967</v>
      </c>
      <c r="AE106" s="18">
        <f t="shared" si="111"/>
        <v>3.0077987049907273</v>
      </c>
      <c r="AF106" s="18">
        <f t="shared" si="112"/>
        <v>2.3898238009402384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0.48597030625354698</v>
      </c>
      <c r="C107" s="18">
        <f t="shared" si="96"/>
        <v>-8.5818180753370772</v>
      </c>
      <c r="D107" s="18">
        <f t="shared" si="96"/>
        <v>0.38029462476207865</v>
      </c>
      <c r="E107" s="18">
        <f t="shared" si="96"/>
        <v>-0.47025373963143213</v>
      </c>
      <c r="F107" s="18">
        <f t="shared" si="97"/>
        <v>-0.18754141739759644</v>
      </c>
      <c r="H107" s="18">
        <f t="shared" si="98"/>
        <v>-0.18754141739759644</v>
      </c>
      <c r="I107" s="18">
        <f t="shared" si="99"/>
        <v>2.5918766279537264</v>
      </c>
      <c r="J107" s="18">
        <f t="shared" si="100"/>
        <v>2.4613537215262049</v>
      </c>
      <c r="L107" t="str">
        <f t="shared" si="101"/>
        <v>92 Elementary administration and service occupations</v>
      </c>
      <c r="M107" s="18">
        <f t="shared" si="102"/>
        <v>-0.70557965471765849</v>
      </c>
      <c r="N107" s="18">
        <f t="shared" si="102"/>
        <v>-6.3064747281139422</v>
      </c>
      <c r="O107" s="18">
        <f t="shared" si="102"/>
        <v>1.320950734182702</v>
      </c>
      <c r="P107" s="18">
        <f t="shared" si="102"/>
        <v>-0.56250326476310342</v>
      </c>
      <c r="Q107" s="18">
        <f t="shared" si="103"/>
        <v>6.1392075106869726E-2</v>
      </c>
      <c r="S107" s="18">
        <f t="shared" si="104"/>
        <v>6.1392075106869726E-2</v>
      </c>
      <c r="T107" s="18">
        <f t="shared" si="105"/>
        <v>2.3166885993580744</v>
      </c>
      <c r="U107" s="18">
        <f t="shared" si="106"/>
        <v>2.3612956081605629</v>
      </c>
      <c r="W107" t="str">
        <f t="shared" si="107"/>
        <v>92 Elementary administration and service occupations</v>
      </c>
      <c r="X107" s="18">
        <f t="shared" si="108"/>
        <v>1.7605538004484389</v>
      </c>
      <c r="Y107" s="18">
        <f t="shared" si="108"/>
        <v>-10.870950572340599</v>
      </c>
      <c r="Z107" s="18">
        <f t="shared" si="108"/>
        <v>-0.65446174372615351</v>
      </c>
      <c r="AA107" s="18">
        <f t="shared" si="108"/>
        <v>-0.36356309501083262</v>
      </c>
      <c r="AB107" s="18">
        <f t="shared" si="109"/>
        <v>-0.46062383216859404</v>
      </c>
      <c r="AD107" s="18">
        <f t="shared" si="110"/>
        <v>-0.46062383216859404</v>
      </c>
      <c r="AE107" s="18">
        <f t="shared" si="111"/>
        <v>2.8720877536864364</v>
      </c>
      <c r="AF107" s="18">
        <f t="shared" si="112"/>
        <v>2.5657058905080188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2.0099793893558315</v>
      </c>
      <c r="C109" s="26">
        <f>IF(AND(D$6-C$6 &lt;&gt; 0,C35&lt;&gt;0,D35&lt;&gt;0),(EXP(LN(D35/C35)/(D$6-C$6))-1)*100,0)</f>
        <v>-0.99619090874032423</v>
      </c>
      <c r="D109" s="26">
        <f>IF(AND(E$6-D$6 &lt;&gt; 0,D35&lt;&gt;0,E35&lt;&gt;0),(EXP(LN(E35/D35)/(E$6-D$6))-1)*100,0)</f>
        <v>0.53830816293143346</v>
      </c>
      <c r="E109" s="26">
        <f>IF(AND(F$6-E$6 &lt;&gt; 0,E35&lt;&gt;0,F35&lt;&gt;0),(EXP(LN(F35/E35)/(F$6-E$6))-1)*100,0)</f>
        <v>0.37229666694398311</v>
      </c>
      <c r="F109" s="26">
        <f t="shared" ref="F109" si="113">IF(AND(F$6-D$6 &lt;&gt; 0,D35&lt;&gt;0,F35&lt;&gt;0),(EXP(LN(F35/D35)/(F$6-D$6))-1)*100,0)</f>
        <v>0.42760335183862352</v>
      </c>
      <c r="H109" s="26">
        <f t="shared" ref="H109" si="114">IF($F$6-$D$6 &lt;&gt; 0,(EXP(LN(1+(H72/100))/($F$6-$D$6))-1)*100,0)</f>
        <v>0.42760335183862352</v>
      </c>
      <c r="I109" s="26">
        <f>IF(D35&gt;0,((1+(I35/D35))^(1/($F$6-$D$6))-1)*100,0)</f>
        <v>2.7121745554548715</v>
      </c>
      <c r="J109" s="26">
        <f t="shared" ref="J109" si="115">IF($F$6-$D$6 &lt;&gt; 0,(EXP(LN(1+(J72/100))/($F$6-$D$6))-1)*100,0)</f>
        <v>3.0090482611396352</v>
      </c>
      <c r="L109" s="24" t="str">
        <f>L35</f>
        <v>All occupations</v>
      </c>
      <c r="M109" s="26">
        <f>IF(AND(N$6-M$6 &lt;&gt; 0,M35&lt;&gt;0,N35&lt;&gt;0),(EXP(LN(N35/M35)/(N$6-M$6))-1)*100,0)</f>
        <v>1.5264847034916817</v>
      </c>
      <c r="N109" s="26">
        <f>IF(AND(O$6-N$6 &lt;&gt; 0,N35&lt;&gt;0,O35&lt;&gt;0),(EXP(LN(O35/N35)/(O$6-N$6))-1)*100,0)</f>
        <v>-0.33020588558972941</v>
      </c>
      <c r="O109" s="26">
        <f>IF(AND(P$6-O$6 &lt;&gt; 0,O35&lt;&gt;0,P35&lt;&gt;0),(EXP(LN(P35/O35)/(P$6-O$6))-1)*100,0)</f>
        <v>0.48977838329002932</v>
      </c>
      <c r="P109" s="26">
        <f>IF(AND(Q$6-P$6 &lt;&gt; 0,P35&lt;&gt;0,Q35&lt;&gt;0),(EXP(LN(Q35/P35)/(Q$6-P$6))-1)*100,0)</f>
        <v>0.27871518815651974</v>
      </c>
      <c r="Q109" s="26">
        <f t="shared" ref="Q109" si="116">IF(AND(Q$6-O$6 &lt;&gt; 0,O35&lt;&gt;0,Q35&lt;&gt;0),(EXP(LN(Q35/O35)/(Q$6-O$6))-1)*100,0)</f>
        <v>0.34902028433032584</v>
      </c>
      <c r="S109" s="26">
        <f t="shared" ref="S109" si="117">IF($F$6-$D$6 &lt;&gt; 0,(EXP(LN(1+(S72/100))/($F$6-$D$6))-1)*100,0)</f>
        <v>0.34902028433032584</v>
      </c>
      <c r="T109" s="26">
        <f t="shared" ref="T109" si="118">IF(O35&gt;0,((1+(T35/O35))^(1/($F$6-$D$6))-1)*100,0)</f>
        <v>2.3471937538300569</v>
      </c>
      <c r="U109" s="26">
        <f t="shared" ref="U109" si="119">IF($F$6-$D$6 &lt;&gt; 0,(EXP(LN(1+(U72/100))/($F$6-$D$6))-1)*100,0)</f>
        <v>2.6012137230795096</v>
      </c>
      <c r="W109" s="24" t="str">
        <f>W35</f>
        <v>All occupations</v>
      </c>
      <c r="X109" s="26">
        <f>IF(AND(Y$6-X$6 &lt;&gt; 0,X35&lt;&gt;0,Y35&lt;&gt;0),(EXP(LN(Y35/X35)/(Y$6-X$6))-1)*100,0)</f>
        <v>2.5583167849146715</v>
      </c>
      <c r="Y109" s="26">
        <f>IF(AND(Z$6-Y$6 &lt;&gt; 0,Y35&lt;&gt;0,Z35&lt;&gt;0),(EXP(LN(Z35/Y35)/(Z$6-Y$6))-1)*100,0)</f>
        <v>-1.7326412347819176</v>
      </c>
      <c r="Z109" s="26">
        <f>IF(AND(AA$6-Z$6 &lt;&gt; 0,Z35&lt;&gt;0,AA35&lt;&gt;0),(EXP(LN(AA35/Z35)/(AA$6-Z$6))-1)*100,0)</f>
        <v>0.5926273225064671</v>
      </c>
      <c r="AA109" s="26">
        <f>IF(AND(AB$6-AA$6 &lt;&gt; 0,AA35&lt;&gt;0,AB35&lt;&gt;0),(EXP(LN(AB35/AA35)/(AB$6-AA$6))-1)*100,0)</f>
        <v>0.47580236754347638</v>
      </c>
      <c r="AB109" s="26">
        <f t="shared" ref="AB109" si="120">IF(AND(AB$6-Z$6 &lt;&gt; 0,Z35&lt;&gt;0,AB35&lt;&gt;0),(EXP(LN(AB35/Z35)/(AB$6-Z$6))-1)*100,0)</f>
        <v>0.51472893622859228</v>
      </c>
      <c r="AD109" s="26">
        <f t="shared" ref="AD109" si="121">IF($F$6-$D$6 &lt;&gt; 0,(EXP(LN(1+(AD72/100))/($F$6-$D$6))-1)*100,0)</f>
        <v>0.51472893622859228</v>
      </c>
      <c r="AE109" s="26">
        <f t="shared" ref="AE109" si="122">IF(Z35&gt;0,((1+(AE35/Z35))^(1/($F$6-$D$6))-1)*100,0)</f>
        <v>3.1010292540335715</v>
      </c>
      <c r="AF109" s="26">
        <f t="shared" ref="AF109" si="123">IF($F$6-$D$6 &lt;&gt; 0,(EXP(LN(1+(AF72/100))/($F$6-$D$6))-1)*100,0)</f>
        <v>3.4410902176401637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East Midlands (Continued)</v>
      </c>
      <c r="L112" s="19" t="str">
        <f>CONCATENATE(L$1," (Continued)")</f>
        <v>Occupation Table 2.1  Males: Employment Change by Occupation (SOC 2020) and Replacement Demand, 2015-2035, South East Midlands (Continued)</v>
      </c>
      <c r="W112" s="19" t="str">
        <f>CONCATENATE(W$1," (Continued)")</f>
        <v>Occupation Table 2.2  Females: Employment Change by Occupation (SOC 2020) and Replacement Demand, 2015-2035, South East Midlands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12.997142295351651</v>
      </c>
      <c r="C119" s="27">
        <f t="shared" si="125"/>
        <v>2.1647118416793063</v>
      </c>
      <c r="D119" s="27">
        <f t="shared" si="125"/>
        <v>-4.7256015236059454</v>
      </c>
      <c r="E119" s="27">
        <f t="shared" si="125"/>
        <v>6.4297920976590461</v>
      </c>
      <c r="F119" s="27">
        <f t="shared" ref="F119:F144" si="126">F8-D8</f>
        <v>1.7041905740531007</v>
      </c>
      <c r="L119" t="str">
        <f t="shared" ref="L119:L144" si="127">L8</f>
        <v>11 Corporate managers and directors</v>
      </c>
      <c r="M119" s="27">
        <f t="shared" ref="M119:P144" si="128">N8-M8</f>
        <v>7.114632256371543</v>
      </c>
      <c r="N119" s="27">
        <f t="shared" si="128"/>
        <v>1.771711907667175</v>
      </c>
      <c r="O119" s="27">
        <f t="shared" si="128"/>
        <v>-4.5579723291038547</v>
      </c>
      <c r="P119" s="27">
        <f t="shared" si="128"/>
        <v>2.3632325123648528</v>
      </c>
      <c r="Q119" s="27">
        <f t="shared" ref="Q119:Q144" si="129">Q8-O8</f>
        <v>-2.194739816739002</v>
      </c>
      <c r="W119" t="str">
        <f t="shared" ref="W119:W144" si="130">W8</f>
        <v>11 Corporate managers and directors</v>
      </c>
      <c r="X119" s="27">
        <f t="shared" ref="X119:AA144" si="131">Y8-X8</f>
        <v>5.8825100389801612</v>
      </c>
      <c r="Y119" s="27">
        <f t="shared" si="131"/>
        <v>0.39299993401210287</v>
      </c>
      <c r="Z119" s="27">
        <f t="shared" si="131"/>
        <v>-0.16762919450204805</v>
      </c>
      <c r="AA119" s="27">
        <f t="shared" si="131"/>
        <v>4.0665595852942218</v>
      </c>
      <c r="AB119" s="27">
        <f t="shared" ref="AB119:AB144" si="132">AB8-Z8</f>
        <v>3.8989303907921737</v>
      </c>
    </row>
    <row r="120" spans="1:28" x14ac:dyDescent="0.2">
      <c r="A120" t="str">
        <f t="shared" si="124"/>
        <v>12 Other managers and proprietors</v>
      </c>
      <c r="B120" s="27">
        <f t="shared" si="125"/>
        <v>3.6807969282109525</v>
      </c>
      <c r="C120" s="27">
        <f t="shared" si="125"/>
        <v>0.75384728431160752</v>
      </c>
      <c r="D120" s="27">
        <f t="shared" si="125"/>
        <v>7.7867143460244108</v>
      </c>
      <c r="E120" s="27">
        <f t="shared" si="125"/>
        <v>6.4882887812025274</v>
      </c>
      <c r="F120" s="27">
        <f t="shared" si="126"/>
        <v>14.275003127226938</v>
      </c>
      <c r="L120" t="str">
        <f t="shared" si="127"/>
        <v>12 Other managers and proprietors</v>
      </c>
      <c r="M120" s="27">
        <f t="shared" si="128"/>
        <v>1.8732767821559086</v>
      </c>
      <c r="N120" s="27">
        <f t="shared" si="128"/>
        <v>0.88020971419236105</v>
      </c>
      <c r="O120" s="27">
        <f t="shared" si="128"/>
        <v>5.816907602631602</v>
      </c>
      <c r="P120" s="27">
        <f t="shared" si="128"/>
        <v>4.2868544051816251</v>
      </c>
      <c r="Q120" s="27">
        <f t="shared" si="129"/>
        <v>10.103762007813227</v>
      </c>
      <c r="W120" t="str">
        <f t="shared" si="130"/>
        <v>12 Other managers and proprietors</v>
      </c>
      <c r="X120" s="27">
        <f t="shared" si="131"/>
        <v>1.8075201460550918</v>
      </c>
      <c r="Y120" s="27">
        <f t="shared" si="131"/>
        <v>-0.12636242988080326</v>
      </c>
      <c r="Z120" s="27">
        <f t="shared" si="131"/>
        <v>1.9698067433928301</v>
      </c>
      <c r="AA120" s="27">
        <f t="shared" si="131"/>
        <v>2.2014343760209414</v>
      </c>
      <c r="AB120" s="27">
        <f t="shared" si="132"/>
        <v>4.1712411194137715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7.7419856497673791</v>
      </c>
      <c r="C121" s="27">
        <f t="shared" si="125"/>
        <v>2.1072369772538408</v>
      </c>
      <c r="D121" s="27">
        <f t="shared" si="125"/>
        <v>3.63224416139699</v>
      </c>
      <c r="E121" s="27">
        <f t="shared" si="125"/>
        <v>7.1941585224856084</v>
      </c>
      <c r="F121" s="27">
        <f t="shared" si="126"/>
        <v>10.826402683882598</v>
      </c>
      <c r="L121" t="str">
        <f t="shared" si="127"/>
        <v>21 Science, research, engineering and technology professionals</v>
      </c>
      <c r="M121" s="27">
        <f t="shared" si="128"/>
        <v>6.6309313874548721</v>
      </c>
      <c r="N121" s="27">
        <f t="shared" si="128"/>
        <v>0.10852557333979007</v>
      </c>
      <c r="O121" s="27">
        <f t="shared" si="128"/>
        <v>1.5670574623349864</v>
      </c>
      <c r="P121" s="27">
        <f t="shared" si="128"/>
        <v>4.5487820058426962</v>
      </c>
      <c r="Q121" s="27">
        <f t="shared" si="129"/>
        <v>6.1158394681776826</v>
      </c>
      <c r="W121" t="str">
        <f t="shared" si="130"/>
        <v>21 Science, research, engineering and technology professionals</v>
      </c>
      <c r="X121" s="27">
        <f t="shared" si="131"/>
        <v>1.1110542623125044</v>
      </c>
      <c r="Y121" s="27">
        <f t="shared" si="131"/>
        <v>1.998711403914081</v>
      </c>
      <c r="Z121" s="27">
        <f t="shared" si="131"/>
        <v>2.0651866990620071</v>
      </c>
      <c r="AA121" s="27">
        <f t="shared" si="131"/>
        <v>2.6453765166430028</v>
      </c>
      <c r="AB121" s="27">
        <f t="shared" si="132"/>
        <v>4.7105632157050099</v>
      </c>
    </row>
    <row r="122" spans="1:28" x14ac:dyDescent="0.2">
      <c r="A122" t="str">
        <f t="shared" si="124"/>
        <v>22 Health professionals</v>
      </c>
      <c r="B122" s="27">
        <f t="shared" si="125"/>
        <v>5.9484907961548146</v>
      </c>
      <c r="C122" s="27">
        <f t="shared" si="125"/>
        <v>-0.14755141120861026</v>
      </c>
      <c r="D122" s="27">
        <f t="shared" si="125"/>
        <v>3.0027102416654117</v>
      </c>
      <c r="E122" s="27">
        <f t="shared" si="125"/>
        <v>4.0751405209674445</v>
      </c>
      <c r="F122" s="27">
        <f t="shared" si="126"/>
        <v>7.0778507626328562</v>
      </c>
      <c r="L122" t="str">
        <f t="shared" si="127"/>
        <v>22 Health professionals</v>
      </c>
      <c r="M122" s="27">
        <f t="shared" si="128"/>
        <v>0.89247634546160448</v>
      </c>
      <c r="N122" s="27">
        <f t="shared" si="128"/>
        <v>0.88301983069181489</v>
      </c>
      <c r="O122" s="27">
        <f t="shared" si="128"/>
        <v>0.59647605112577295</v>
      </c>
      <c r="P122" s="27">
        <f t="shared" si="128"/>
        <v>0.92840543582689961</v>
      </c>
      <c r="Q122" s="27">
        <f t="shared" si="129"/>
        <v>1.5248814869526726</v>
      </c>
      <c r="W122" t="str">
        <f t="shared" si="130"/>
        <v>22 Health professionals</v>
      </c>
      <c r="X122" s="27">
        <f t="shared" si="131"/>
        <v>5.056014450693187</v>
      </c>
      <c r="Y122" s="27">
        <f t="shared" si="131"/>
        <v>-1.0305712419003861</v>
      </c>
      <c r="Z122" s="27">
        <f t="shared" si="131"/>
        <v>2.4062341905396707</v>
      </c>
      <c r="AA122" s="27">
        <f t="shared" si="131"/>
        <v>3.1467350851405023</v>
      </c>
      <c r="AB122" s="27">
        <f t="shared" si="132"/>
        <v>5.552969275680173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2.4396809794590695</v>
      </c>
      <c r="C123" s="27">
        <f t="shared" si="125"/>
        <v>1.0782136371020528</v>
      </c>
      <c r="D123" s="27">
        <f t="shared" si="125"/>
        <v>-2.8403479209877958E-2</v>
      </c>
      <c r="E123" s="27">
        <f t="shared" si="125"/>
        <v>1.8302795299603929</v>
      </c>
      <c r="F123" s="27">
        <f t="shared" si="126"/>
        <v>1.8018760507505149</v>
      </c>
      <c r="L123" t="str">
        <f t="shared" si="127"/>
        <v>23 Teaching and other educational professionals</v>
      </c>
      <c r="M123" s="27">
        <f t="shared" si="128"/>
        <v>-0.12443961572300921</v>
      </c>
      <c r="N123" s="27">
        <f t="shared" si="128"/>
        <v>0.47549027844832281</v>
      </c>
      <c r="O123" s="27">
        <f t="shared" si="128"/>
        <v>0.43398979035253582</v>
      </c>
      <c r="P123" s="27">
        <f t="shared" si="128"/>
        <v>0.64769063310110475</v>
      </c>
      <c r="Q123" s="27">
        <f t="shared" si="129"/>
        <v>1.0816804234536406</v>
      </c>
      <c r="W123" t="str">
        <f t="shared" si="130"/>
        <v>23 Teaching and other educational professionals</v>
      </c>
      <c r="X123" s="27">
        <f t="shared" si="131"/>
        <v>2.5641205951820396</v>
      </c>
      <c r="Y123" s="27">
        <f t="shared" si="131"/>
        <v>0.60272335865380811</v>
      </c>
      <c r="Z123" s="27">
        <f t="shared" si="131"/>
        <v>-0.46239326956252214</v>
      </c>
      <c r="AA123" s="27">
        <f t="shared" si="131"/>
        <v>1.1825888968593787</v>
      </c>
      <c r="AB123" s="27">
        <f t="shared" si="132"/>
        <v>0.7201956272968566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8.8125248377279846</v>
      </c>
      <c r="C124" s="27">
        <f t="shared" si="125"/>
        <v>5.811760440383118</v>
      </c>
      <c r="D124" s="27">
        <f t="shared" si="125"/>
        <v>7.4238641943372983</v>
      </c>
      <c r="E124" s="27">
        <f t="shared" si="125"/>
        <v>9.4606514431540631</v>
      </c>
      <c r="F124" s="27">
        <f t="shared" si="126"/>
        <v>16.884515637491361</v>
      </c>
      <c r="L124" t="str">
        <f t="shared" si="127"/>
        <v>24 Business, media and public service professionals</v>
      </c>
      <c r="M124" s="27">
        <f t="shared" si="128"/>
        <v>2.8172956351980467</v>
      </c>
      <c r="N124" s="27">
        <f t="shared" si="128"/>
        <v>2.484757220284731</v>
      </c>
      <c r="O124" s="27">
        <f t="shared" si="128"/>
        <v>4.1221589762653537</v>
      </c>
      <c r="P124" s="27">
        <f t="shared" si="128"/>
        <v>3.8372698312727707</v>
      </c>
      <c r="Q124" s="27">
        <f t="shared" si="129"/>
        <v>7.9594288075381243</v>
      </c>
      <c r="W124" t="str">
        <f t="shared" si="130"/>
        <v>24 Business, media and public service professionals</v>
      </c>
      <c r="X124" s="27">
        <f t="shared" si="131"/>
        <v>5.9952292025298348</v>
      </c>
      <c r="Y124" s="27">
        <f t="shared" si="131"/>
        <v>3.3270032200984367</v>
      </c>
      <c r="Z124" s="27">
        <f t="shared" si="131"/>
        <v>3.3017052180718558</v>
      </c>
      <c r="AA124" s="27">
        <f t="shared" si="131"/>
        <v>5.6233816118815412</v>
      </c>
      <c r="AB124" s="27">
        <f t="shared" si="132"/>
        <v>8.925086829953397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2.7076210183085827</v>
      </c>
      <c r="C125" s="27">
        <f t="shared" si="125"/>
        <v>1.4065554762809676</v>
      </c>
      <c r="D125" s="27">
        <f t="shared" si="125"/>
        <v>-2.2328317352558109</v>
      </c>
      <c r="E125" s="27">
        <f t="shared" si="125"/>
        <v>1.079125115690708</v>
      </c>
      <c r="F125" s="27">
        <f t="shared" si="126"/>
        <v>-1.1537066195651029</v>
      </c>
      <c r="L125" t="str">
        <f t="shared" si="127"/>
        <v>31 Science, engineering and technology associate professionals</v>
      </c>
      <c r="M125" s="27">
        <f t="shared" si="128"/>
        <v>2.4063749675422876</v>
      </c>
      <c r="N125" s="27">
        <f t="shared" si="128"/>
        <v>0.50551536509970418</v>
      </c>
      <c r="O125" s="27">
        <f t="shared" si="128"/>
        <v>-2.405694969000411</v>
      </c>
      <c r="P125" s="27">
        <f t="shared" si="128"/>
        <v>0.218334401386171</v>
      </c>
      <c r="Q125" s="27">
        <f t="shared" si="129"/>
        <v>-2.18736056761424</v>
      </c>
      <c r="W125" t="str">
        <f t="shared" si="130"/>
        <v>31 Science, engineering and technology associate professionals</v>
      </c>
      <c r="X125" s="27">
        <f t="shared" si="131"/>
        <v>0.30124605076634348</v>
      </c>
      <c r="Y125" s="27">
        <f t="shared" si="131"/>
        <v>0.9010401111812083</v>
      </c>
      <c r="Z125" s="27">
        <f t="shared" si="131"/>
        <v>0.17286323374462675</v>
      </c>
      <c r="AA125" s="27">
        <f t="shared" si="131"/>
        <v>0.86079071430456722</v>
      </c>
      <c r="AB125" s="27">
        <f t="shared" si="132"/>
        <v>1.033653948049194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2.4534484492277624</v>
      </c>
      <c r="C126" s="27">
        <f t="shared" si="125"/>
        <v>0.18833607817063402</v>
      </c>
      <c r="D126" s="27">
        <f t="shared" si="125"/>
        <v>0.32952553700379283</v>
      </c>
      <c r="E126" s="27">
        <f t="shared" si="125"/>
        <v>1.7883140704248515</v>
      </c>
      <c r="F126" s="27">
        <f t="shared" si="126"/>
        <v>2.1178396074286443</v>
      </c>
      <c r="L126" t="str">
        <f t="shared" si="127"/>
        <v>32 Health and social care associate professionals</v>
      </c>
      <c r="M126" s="27">
        <f t="shared" si="128"/>
        <v>0.13234779145208453</v>
      </c>
      <c r="N126" s="27">
        <f t="shared" si="128"/>
        <v>0.33130647303022842</v>
      </c>
      <c r="O126" s="27">
        <f t="shared" si="128"/>
        <v>-0.31090968316924439</v>
      </c>
      <c r="P126" s="27">
        <f t="shared" si="128"/>
        <v>0.25360732977688638</v>
      </c>
      <c r="Q126" s="27">
        <f t="shared" si="129"/>
        <v>-5.7302353392358008E-2</v>
      </c>
      <c r="W126" t="str">
        <f t="shared" si="130"/>
        <v>32 Health and social care associate professionals</v>
      </c>
      <c r="X126" s="27">
        <f t="shared" si="131"/>
        <v>2.3211006577756912</v>
      </c>
      <c r="Y126" s="27">
        <f t="shared" si="131"/>
        <v>-0.14297039485961704</v>
      </c>
      <c r="Z126" s="27">
        <f t="shared" si="131"/>
        <v>0.64043522017304966</v>
      </c>
      <c r="AA126" s="27">
        <f t="shared" si="131"/>
        <v>1.5347067406479589</v>
      </c>
      <c r="AB126" s="27">
        <f t="shared" si="132"/>
        <v>2.1751419608210085</v>
      </c>
    </row>
    <row r="127" spans="1:28" x14ac:dyDescent="0.2">
      <c r="A127" t="str">
        <f t="shared" si="124"/>
        <v>33 Protective service occupations</v>
      </c>
      <c r="B127" s="27">
        <f t="shared" si="125"/>
        <v>0.30625647255233623</v>
      </c>
      <c r="C127" s="27">
        <f t="shared" si="125"/>
        <v>0.39870822982022069</v>
      </c>
      <c r="D127" s="27">
        <f t="shared" si="125"/>
        <v>2.0339033419116461</v>
      </c>
      <c r="E127" s="27">
        <f t="shared" si="125"/>
        <v>1.6007404308049829</v>
      </c>
      <c r="F127" s="27">
        <f t="shared" si="126"/>
        <v>3.634643772716629</v>
      </c>
      <c r="L127" t="str">
        <f t="shared" si="127"/>
        <v>33 Protective service occupations</v>
      </c>
      <c r="M127" s="27">
        <f t="shared" si="128"/>
        <v>0.12282054605744541</v>
      </c>
      <c r="N127" s="27">
        <f t="shared" si="128"/>
        <v>0.19346770762479615</v>
      </c>
      <c r="O127" s="27">
        <f t="shared" si="128"/>
        <v>1.3450225821427182</v>
      </c>
      <c r="P127" s="27">
        <f t="shared" si="128"/>
        <v>0.77171761424217422</v>
      </c>
      <c r="Q127" s="27">
        <f t="shared" si="129"/>
        <v>2.1167401963848924</v>
      </c>
      <c r="W127" t="str">
        <f t="shared" si="130"/>
        <v>33 Protective service occupations</v>
      </c>
      <c r="X127" s="27">
        <f t="shared" si="131"/>
        <v>0.18343592649488527</v>
      </c>
      <c r="Y127" s="27">
        <f t="shared" si="131"/>
        <v>0.20524052219544653</v>
      </c>
      <c r="Z127" s="27">
        <f t="shared" si="131"/>
        <v>0.68888075976891394</v>
      </c>
      <c r="AA127" s="27">
        <f t="shared" si="131"/>
        <v>0.82902281656281263</v>
      </c>
      <c r="AB127" s="27">
        <f t="shared" si="132"/>
        <v>1.5179035763317266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-0.37581499981423683</v>
      </c>
      <c r="C128" s="27">
        <f t="shared" si="125"/>
        <v>0.71593037570414175</v>
      </c>
      <c r="D128" s="27">
        <f t="shared" si="125"/>
        <v>-0.8563231559661677</v>
      </c>
      <c r="E128" s="27">
        <f t="shared" si="125"/>
        <v>1.2075211295507629</v>
      </c>
      <c r="F128" s="27">
        <f t="shared" si="126"/>
        <v>0.35119797358459515</v>
      </c>
      <c r="L128" t="str">
        <f t="shared" si="127"/>
        <v>34 Culture, media and sports occupations</v>
      </c>
      <c r="M128" s="27">
        <f t="shared" si="128"/>
        <v>-0.96738119245316589</v>
      </c>
      <c r="N128" s="27">
        <f t="shared" si="128"/>
        <v>7.7531271307476501E-2</v>
      </c>
      <c r="O128" s="27">
        <f t="shared" si="128"/>
        <v>-0.45756016169458658</v>
      </c>
      <c r="P128" s="27">
        <f t="shared" si="128"/>
        <v>0.5875030607159708</v>
      </c>
      <c r="Q128" s="27">
        <f t="shared" si="129"/>
        <v>0.12994289902138423</v>
      </c>
      <c r="W128" t="str">
        <f t="shared" si="130"/>
        <v>34 Culture, media and sports occupations</v>
      </c>
      <c r="X128" s="27">
        <f t="shared" si="131"/>
        <v>0.59156619263893262</v>
      </c>
      <c r="Y128" s="27">
        <f t="shared" si="131"/>
        <v>0.63839910439663594</v>
      </c>
      <c r="Z128" s="27">
        <f t="shared" si="131"/>
        <v>-0.39876299427157402</v>
      </c>
      <c r="AA128" s="27">
        <f t="shared" si="131"/>
        <v>0.6200180688348027</v>
      </c>
      <c r="AB128" s="27">
        <f t="shared" si="132"/>
        <v>0.22125507456322868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5.4623544134374526</v>
      </c>
      <c r="C129" s="27">
        <f t="shared" si="125"/>
        <v>2.2982857072165856</v>
      </c>
      <c r="D129" s="27">
        <f t="shared" si="125"/>
        <v>-2.0130634842234585</v>
      </c>
      <c r="E129" s="27">
        <f t="shared" si="125"/>
        <v>2.3804740436749583</v>
      </c>
      <c r="F129" s="27">
        <f t="shared" si="126"/>
        <v>0.36741055945149981</v>
      </c>
      <c r="L129" t="str">
        <f t="shared" si="127"/>
        <v>35 Business and public service associate professionals</v>
      </c>
      <c r="M129" s="27">
        <f t="shared" si="128"/>
        <v>2.2733943675841459</v>
      </c>
      <c r="N129" s="27">
        <f t="shared" si="128"/>
        <v>1.6216341390483677</v>
      </c>
      <c r="O129" s="27">
        <f t="shared" si="128"/>
        <v>-2.2180668010298206</v>
      </c>
      <c r="P129" s="27">
        <f t="shared" si="128"/>
        <v>-0.15522678189677208</v>
      </c>
      <c r="Q129" s="27">
        <f t="shared" si="129"/>
        <v>-2.3732935829265926</v>
      </c>
      <c r="W129" t="str">
        <f t="shared" si="130"/>
        <v>35 Business and public service associate professionals</v>
      </c>
      <c r="X129" s="27">
        <f t="shared" si="131"/>
        <v>3.1889600458533067</v>
      </c>
      <c r="Y129" s="27">
        <f t="shared" si="131"/>
        <v>0.67665156816821792</v>
      </c>
      <c r="Z129" s="27">
        <f t="shared" si="131"/>
        <v>0.20500331680649353</v>
      </c>
      <c r="AA129" s="27">
        <f t="shared" si="131"/>
        <v>2.5357008255715314</v>
      </c>
      <c r="AB129" s="27">
        <f t="shared" si="132"/>
        <v>2.740704142378025</v>
      </c>
    </row>
    <row r="130" spans="1:28" x14ac:dyDescent="0.2">
      <c r="A130" t="str">
        <f t="shared" si="124"/>
        <v>41 Administrative occupations</v>
      </c>
      <c r="B130" s="27">
        <f t="shared" si="125"/>
        <v>2.5072467312615601</v>
      </c>
      <c r="C130" s="27">
        <f t="shared" si="125"/>
        <v>3.0247939648571531</v>
      </c>
      <c r="D130" s="27">
        <f t="shared" si="125"/>
        <v>-6.114989239797552</v>
      </c>
      <c r="E130" s="27">
        <f t="shared" si="125"/>
        <v>-3.379675387980356</v>
      </c>
      <c r="F130" s="27">
        <f t="shared" si="126"/>
        <v>-9.4946646277779081</v>
      </c>
      <c r="L130" t="str">
        <f t="shared" si="127"/>
        <v>41 Administrative occupations</v>
      </c>
      <c r="M130" s="27">
        <f t="shared" si="128"/>
        <v>1.8851321307167268E-4</v>
      </c>
      <c r="N130" s="27">
        <f t="shared" si="128"/>
        <v>3.780073771243714</v>
      </c>
      <c r="O130" s="27">
        <f t="shared" si="128"/>
        <v>-1.3046831856224514</v>
      </c>
      <c r="P130" s="27">
        <f t="shared" si="128"/>
        <v>1.6536227672595096</v>
      </c>
      <c r="Q130" s="27">
        <f t="shared" si="129"/>
        <v>0.34893958163705818</v>
      </c>
      <c r="W130" t="str">
        <f t="shared" si="130"/>
        <v>41 Administrative occupations</v>
      </c>
      <c r="X130" s="27">
        <f t="shared" si="131"/>
        <v>2.5070582180485346</v>
      </c>
      <c r="Y130" s="27">
        <f t="shared" si="131"/>
        <v>-0.75527980638660352</v>
      </c>
      <c r="Z130" s="27">
        <f t="shared" si="131"/>
        <v>-4.8103060541751503</v>
      </c>
      <c r="AA130" s="27">
        <f t="shared" si="131"/>
        <v>-5.0332981552398408</v>
      </c>
      <c r="AB130" s="27">
        <f t="shared" si="132"/>
        <v>-9.8436042094149911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-0.53956682390830224</v>
      </c>
      <c r="C131" s="27">
        <f t="shared" si="125"/>
        <v>-0.4748394212184408</v>
      </c>
      <c r="D131" s="27">
        <f t="shared" si="125"/>
        <v>1.1306099592709309</v>
      </c>
      <c r="E131" s="27">
        <f t="shared" si="125"/>
        <v>-3.5077940117347115</v>
      </c>
      <c r="F131" s="27">
        <f t="shared" si="126"/>
        <v>-2.3771840524637806</v>
      </c>
      <c r="L131" t="str">
        <f t="shared" si="127"/>
        <v>42 Secretarial and related occupations</v>
      </c>
      <c r="M131" s="27">
        <f t="shared" si="128"/>
        <v>-0.31515153152829045</v>
      </c>
      <c r="N131" s="27">
        <f t="shared" si="128"/>
        <v>5.4623403087645794E-3</v>
      </c>
      <c r="O131" s="27">
        <f t="shared" si="128"/>
        <v>0.28138185900901247</v>
      </c>
      <c r="P131" s="27">
        <f t="shared" si="128"/>
        <v>0.32589157973509542</v>
      </c>
      <c r="Q131" s="27">
        <f t="shared" si="129"/>
        <v>0.60727343874410789</v>
      </c>
      <c r="W131" t="str">
        <f t="shared" si="130"/>
        <v>42 Secretarial and related occupations</v>
      </c>
      <c r="X131" s="27">
        <f t="shared" si="131"/>
        <v>-0.22441529238003355</v>
      </c>
      <c r="Y131" s="27">
        <f t="shared" si="131"/>
        <v>-0.48030176152720472</v>
      </c>
      <c r="Z131" s="27">
        <f t="shared" si="131"/>
        <v>0.84922810026194284</v>
      </c>
      <c r="AA131" s="27">
        <f t="shared" si="131"/>
        <v>-3.8336855914698322</v>
      </c>
      <c r="AB131" s="27">
        <f t="shared" si="132"/>
        <v>-2.9844574912078894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0.39235574485674185</v>
      </c>
      <c r="C132" s="27">
        <f t="shared" si="125"/>
        <v>0.26124262886649419</v>
      </c>
      <c r="D132" s="27">
        <f t="shared" si="125"/>
        <v>-5.997212062131041E-2</v>
      </c>
      <c r="E132" s="27">
        <f t="shared" si="125"/>
        <v>0.71008639893622849</v>
      </c>
      <c r="F132" s="27">
        <f t="shared" si="126"/>
        <v>0.65011427831491808</v>
      </c>
      <c r="L132" t="str">
        <f t="shared" si="127"/>
        <v>51 Skilled agricultural and related trades</v>
      </c>
      <c r="M132" s="27">
        <f t="shared" si="128"/>
        <v>-0.4485193336618547</v>
      </c>
      <c r="N132" s="27">
        <f t="shared" si="128"/>
        <v>0.59915856328223871</v>
      </c>
      <c r="O132" s="27">
        <f t="shared" si="128"/>
        <v>-0.26026427334618329</v>
      </c>
      <c r="P132" s="27">
        <f t="shared" si="128"/>
        <v>0.28733839620583623</v>
      </c>
      <c r="Q132" s="27">
        <f t="shared" si="129"/>
        <v>2.7074122859652938E-2</v>
      </c>
      <c r="W132" t="str">
        <f t="shared" si="130"/>
        <v>51 Skilled agricultural and related trades</v>
      </c>
      <c r="X132" s="27">
        <f t="shared" si="131"/>
        <v>0.840875078518597</v>
      </c>
      <c r="Y132" s="27">
        <f t="shared" si="131"/>
        <v>-0.33791593441575873</v>
      </c>
      <c r="Z132" s="27">
        <f t="shared" si="131"/>
        <v>0.20029215272489065</v>
      </c>
      <c r="AA132" s="27">
        <f t="shared" si="131"/>
        <v>0.42274800273040647</v>
      </c>
      <c r="AB132" s="27">
        <f t="shared" si="132"/>
        <v>0.62304015545529712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1.1417975943196907</v>
      </c>
      <c r="C133" s="27">
        <f t="shared" si="125"/>
        <v>-4.4019227247684221</v>
      </c>
      <c r="D133" s="27">
        <f t="shared" si="125"/>
        <v>-0.34047439277424729</v>
      </c>
      <c r="E133" s="27">
        <f t="shared" si="125"/>
        <v>-1.8803114120759901</v>
      </c>
      <c r="F133" s="27">
        <f t="shared" si="126"/>
        <v>-2.2207858048502374</v>
      </c>
      <c r="L133" t="str">
        <f t="shared" si="127"/>
        <v>52 Skilled metal, electrical and electronic trades</v>
      </c>
      <c r="M133" s="27">
        <f t="shared" si="128"/>
        <v>0.82664379719833647</v>
      </c>
      <c r="N133" s="27">
        <f t="shared" si="128"/>
        <v>-4.20243274778597</v>
      </c>
      <c r="O133" s="27">
        <f t="shared" si="128"/>
        <v>-1.1919229086730283</v>
      </c>
      <c r="P133" s="27">
        <f t="shared" si="128"/>
        <v>-2.2871357182087166</v>
      </c>
      <c r="Q133" s="27">
        <f t="shared" si="129"/>
        <v>-3.4790586268817449</v>
      </c>
      <c r="W133" t="str">
        <f t="shared" si="130"/>
        <v>52 Skilled metal, electrical and electronic trades</v>
      </c>
      <c r="X133" s="27">
        <f t="shared" si="131"/>
        <v>0.31515379712133429</v>
      </c>
      <c r="Y133" s="27">
        <f t="shared" si="131"/>
        <v>-0.19948997698238846</v>
      </c>
      <c r="Z133" s="27">
        <f t="shared" si="131"/>
        <v>0.85144851589876436</v>
      </c>
      <c r="AA133" s="27">
        <f t="shared" si="131"/>
        <v>0.4068243061327661</v>
      </c>
      <c r="AB133" s="27">
        <f t="shared" si="132"/>
        <v>1.2582728220315305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-0.48593987349882539</v>
      </c>
      <c r="C134" s="27">
        <f t="shared" si="125"/>
        <v>-4.0860152412799948</v>
      </c>
      <c r="D134" s="27">
        <f t="shared" si="125"/>
        <v>0.51692384006326364</v>
      </c>
      <c r="E134" s="27">
        <f t="shared" si="125"/>
        <v>-2.1167216825188966</v>
      </c>
      <c r="F134" s="27">
        <f t="shared" si="126"/>
        <v>-1.5997978424556329</v>
      </c>
      <c r="L134" t="str">
        <f t="shared" si="127"/>
        <v>53 Skilled construction and building trades</v>
      </c>
      <c r="M134" s="27">
        <f t="shared" si="128"/>
        <v>-0.5556839920798069</v>
      </c>
      <c r="N134" s="27">
        <f t="shared" si="128"/>
        <v>-4.0657485513815175</v>
      </c>
      <c r="O134" s="27">
        <f t="shared" si="128"/>
        <v>0.5004818360123231</v>
      </c>
      <c r="P134" s="27">
        <f t="shared" si="128"/>
        <v>-2.1404015839951818</v>
      </c>
      <c r="Q134" s="27">
        <f t="shared" si="129"/>
        <v>-1.6399197479828587</v>
      </c>
      <c r="W134" t="str">
        <f t="shared" si="130"/>
        <v>53 Skilled construction and building trades</v>
      </c>
      <c r="X134" s="27">
        <f t="shared" si="131"/>
        <v>6.9744118580952946E-2</v>
      </c>
      <c r="Y134" s="27">
        <f t="shared" si="131"/>
        <v>-2.0266689898414902E-2</v>
      </c>
      <c r="Z134" s="27">
        <f t="shared" si="131"/>
        <v>1.6442004050902348E-2</v>
      </c>
      <c r="AA134" s="27">
        <f t="shared" si="131"/>
        <v>2.3679901476292453E-2</v>
      </c>
      <c r="AB134" s="27">
        <f t="shared" si="132"/>
        <v>4.0121905527194801E-2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-1.7059953575589866</v>
      </c>
      <c r="C135" s="27">
        <f t="shared" si="125"/>
        <v>-0.42168029651768535</v>
      </c>
      <c r="D135" s="27">
        <f t="shared" si="125"/>
        <v>-0.36693924222806018</v>
      </c>
      <c r="E135" s="27">
        <f t="shared" si="125"/>
        <v>-0.69248104631104823</v>
      </c>
      <c r="F135" s="27">
        <f t="shared" si="126"/>
        <v>-1.0594202885391084</v>
      </c>
      <c r="L135" t="str">
        <f t="shared" si="127"/>
        <v>54 Textiles, printing and other skilled trades</v>
      </c>
      <c r="M135" s="27">
        <f t="shared" si="128"/>
        <v>-1.5587971397756268</v>
      </c>
      <c r="N135" s="27">
        <f t="shared" si="128"/>
        <v>-0.43149053731293829</v>
      </c>
      <c r="O135" s="27">
        <f t="shared" si="128"/>
        <v>-0.18680190858940549</v>
      </c>
      <c r="P135" s="27">
        <f t="shared" si="128"/>
        <v>-0.55878274377834636</v>
      </c>
      <c r="Q135" s="27">
        <f t="shared" si="129"/>
        <v>-0.74558465236775184</v>
      </c>
      <c r="W135" t="str">
        <f t="shared" si="130"/>
        <v>54 Textiles, printing and other skilled trades</v>
      </c>
      <c r="X135" s="27">
        <f t="shared" si="131"/>
        <v>-0.14719821778332687</v>
      </c>
      <c r="Y135" s="27">
        <f t="shared" si="131"/>
        <v>9.8102407952218584E-3</v>
      </c>
      <c r="Z135" s="27">
        <f t="shared" si="131"/>
        <v>-0.18013733363866269</v>
      </c>
      <c r="AA135" s="27">
        <f t="shared" si="131"/>
        <v>-0.13369830253267168</v>
      </c>
      <c r="AB135" s="27">
        <f t="shared" si="132"/>
        <v>-0.31383563617133436</v>
      </c>
    </row>
    <row r="136" spans="1:28" x14ac:dyDescent="0.2">
      <c r="A136" t="str">
        <f t="shared" si="124"/>
        <v>61 Caring personal service occupations</v>
      </c>
      <c r="B136" s="27">
        <f t="shared" si="125"/>
        <v>4.6386705558151391</v>
      </c>
      <c r="C136" s="27">
        <f t="shared" si="125"/>
        <v>-3.0932407873614522</v>
      </c>
      <c r="D136" s="27">
        <f t="shared" si="125"/>
        <v>6.4566843940290966</v>
      </c>
      <c r="E136" s="27">
        <f t="shared" si="125"/>
        <v>7.8927495557177139</v>
      </c>
      <c r="F136" s="27">
        <f t="shared" si="126"/>
        <v>14.34943394974681</v>
      </c>
      <c r="L136" t="str">
        <f t="shared" si="127"/>
        <v>61 Caring personal service occupations</v>
      </c>
      <c r="M136" s="27">
        <f t="shared" si="128"/>
        <v>0.91816666940537672</v>
      </c>
      <c r="N136" s="27">
        <f t="shared" si="128"/>
        <v>-9.2313429531133195E-2</v>
      </c>
      <c r="O136" s="27">
        <f t="shared" si="128"/>
        <v>2.6013569766964864</v>
      </c>
      <c r="P136" s="27">
        <f t="shared" si="128"/>
        <v>2.5232373276874789</v>
      </c>
      <c r="Q136" s="27">
        <f t="shared" si="129"/>
        <v>5.1245943043839652</v>
      </c>
      <c r="W136" t="str">
        <f t="shared" si="130"/>
        <v>61 Caring personal service occupations</v>
      </c>
      <c r="X136" s="27">
        <f t="shared" si="131"/>
        <v>3.7205038864097872</v>
      </c>
      <c r="Y136" s="27">
        <f t="shared" si="131"/>
        <v>-3.0009273578302924</v>
      </c>
      <c r="Z136" s="27">
        <f t="shared" si="131"/>
        <v>3.8553274173325889</v>
      </c>
      <c r="AA136" s="27">
        <f t="shared" si="131"/>
        <v>5.3695122280302172</v>
      </c>
      <c r="AB136" s="27">
        <f t="shared" si="132"/>
        <v>9.2248396453628061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3.9654317552408394</v>
      </c>
      <c r="C137" s="27">
        <f t="shared" si="125"/>
        <v>-1.1954018505438029</v>
      </c>
      <c r="D137" s="27">
        <f t="shared" si="125"/>
        <v>0.42178100034958277</v>
      </c>
      <c r="E137" s="27">
        <f t="shared" si="125"/>
        <v>0.9526054092794709</v>
      </c>
      <c r="F137" s="27">
        <f t="shared" si="126"/>
        <v>1.3743864096290537</v>
      </c>
      <c r="L137" t="str">
        <f t="shared" si="127"/>
        <v>62 Leisure, travel and related personal service occupations</v>
      </c>
      <c r="M137" s="27">
        <f t="shared" si="128"/>
        <v>0.76098582054559216</v>
      </c>
      <c r="N137" s="27">
        <f t="shared" si="128"/>
        <v>-0.14609701272221542</v>
      </c>
      <c r="O137" s="27">
        <f t="shared" si="128"/>
        <v>0.19223232576970073</v>
      </c>
      <c r="P137" s="27">
        <f t="shared" si="128"/>
        <v>0.75547401084663957</v>
      </c>
      <c r="Q137" s="27">
        <f t="shared" si="129"/>
        <v>0.94770633661634029</v>
      </c>
      <c r="W137" t="str">
        <f t="shared" si="130"/>
        <v>62 Leisure, travel and related personal service occupations</v>
      </c>
      <c r="X137" s="27">
        <f t="shared" si="131"/>
        <v>3.2044459346952596</v>
      </c>
      <c r="Y137" s="27">
        <f t="shared" si="131"/>
        <v>-1.0493048378215697</v>
      </c>
      <c r="Z137" s="27">
        <f t="shared" si="131"/>
        <v>0.22954867457984207</v>
      </c>
      <c r="AA137" s="27">
        <f t="shared" si="131"/>
        <v>0.19713139843285532</v>
      </c>
      <c r="AB137" s="27">
        <f t="shared" si="132"/>
        <v>0.42668007301269739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-0.13446576716048264</v>
      </c>
      <c r="C138" s="27">
        <f t="shared" si="125"/>
        <v>0.22433337535467512</v>
      </c>
      <c r="D138" s="27">
        <f t="shared" si="125"/>
        <v>-0.18152070419911026</v>
      </c>
      <c r="E138" s="27">
        <f t="shared" si="125"/>
        <v>9.4954633093580543E-2</v>
      </c>
      <c r="F138" s="27">
        <f t="shared" si="126"/>
        <v>-8.6566071105529718E-2</v>
      </c>
      <c r="L138" t="str">
        <f t="shared" si="127"/>
        <v>63 Community and civil enforcement occupations</v>
      </c>
      <c r="M138" s="27">
        <f t="shared" si="128"/>
        <v>-0.17100086963833339</v>
      </c>
      <c r="N138" s="27">
        <f t="shared" si="128"/>
        <v>0.24594050494954778</v>
      </c>
      <c r="O138" s="27">
        <f t="shared" si="128"/>
        <v>-0.23573834362505064</v>
      </c>
      <c r="P138" s="27">
        <f t="shared" si="128"/>
        <v>0.10099314254786518</v>
      </c>
      <c r="Q138" s="27">
        <f t="shared" si="129"/>
        <v>-0.13474520107718546</v>
      </c>
      <c r="W138" t="str">
        <f t="shared" si="130"/>
        <v>63 Community and civil enforcement occupations</v>
      </c>
      <c r="X138" s="27">
        <f t="shared" si="131"/>
        <v>3.6535102477850218E-2</v>
      </c>
      <c r="Y138" s="27">
        <f t="shared" si="131"/>
        <v>-2.1607129594873958E-2</v>
      </c>
      <c r="Z138" s="27">
        <f t="shared" si="131"/>
        <v>5.4217639425940073E-2</v>
      </c>
      <c r="AA138" s="27">
        <f t="shared" si="131"/>
        <v>-6.0385094542836915E-3</v>
      </c>
      <c r="AB138" s="27">
        <f t="shared" si="132"/>
        <v>4.8179129971656381E-2</v>
      </c>
    </row>
    <row r="139" spans="1:28" x14ac:dyDescent="0.2">
      <c r="A139" t="str">
        <f t="shared" si="124"/>
        <v>71 Sales occupations</v>
      </c>
      <c r="B139" s="27">
        <f t="shared" si="125"/>
        <v>-2.9532742646093482</v>
      </c>
      <c r="C139" s="27">
        <f t="shared" si="125"/>
        <v>-1.3586580131548303</v>
      </c>
      <c r="D139" s="27">
        <f t="shared" si="125"/>
        <v>-4.047853773908507</v>
      </c>
      <c r="E139" s="27">
        <f t="shared" si="125"/>
        <v>-3.0465477860402999</v>
      </c>
      <c r="F139" s="27">
        <f t="shared" si="126"/>
        <v>-7.0944015599488068</v>
      </c>
      <c r="L139" t="str">
        <f t="shared" si="127"/>
        <v>71 Sales occupations</v>
      </c>
      <c r="M139" s="27">
        <f t="shared" si="128"/>
        <v>3.4472445230576909E-2</v>
      </c>
      <c r="N139" s="27">
        <f t="shared" si="128"/>
        <v>-0.10913927190383887</v>
      </c>
      <c r="O139" s="27">
        <f t="shared" si="128"/>
        <v>-1.3770696260352615</v>
      </c>
      <c r="P139" s="27">
        <f t="shared" si="128"/>
        <v>-0.68604738570836687</v>
      </c>
      <c r="Q139" s="27">
        <f t="shared" si="129"/>
        <v>-2.0631170117436284</v>
      </c>
      <c r="W139" t="str">
        <f t="shared" si="130"/>
        <v>71 Sales occupations</v>
      </c>
      <c r="X139" s="27">
        <f t="shared" si="131"/>
        <v>-2.9877467098399251</v>
      </c>
      <c r="Y139" s="27">
        <f t="shared" si="131"/>
        <v>-1.2495187412509807</v>
      </c>
      <c r="Z139" s="27">
        <f t="shared" si="131"/>
        <v>-2.6707841478732277</v>
      </c>
      <c r="AA139" s="27">
        <f t="shared" si="131"/>
        <v>-2.3605004003319863</v>
      </c>
      <c r="AB139" s="27">
        <f t="shared" si="132"/>
        <v>-5.031284548205214</v>
      </c>
    </row>
    <row r="140" spans="1:28" x14ac:dyDescent="0.2">
      <c r="A140" t="str">
        <f t="shared" si="124"/>
        <v>72 Customer service occupations</v>
      </c>
      <c r="B140" s="27">
        <f t="shared" si="125"/>
        <v>1.7832757243530359</v>
      </c>
      <c r="C140" s="27">
        <f t="shared" si="125"/>
        <v>0.34649298478266033</v>
      </c>
      <c r="D140" s="27">
        <f t="shared" si="125"/>
        <v>4.8197332204465937</v>
      </c>
      <c r="E140" s="27">
        <f t="shared" si="125"/>
        <v>3.0014468255843774</v>
      </c>
      <c r="F140" s="27">
        <f t="shared" si="126"/>
        <v>7.8211800460309711</v>
      </c>
      <c r="L140" t="str">
        <f t="shared" si="127"/>
        <v>72 Customer service occupations</v>
      </c>
      <c r="M140" s="27">
        <f t="shared" si="128"/>
        <v>-7.8461448251498034E-2</v>
      </c>
      <c r="N140" s="27">
        <f t="shared" si="128"/>
        <v>0.86315039147882633</v>
      </c>
      <c r="O140" s="27">
        <f t="shared" si="128"/>
        <v>2.1477385315635305</v>
      </c>
      <c r="P140" s="27">
        <f t="shared" si="128"/>
        <v>1.2023646508025578</v>
      </c>
      <c r="Q140" s="27">
        <f t="shared" si="129"/>
        <v>3.3501031823660883</v>
      </c>
      <c r="W140" t="str">
        <f t="shared" si="130"/>
        <v>72 Customer service occupations</v>
      </c>
      <c r="X140" s="27">
        <f t="shared" si="131"/>
        <v>1.8617371726045278</v>
      </c>
      <c r="Y140" s="27">
        <f t="shared" si="131"/>
        <v>-0.5166574066961811</v>
      </c>
      <c r="Z140" s="27">
        <f t="shared" si="131"/>
        <v>2.6719946888830695</v>
      </c>
      <c r="AA140" s="27">
        <f t="shared" si="131"/>
        <v>1.7990821747818782</v>
      </c>
      <c r="AB140" s="27">
        <f t="shared" si="132"/>
        <v>4.4710768636649476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-5.5802980526131307E-2</v>
      </c>
      <c r="C141" s="27">
        <f t="shared" si="125"/>
        <v>-4.1567698813650225</v>
      </c>
      <c r="D141" s="27">
        <f t="shared" si="125"/>
        <v>6.1895956767954203</v>
      </c>
      <c r="E141" s="27">
        <f t="shared" si="125"/>
        <v>-0.26491985895054881</v>
      </c>
      <c r="F141" s="27">
        <f t="shared" si="126"/>
        <v>5.9246758178448715</v>
      </c>
      <c r="L141" t="str">
        <f t="shared" si="127"/>
        <v>81 Process, plant and machine operatives</v>
      </c>
      <c r="M141" s="27">
        <f t="shared" si="128"/>
        <v>-0.91162068327630408</v>
      </c>
      <c r="N141" s="27">
        <f t="shared" si="128"/>
        <v>-2.5699301981030871</v>
      </c>
      <c r="O141" s="27">
        <f t="shared" si="128"/>
        <v>4.0214361985689102</v>
      </c>
      <c r="P141" s="27">
        <f t="shared" si="128"/>
        <v>-0.96037642861542238</v>
      </c>
      <c r="Q141" s="27">
        <f t="shared" si="129"/>
        <v>3.0610597699534878</v>
      </c>
      <c r="W141" t="str">
        <f t="shared" si="130"/>
        <v>81 Process, plant and machine operatives</v>
      </c>
      <c r="X141" s="27">
        <f t="shared" si="131"/>
        <v>0.85581770275006885</v>
      </c>
      <c r="Y141" s="27">
        <f t="shared" si="131"/>
        <v>-1.5868396832619016</v>
      </c>
      <c r="Z141" s="27">
        <f t="shared" si="131"/>
        <v>2.1681594782265634</v>
      </c>
      <c r="AA141" s="27">
        <f t="shared" si="131"/>
        <v>0.69545656966478475</v>
      </c>
      <c r="AB141" s="27">
        <f t="shared" si="132"/>
        <v>2.8636160478913482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9.8047007990804147</v>
      </c>
      <c r="C142" s="27">
        <f t="shared" si="125"/>
        <v>-1.4389897484070175</v>
      </c>
      <c r="D142" s="27">
        <f t="shared" si="125"/>
        <v>3.36821000459571</v>
      </c>
      <c r="E142" s="27">
        <f t="shared" si="125"/>
        <v>-0.4519478435881652</v>
      </c>
      <c r="F142" s="27">
        <f t="shared" si="126"/>
        <v>2.9162621610075448</v>
      </c>
      <c r="L142" t="str">
        <f t="shared" si="127"/>
        <v>82 Transport and mobile machine drivers and operatives</v>
      </c>
      <c r="M142" s="27">
        <f t="shared" si="128"/>
        <v>9.2804159294880009</v>
      </c>
      <c r="N142" s="27">
        <f t="shared" si="128"/>
        <v>-1.3942295203714394</v>
      </c>
      <c r="O142" s="27">
        <f t="shared" si="128"/>
        <v>2.2805417865872286</v>
      </c>
      <c r="P142" s="27">
        <f t="shared" si="128"/>
        <v>-0.9336894032994465</v>
      </c>
      <c r="Q142" s="27">
        <f t="shared" si="129"/>
        <v>1.3468523832877821</v>
      </c>
      <c r="W142" t="str">
        <f t="shared" si="130"/>
        <v>82 Transport and mobile machine drivers and operatives</v>
      </c>
      <c r="X142" s="27">
        <f t="shared" si="131"/>
        <v>0.52428486959233944</v>
      </c>
      <c r="Y142" s="27">
        <f t="shared" si="131"/>
        <v>-4.4760228035655825E-2</v>
      </c>
      <c r="Z142" s="27">
        <f t="shared" si="131"/>
        <v>1.0876682180085608</v>
      </c>
      <c r="AA142" s="27">
        <f t="shared" si="131"/>
        <v>0.48174155971127508</v>
      </c>
      <c r="AB142" s="27">
        <f t="shared" si="132"/>
        <v>1.5694097777198359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-0.79239328542238496</v>
      </c>
      <c r="C143" s="27">
        <f t="shared" si="125"/>
        <v>-1.7469470315176316</v>
      </c>
      <c r="D143" s="27">
        <f t="shared" si="125"/>
        <v>-2.5412161312917299</v>
      </c>
      <c r="E143" s="27">
        <f t="shared" si="125"/>
        <v>-1.1237076980084524</v>
      </c>
      <c r="F143" s="27">
        <f t="shared" si="126"/>
        <v>-3.6649238293001822</v>
      </c>
      <c r="L143" t="str">
        <f t="shared" si="127"/>
        <v>91 Elementary trades and related occupations</v>
      </c>
      <c r="M143" s="27">
        <f t="shared" si="128"/>
        <v>-0.85956095455060577</v>
      </c>
      <c r="N143" s="27">
        <f t="shared" si="128"/>
        <v>-0.64874385452369232</v>
      </c>
      <c r="O143" s="27">
        <f t="shared" si="128"/>
        <v>-2.1232660327334845</v>
      </c>
      <c r="P143" s="27">
        <f t="shared" si="128"/>
        <v>-1.0153733587166087</v>
      </c>
      <c r="Q143" s="27">
        <f t="shared" si="129"/>
        <v>-3.1386393914500932</v>
      </c>
      <c r="W143" t="str">
        <f t="shared" si="130"/>
        <v>91 Elementary trades and related occupations</v>
      </c>
      <c r="X143" s="27">
        <f t="shared" si="131"/>
        <v>6.7167669128246565E-2</v>
      </c>
      <c r="Y143" s="27">
        <f t="shared" si="131"/>
        <v>-1.0982031769939589</v>
      </c>
      <c r="Z143" s="27">
        <f t="shared" si="131"/>
        <v>-0.41795009855824539</v>
      </c>
      <c r="AA143" s="27">
        <f t="shared" si="131"/>
        <v>-0.10833433929186098</v>
      </c>
      <c r="AB143" s="27">
        <f t="shared" si="132"/>
        <v>-0.52628443785010637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1.6914726073731003</v>
      </c>
      <c r="C144" s="27">
        <f t="shared" si="125"/>
        <v>-7.5584325944404895</v>
      </c>
      <c r="D144" s="27">
        <f t="shared" si="125"/>
        <v>1.5426890651916523</v>
      </c>
      <c r="E144" s="27">
        <f t="shared" si="125"/>
        <v>-3.7782217809781855</v>
      </c>
      <c r="F144" s="27">
        <f t="shared" si="126"/>
        <v>-2.2355327157865332</v>
      </c>
      <c r="L144" t="str">
        <f t="shared" si="127"/>
        <v>92 Elementary administration and service occupations</v>
      </c>
      <c r="M144" s="27">
        <f t="shared" si="128"/>
        <v>-1.2689368106339529</v>
      </c>
      <c r="N144" s="27">
        <f t="shared" si="128"/>
        <v>-2.785602336604029</v>
      </c>
      <c r="O144" s="27">
        <f t="shared" si="128"/>
        <v>2.8065447046347245</v>
      </c>
      <c r="P144" s="27">
        <f t="shared" si="128"/>
        <v>-2.4237967123396587</v>
      </c>
      <c r="Q144" s="27">
        <f t="shared" si="129"/>
        <v>0.38274799229506584</v>
      </c>
      <c r="W144" t="str">
        <f t="shared" si="130"/>
        <v>92 Elementary administration and service occupations</v>
      </c>
      <c r="X144" s="27">
        <f t="shared" si="131"/>
        <v>2.9604094180071456</v>
      </c>
      <c r="Y144" s="27">
        <f t="shared" si="131"/>
        <v>-4.7728302578365529</v>
      </c>
      <c r="Z144" s="27">
        <f t="shared" si="131"/>
        <v>-1.2638556394431788</v>
      </c>
      <c r="AA144" s="27">
        <f t="shared" si="131"/>
        <v>-1.3544250686384842</v>
      </c>
      <c r="AB144" s="27">
        <f t="shared" si="132"/>
        <v>-2.618280708081663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71.431999999999562</v>
      </c>
      <c r="C146" s="29">
        <f t="shared" ref="C146" si="133">D35-C35</f>
        <v>-9.2999999999998408</v>
      </c>
      <c r="D146" s="29">
        <f>E35-D35</f>
        <v>25.146000000000186</v>
      </c>
      <c r="E146" s="29">
        <f>F35-E35</f>
        <v>35.943999999999846</v>
      </c>
      <c r="F146" s="29">
        <f t="shared" ref="F146" si="134">F35-D35</f>
        <v>61.090000000000032</v>
      </c>
      <c r="L146" s="24" t="str">
        <f>L35</f>
        <v>All occupations</v>
      </c>
      <c r="M146" s="29">
        <f>N35-M35</f>
        <v>28.824869682786357</v>
      </c>
      <c r="N146" s="29">
        <f t="shared" ref="N146" si="135">O35-N35</f>
        <v>-1.6187724082418526</v>
      </c>
      <c r="O146" s="29">
        <f>P35-O35</f>
        <v>12.083376461071964</v>
      </c>
      <c r="P146" s="29">
        <f>Q35-P35</f>
        <v>14.131488988237834</v>
      </c>
      <c r="Q146" s="29">
        <f t="shared" ref="Q146" si="136">Q35-O35</f>
        <v>26.214865449309798</v>
      </c>
      <c r="W146" s="24" t="str">
        <f>W35</f>
        <v>All occupations</v>
      </c>
      <c r="X146" s="29">
        <f>Y35-X35</f>
        <v>42.607130317213375</v>
      </c>
      <c r="Y146" s="29">
        <f t="shared" ref="Y146" si="137">Z35-Y35</f>
        <v>-7.6812275917579314</v>
      </c>
      <c r="Z146" s="29">
        <f>AA35-Z35</f>
        <v>13.06262353892788</v>
      </c>
      <c r="AA146" s="29">
        <f>AB35-AA35</f>
        <v>21.812511011762808</v>
      </c>
      <c r="AB146" s="29">
        <f t="shared" ref="AB146" si="138">AB35-Z35</f>
        <v>34.875134550690689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56.260147218954955</v>
      </c>
      <c r="C153" s="11">
        <f t="shared" ref="C153:F153" si="143">C8</f>
        <v>69.257289514306606</v>
      </c>
      <c r="D153" s="11">
        <f t="shared" si="143"/>
        <v>71.422001355985913</v>
      </c>
      <c r="E153" s="11">
        <f t="shared" si="143"/>
        <v>66.696399832379967</v>
      </c>
      <c r="F153" s="11">
        <f t="shared" si="143"/>
        <v>73.126191930039013</v>
      </c>
      <c r="H153" s="40">
        <f>IF(D$151-B$151 &lt;&gt; 0,(EXP(LN(D153/B153)/(D$151-B$151))-1)*100,0)</f>
        <v>4.8881028585970654</v>
      </c>
      <c r="I153" s="40">
        <f>IF(F$151-D$151 &lt;&gt; 0,(EXP(LN(F153/D153)/(F$151-D$151))-1)*100,0)</f>
        <v>0.15732790534213059</v>
      </c>
      <c r="L153" s="10" t="str">
        <f>L8</f>
        <v>11 Corporate managers and directors</v>
      </c>
      <c r="M153" s="11">
        <f>M8</f>
        <v>40.778399067602393</v>
      </c>
      <c r="N153" s="11">
        <f t="shared" ref="N153:Q153" si="144">N8</f>
        <v>47.893031323973936</v>
      </c>
      <c r="O153" s="11">
        <f t="shared" si="144"/>
        <v>49.664743231641111</v>
      </c>
      <c r="P153" s="11">
        <f t="shared" si="144"/>
        <v>45.106770902537257</v>
      </c>
      <c r="Q153" s="11">
        <f t="shared" si="144"/>
        <v>47.470003414902109</v>
      </c>
      <c r="S153" s="40">
        <f>IF(O$151-M$151 &lt;&gt; 0,(EXP(LN(O153/M153)/(O$151-M$151))-1)*100,0)</f>
        <v>4.0216179661055174</v>
      </c>
      <c r="T153" s="40">
        <f>IF(Q$151-O$151 &lt;&gt; 0,(EXP(LN(Q153/O153)/(Q$151-O$151))-1)*100,0)</f>
        <v>-0.30086173555848861</v>
      </c>
      <c r="W153" s="10" t="str">
        <f>W8</f>
        <v>11 Corporate managers and directors</v>
      </c>
      <c r="X153" s="11">
        <f>X8</f>
        <v>15.481748151352519</v>
      </c>
      <c r="Y153" s="11">
        <f t="shared" ref="Y153:AB153" si="145">Y8</f>
        <v>21.364258190332681</v>
      </c>
      <c r="Z153" s="11">
        <f t="shared" si="145"/>
        <v>21.757258124344784</v>
      </c>
      <c r="AA153" s="11">
        <f t="shared" si="145"/>
        <v>21.589628929842736</v>
      </c>
      <c r="AB153" s="11">
        <f t="shared" si="145"/>
        <v>25.656188515136957</v>
      </c>
      <c r="AD153" s="40">
        <f>IF(Z$151-X$151 &lt;&gt; 0,(EXP(LN(Z153/X153)/(Z$151-X$151))-1)*100,0)</f>
        <v>7.0426453189458949</v>
      </c>
      <c r="AE153" s="40">
        <f>IF(AB$151-Z$151 &lt;&gt; 0,(EXP(LN(AB153/Z153)/(AB$151-Z$151))-1)*100,0)</f>
        <v>1.1049762702258326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26.631548304908488</v>
      </c>
      <c r="C154" s="11">
        <f t="shared" ref="C154:F178" si="146">C9</f>
        <v>30.312345233119441</v>
      </c>
      <c r="D154" s="11">
        <f t="shared" si="146"/>
        <v>31.066192517431048</v>
      </c>
      <c r="E154" s="11">
        <f t="shared" si="146"/>
        <v>38.852906863455459</v>
      </c>
      <c r="F154" s="11">
        <f t="shared" si="146"/>
        <v>45.341195644657986</v>
      </c>
      <c r="H154" s="40">
        <f t="shared" ref="H154:H177" si="147">IF(D$151-B$151 &lt;&gt; 0,(EXP(LN(D154/B154)/(D$151-B$151))-1)*100,0)</f>
        <v>3.1284101473643799</v>
      </c>
      <c r="I154" s="40">
        <f t="shared" ref="I154:I180" si="148">IF(F$151-D$151 &lt;&gt; 0,(EXP(LN(F154/D154)/(F$151-D$151))-1)*100,0)</f>
        <v>2.5526756794063576</v>
      </c>
      <c r="L154" s="10" t="str">
        <f t="shared" ref="L154:Q154" si="149">L9</f>
        <v>12 Other managers and proprietors</v>
      </c>
      <c r="M154" s="11">
        <f t="shared" si="149"/>
        <v>17.20430989416764</v>
      </c>
      <c r="N154" s="11">
        <f t="shared" si="149"/>
        <v>19.077586676323548</v>
      </c>
      <c r="O154" s="11">
        <f t="shared" si="149"/>
        <v>19.957796390515909</v>
      </c>
      <c r="P154" s="11">
        <f t="shared" si="149"/>
        <v>25.774703993147511</v>
      </c>
      <c r="Q154" s="11">
        <f t="shared" si="149"/>
        <v>30.061558398329137</v>
      </c>
      <c r="S154" s="40">
        <f t="shared" ref="S154:S177" si="150">IF(O$151-M$151 &lt;&gt; 0,(EXP(LN(O154/M154)/(O$151-M$151))-1)*100,0)</f>
        <v>3.0137189609616089</v>
      </c>
      <c r="T154" s="40">
        <f t="shared" ref="T154:T177" si="151">IF(Q$151-O$151 &lt;&gt; 0,(EXP(LN(Q154/O154)/(Q$151-O$151))-1)*100,0)</f>
        <v>2.7684785196434136</v>
      </c>
      <c r="W154" s="10" t="str">
        <f t="shared" ref="W154:AB154" si="152">W9</f>
        <v>12 Other managers and proprietors</v>
      </c>
      <c r="X154" s="11">
        <f t="shared" si="152"/>
        <v>9.4272384107408147</v>
      </c>
      <c r="Y154" s="11">
        <f t="shared" si="152"/>
        <v>11.234758556795907</v>
      </c>
      <c r="Z154" s="11">
        <f t="shared" si="152"/>
        <v>11.108396126915103</v>
      </c>
      <c r="AA154" s="11">
        <f t="shared" si="152"/>
        <v>13.078202870307933</v>
      </c>
      <c r="AB154" s="11">
        <f t="shared" si="152"/>
        <v>15.279637246328875</v>
      </c>
      <c r="AD154" s="40">
        <f t="shared" ref="AD154:AD177" si="153">IF(Z$151-X$151 &lt;&gt; 0,(EXP(LN(Z154/X154)/(Z$151-X$151))-1)*100,0)</f>
        <v>3.3364109311200041</v>
      </c>
      <c r="AE154" s="40">
        <f t="shared" ref="AE154:AE177" si="154">IF(AB$151-Z$151 &lt;&gt; 0,(EXP(LN(AB154/Z154)/(AB$151-Z$151))-1)*100,0)</f>
        <v>2.1482143224939243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46.912956347586324</v>
      </c>
      <c r="C155" s="11">
        <f t="shared" si="146"/>
        <v>54.654941997353703</v>
      </c>
      <c r="D155" s="11">
        <f t="shared" si="146"/>
        <v>56.762178974607544</v>
      </c>
      <c r="E155" s="11">
        <f t="shared" si="146"/>
        <v>60.394423136004534</v>
      </c>
      <c r="F155" s="11">
        <f t="shared" si="146"/>
        <v>67.588581658490142</v>
      </c>
      <c r="H155" s="40">
        <f t="shared" si="147"/>
        <v>3.8850974073693534</v>
      </c>
      <c r="I155" s="40">
        <f t="shared" si="148"/>
        <v>1.1705905252149318</v>
      </c>
      <c r="L155" s="10" t="str">
        <f t="shared" ref="L155:Q155" si="155">L10</f>
        <v>21 Science, research, engineering and technology professionals</v>
      </c>
      <c r="M155" s="11">
        <f t="shared" si="155"/>
        <v>39.130808521114176</v>
      </c>
      <c r="N155" s="11">
        <f t="shared" si="155"/>
        <v>45.761739908569048</v>
      </c>
      <c r="O155" s="11">
        <f t="shared" si="155"/>
        <v>45.870265481908838</v>
      </c>
      <c r="P155" s="11">
        <f t="shared" si="155"/>
        <v>47.437322944243824</v>
      </c>
      <c r="Q155" s="11">
        <f t="shared" si="155"/>
        <v>51.986104950086521</v>
      </c>
      <c r="S155" s="40">
        <f t="shared" si="150"/>
        <v>3.2291821202703463</v>
      </c>
      <c r="T155" s="40">
        <f t="shared" si="151"/>
        <v>0.83788661141848131</v>
      </c>
      <c r="W155" s="10" t="str">
        <f t="shared" ref="W155:AB155" si="156">W10</f>
        <v>21 Science, research, engineering and technology professionals</v>
      </c>
      <c r="X155" s="11">
        <f t="shared" si="156"/>
        <v>7.7821478264721486</v>
      </c>
      <c r="Y155" s="11">
        <f t="shared" si="156"/>
        <v>8.893202088784653</v>
      </c>
      <c r="Z155" s="11">
        <f t="shared" si="156"/>
        <v>10.891913492698734</v>
      </c>
      <c r="AA155" s="11">
        <f t="shared" si="156"/>
        <v>12.957100191760741</v>
      </c>
      <c r="AB155" s="11">
        <f t="shared" si="156"/>
        <v>15.602476708403744</v>
      </c>
      <c r="AD155" s="40">
        <f t="shared" si="153"/>
        <v>6.954962904636397</v>
      </c>
      <c r="AE155" s="40">
        <f t="shared" si="154"/>
        <v>2.4249963867148727</v>
      </c>
    </row>
    <row r="156" spans="1:31" x14ac:dyDescent="0.2">
      <c r="A156" s="10" t="str">
        <f t="shared" si="142"/>
        <v>22 Health professionals</v>
      </c>
      <c r="B156" s="11">
        <f t="shared" si="142"/>
        <v>28.948204758658136</v>
      </c>
      <c r="C156" s="11">
        <f t="shared" si="146"/>
        <v>34.89669555481295</v>
      </c>
      <c r="D156" s="11">
        <f t="shared" si="146"/>
        <v>34.74914414360434</v>
      </c>
      <c r="E156" s="11">
        <f t="shared" si="146"/>
        <v>37.751854385269752</v>
      </c>
      <c r="F156" s="11">
        <f t="shared" si="146"/>
        <v>41.826994906237196</v>
      </c>
      <c r="H156" s="40">
        <f t="shared" si="147"/>
        <v>3.7204746036667347</v>
      </c>
      <c r="I156" s="40">
        <f t="shared" si="148"/>
        <v>1.2435823001172963</v>
      </c>
      <c r="L156" s="10" t="str">
        <f t="shared" ref="L156:Q156" si="157">L11</f>
        <v>22 Health professionals</v>
      </c>
      <c r="M156" s="11">
        <f t="shared" si="157"/>
        <v>7.8455587816004986</v>
      </c>
      <c r="N156" s="11">
        <f t="shared" si="157"/>
        <v>8.7380351270621031</v>
      </c>
      <c r="O156" s="11">
        <f t="shared" si="157"/>
        <v>9.6210549577539179</v>
      </c>
      <c r="P156" s="11">
        <f t="shared" si="157"/>
        <v>10.217531008879691</v>
      </c>
      <c r="Q156" s="11">
        <f t="shared" si="157"/>
        <v>11.145936444706591</v>
      </c>
      <c r="S156" s="40">
        <f t="shared" si="150"/>
        <v>4.1645070566804776</v>
      </c>
      <c r="T156" s="40">
        <f t="shared" si="151"/>
        <v>0.98563277966132734</v>
      </c>
      <c r="W156" s="10" t="str">
        <f t="shared" ref="W156:AB156" si="158">W11</f>
        <v>22 Health professionals</v>
      </c>
      <c r="X156" s="11">
        <f t="shared" si="158"/>
        <v>21.102645977057655</v>
      </c>
      <c r="Y156" s="11">
        <f t="shared" si="158"/>
        <v>26.158660427750842</v>
      </c>
      <c r="Z156" s="11">
        <f t="shared" si="158"/>
        <v>25.128089185850456</v>
      </c>
      <c r="AA156" s="11">
        <f t="shared" si="158"/>
        <v>27.534323376390127</v>
      </c>
      <c r="AB156" s="11">
        <f t="shared" si="158"/>
        <v>30.681058461530629</v>
      </c>
      <c r="AD156" s="40">
        <f t="shared" si="153"/>
        <v>3.5534351801139064</v>
      </c>
      <c r="AE156" s="40">
        <f t="shared" si="154"/>
        <v>1.3399591503062247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31.488388189008433</v>
      </c>
      <c r="C157" s="11">
        <f t="shared" si="146"/>
        <v>33.928069168467502</v>
      </c>
      <c r="D157" s="11">
        <f t="shared" si="146"/>
        <v>35.006282805569555</v>
      </c>
      <c r="E157" s="11">
        <f t="shared" si="146"/>
        <v>34.977879326359677</v>
      </c>
      <c r="F157" s="11">
        <f t="shared" si="146"/>
        <v>36.80815885632007</v>
      </c>
      <c r="H157" s="40">
        <f t="shared" si="147"/>
        <v>2.1407666453360896</v>
      </c>
      <c r="I157" s="40">
        <f t="shared" si="148"/>
        <v>0.33517361841219895</v>
      </c>
      <c r="L157" s="10" t="str">
        <f t="shared" ref="L157:Q157" si="159">L12</f>
        <v>23 Teaching and other educational professionals</v>
      </c>
      <c r="M157" s="11">
        <f t="shared" si="159"/>
        <v>12.854131136023861</v>
      </c>
      <c r="N157" s="11">
        <f t="shared" si="159"/>
        <v>12.729691520300852</v>
      </c>
      <c r="O157" s="11">
        <f t="shared" si="159"/>
        <v>13.205181798749175</v>
      </c>
      <c r="P157" s="11">
        <f t="shared" si="159"/>
        <v>13.639171589101711</v>
      </c>
      <c r="Q157" s="11">
        <f t="shared" si="159"/>
        <v>14.286862222202815</v>
      </c>
      <c r="S157" s="40">
        <f t="shared" si="150"/>
        <v>0.54033586108328535</v>
      </c>
      <c r="T157" s="40">
        <f t="shared" si="151"/>
        <v>0.52625371713721503</v>
      </c>
      <c r="W157" s="10" t="str">
        <f t="shared" ref="W157:AB157" si="160">W12</f>
        <v>23 Teaching and other educational professionals</v>
      </c>
      <c r="X157" s="11">
        <f t="shared" si="160"/>
        <v>18.634257052984587</v>
      </c>
      <c r="Y157" s="11">
        <f t="shared" si="160"/>
        <v>21.198377648166627</v>
      </c>
      <c r="Z157" s="11">
        <f t="shared" si="160"/>
        <v>21.801101006820435</v>
      </c>
      <c r="AA157" s="11">
        <f t="shared" si="160"/>
        <v>21.338707737257913</v>
      </c>
      <c r="AB157" s="11">
        <f t="shared" si="160"/>
        <v>22.521296634117292</v>
      </c>
      <c r="AD157" s="40">
        <f t="shared" si="153"/>
        <v>3.1889679803508431</v>
      </c>
      <c r="AE157" s="40">
        <f t="shared" si="154"/>
        <v>0.21690760624311078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46.998225957414547</v>
      </c>
      <c r="C158" s="11">
        <f t="shared" si="146"/>
        <v>55.810750795142532</v>
      </c>
      <c r="D158" s="11">
        <f t="shared" si="146"/>
        <v>61.62251123552565</v>
      </c>
      <c r="E158" s="11">
        <f t="shared" si="146"/>
        <v>69.046375429862948</v>
      </c>
      <c r="F158" s="11">
        <f t="shared" si="146"/>
        <v>78.507026873017011</v>
      </c>
      <c r="H158" s="40">
        <f t="shared" si="147"/>
        <v>5.5678278232880407</v>
      </c>
      <c r="I158" s="40">
        <f t="shared" si="148"/>
        <v>1.6275078715356717</v>
      </c>
      <c r="L158" s="10" t="str">
        <f t="shared" ref="L158:Q158" si="161">L13</f>
        <v>24 Business, media and public service professionals</v>
      </c>
      <c r="M158" s="11">
        <f t="shared" si="161"/>
        <v>27.856619440621571</v>
      </c>
      <c r="N158" s="11">
        <f t="shared" si="161"/>
        <v>30.673915075819618</v>
      </c>
      <c r="O158" s="11">
        <f t="shared" si="161"/>
        <v>33.158672296104349</v>
      </c>
      <c r="P158" s="11">
        <f t="shared" si="161"/>
        <v>37.280831272369703</v>
      </c>
      <c r="Q158" s="11">
        <f t="shared" si="161"/>
        <v>41.118101103642474</v>
      </c>
      <c r="S158" s="40">
        <f t="shared" si="150"/>
        <v>3.5460995697835784</v>
      </c>
      <c r="T158" s="40">
        <f t="shared" si="151"/>
        <v>1.4446296922490554</v>
      </c>
      <c r="W158" s="10" t="str">
        <f t="shared" ref="W158:AB158" si="162">W13</f>
        <v>24 Business, media and public service professionals</v>
      </c>
      <c r="X158" s="11">
        <f t="shared" si="162"/>
        <v>19.141606516793054</v>
      </c>
      <c r="Y158" s="11">
        <f t="shared" si="162"/>
        <v>25.136835719322889</v>
      </c>
      <c r="Z158" s="11">
        <f t="shared" si="162"/>
        <v>28.463838939421326</v>
      </c>
      <c r="AA158" s="11">
        <f t="shared" si="162"/>
        <v>31.765544157493181</v>
      </c>
      <c r="AB158" s="11">
        <f t="shared" si="162"/>
        <v>37.388925769374723</v>
      </c>
      <c r="AD158" s="40">
        <f t="shared" si="153"/>
        <v>8.2587523769187996</v>
      </c>
      <c r="AE158" s="40">
        <f t="shared" si="154"/>
        <v>1.834898362843429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13.891194542519699</v>
      </c>
      <c r="C159" s="11">
        <f t="shared" si="146"/>
        <v>16.598815560828282</v>
      </c>
      <c r="D159" s="11">
        <f t="shared" si="146"/>
        <v>18.005371037109249</v>
      </c>
      <c r="E159" s="11">
        <f t="shared" si="146"/>
        <v>15.772539301853438</v>
      </c>
      <c r="F159" s="11">
        <f t="shared" si="146"/>
        <v>16.851664417544146</v>
      </c>
      <c r="H159" s="40">
        <f t="shared" si="147"/>
        <v>5.3252494457513011</v>
      </c>
      <c r="I159" s="40">
        <f t="shared" si="148"/>
        <v>-0.44049810803435951</v>
      </c>
      <c r="L159" s="10" t="str">
        <f t="shared" ref="L159:Q159" si="163">L14</f>
        <v>31 Science, engineering and technology associate professionals</v>
      </c>
      <c r="M159" s="11">
        <f t="shared" si="163"/>
        <v>10.305924531701356</v>
      </c>
      <c r="N159" s="11">
        <f t="shared" si="163"/>
        <v>12.712299499243644</v>
      </c>
      <c r="O159" s="11">
        <f t="shared" si="163"/>
        <v>13.217814864343348</v>
      </c>
      <c r="P159" s="11">
        <f t="shared" si="163"/>
        <v>10.812119895342937</v>
      </c>
      <c r="Q159" s="11">
        <f t="shared" si="163"/>
        <v>11.030454296729108</v>
      </c>
      <c r="S159" s="40">
        <f t="shared" si="150"/>
        <v>5.1028617862930448</v>
      </c>
      <c r="T159" s="40">
        <f t="shared" si="151"/>
        <v>-1.1987932646883137</v>
      </c>
      <c r="W159" s="10" t="str">
        <f t="shared" ref="W159:AB159" si="164">W14</f>
        <v>31 Science, engineering and technology associate professionals</v>
      </c>
      <c r="X159" s="11">
        <f t="shared" si="164"/>
        <v>3.585270010818332</v>
      </c>
      <c r="Y159" s="11">
        <f t="shared" si="164"/>
        <v>3.8865160615846754</v>
      </c>
      <c r="Z159" s="11">
        <f t="shared" si="164"/>
        <v>4.7875561727658837</v>
      </c>
      <c r="AA159" s="11">
        <f t="shared" si="164"/>
        <v>4.9604194065105105</v>
      </c>
      <c r="AB159" s="11">
        <f t="shared" si="164"/>
        <v>5.8212101208150777</v>
      </c>
      <c r="AD159" s="40">
        <f t="shared" si="153"/>
        <v>5.9542551641839525</v>
      </c>
      <c r="AE159" s="40">
        <f t="shared" si="154"/>
        <v>1.3117832125383533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12.983193146151171</v>
      </c>
      <c r="C160" s="11">
        <f t="shared" si="146"/>
        <v>15.436641595378934</v>
      </c>
      <c r="D160" s="11">
        <f t="shared" si="146"/>
        <v>15.624977673549568</v>
      </c>
      <c r="E160" s="11">
        <f t="shared" si="146"/>
        <v>15.95450321055336</v>
      </c>
      <c r="F160" s="11">
        <f t="shared" si="146"/>
        <v>17.742817280978212</v>
      </c>
      <c r="H160" s="40">
        <f t="shared" si="147"/>
        <v>3.7737659327939266</v>
      </c>
      <c r="I160" s="40">
        <f t="shared" si="148"/>
        <v>0.85100064462946268</v>
      </c>
      <c r="L160" s="10" t="str">
        <f t="shared" ref="L160:Q160" si="165">L15</f>
        <v>32 Health and social care associate professionals</v>
      </c>
      <c r="M160" s="11">
        <f t="shared" si="165"/>
        <v>2.8410189893392785</v>
      </c>
      <c r="N160" s="11">
        <f t="shared" si="165"/>
        <v>2.9733667807913631</v>
      </c>
      <c r="O160" s="11">
        <f t="shared" si="165"/>
        <v>3.3046732538215915</v>
      </c>
      <c r="P160" s="11">
        <f t="shared" si="165"/>
        <v>2.9937635706523471</v>
      </c>
      <c r="Q160" s="11">
        <f t="shared" si="165"/>
        <v>3.2473709004292335</v>
      </c>
      <c r="S160" s="40">
        <f t="shared" si="150"/>
        <v>3.0696681569960083</v>
      </c>
      <c r="T160" s="40">
        <f>IF(Q$151-O$151 &lt;&gt; 0,(EXP(LN(Q160/O160)/(Q$151-O$151))-1)*100,0)</f>
        <v>-0.11654462706456314</v>
      </c>
      <c r="W160" s="10" t="str">
        <f t="shared" ref="W160:AB160" si="166">W15</f>
        <v>32 Health and social care associate professionals</v>
      </c>
      <c r="X160" s="11">
        <f t="shared" si="166"/>
        <v>10.14217415681189</v>
      </c>
      <c r="Y160" s="11">
        <f t="shared" si="166"/>
        <v>12.463274814587582</v>
      </c>
      <c r="Z160" s="11">
        <f t="shared" si="166"/>
        <v>12.320304419727965</v>
      </c>
      <c r="AA160" s="11">
        <f t="shared" si="166"/>
        <v>12.960739639901014</v>
      </c>
      <c r="AB160" s="11">
        <f t="shared" si="166"/>
        <v>14.495446380548973</v>
      </c>
      <c r="AD160" s="40">
        <f t="shared" si="153"/>
        <v>3.967613460881303</v>
      </c>
      <c r="AE160" s="40">
        <f t="shared" si="154"/>
        <v>1.0898014764335384</v>
      </c>
    </row>
    <row r="161" spans="1:31" x14ac:dyDescent="0.2">
      <c r="A161" s="10" t="str">
        <f t="shared" si="142"/>
        <v>33 Protective service occupations</v>
      </c>
      <c r="B161" s="11">
        <f t="shared" si="142"/>
        <v>9.5676289350769874</v>
      </c>
      <c r="C161" s="11">
        <f t="shared" si="146"/>
        <v>9.8738854076293237</v>
      </c>
      <c r="D161" s="11">
        <f t="shared" si="146"/>
        <v>10.272593637449544</v>
      </c>
      <c r="E161" s="11">
        <f t="shared" si="146"/>
        <v>12.30649697936119</v>
      </c>
      <c r="F161" s="11">
        <f t="shared" si="146"/>
        <v>13.907237410166173</v>
      </c>
      <c r="H161" s="40">
        <f t="shared" si="147"/>
        <v>1.4320392807775972</v>
      </c>
      <c r="I161" s="40">
        <f t="shared" si="148"/>
        <v>2.0400628243704366</v>
      </c>
      <c r="L161" s="10" t="str">
        <f t="shared" ref="L161:Q161" si="167">L16</f>
        <v>33 Protective service occupations</v>
      </c>
      <c r="M161" s="11">
        <f t="shared" si="167"/>
        <v>8.0046997858784632</v>
      </c>
      <c r="N161" s="11">
        <f t="shared" si="167"/>
        <v>8.1275203319359086</v>
      </c>
      <c r="O161" s="11">
        <f t="shared" si="167"/>
        <v>8.3209880395607048</v>
      </c>
      <c r="P161" s="11">
        <f t="shared" si="167"/>
        <v>9.666010621703423</v>
      </c>
      <c r="Q161" s="11">
        <f t="shared" si="167"/>
        <v>10.437728235945597</v>
      </c>
      <c r="S161" s="40">
        <f t="shared" si="150"/>
        <v>0.77805443660439177</v>
      </c>
      <c r="T161" s="40">
        <f t="shared" si="151"/>
        <v>1.5224459376068422</v>
      </c>
      <c r="W161" s="10" t="str">
        <f t="shared" ref="W161:AB161" si="168">W16</f>
        <v>33 Protective service occupations</v>
      </c>
      <c r="X161" s="11">
        <f t="shared" si="168"/>
        <v>1.5629291491985213</v>
      </c>
      <c r="Y161" s="11">
        <f t="shared" si="168"/>
        <v>1.7463650756934066</v>
      </c>
      <c r="Z161" s="11">
        <f t="shared" si="168"/>
        <v>1.9516055978888531</v>
      </c>
      <c r="AA161" s="11">
        <f t="shared" si="168"/>
        <v>2.6404863576577671</v>
      </c>
      <c r="AB161" s="11">
        <f t="shared" si="168"/>
        <v>3.4695091742205797</v>
      </c>
      <c r="AD161" s="40">
        <f t="shared" si="153"/>
        <v>4.5419394529804702</v>
      </c>
      <c r="AE161" s="40">
        <f t="shared" si="154"/>
        <v>3.9102522254929273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12.890596119460181</v>
      </c>
      <c r="C162" s="11">
        <f t="shared" si="146"/>
        <v>12.514781119645944</v>
      </c>
      <c r="D162" s="11">
        <f t="shared" si="146"/>
        <v>13.230711495350086</v>
      </c>
      <c r="E162" s="11">
        <f t="shared" si="146"/>
        <v>12.374388339383918</v>
      </c>
      <c r="F162" s="11">
        <f t="shared" si="146"/>
        <v>13.581909468934681</v>
      </c>
      <c r="H162" s="40">
        <f t="shared" si="147"/>
        <v>0.52221266334715466</v>
      </c>
      <c r="I162" s="40">
        <f t="shared" si="148"/>
        <v>0.17480571091474939</v>
      </c>
      <c r="L162" s="10" t="str">
        <f t="shared" ref="L162:Q162" si="169">L17</f>
        <v>34 Culture, media and sports occupations</v>
      </c>
      <c r="M162" s="11">
        <f t="shared" si="169"/>
        <v>7.6208342187537053</v>
      </c>
      <c r="N162" s="11">
        <f t="shared" si="169"/>
        <v>6.6534530263005394</v>
      </c>
      <c r="O162" s="11">
        <f t="shared" si="169"/>
        <v>6.7309842976080159</v>
      </c>
      <c r="P162" s="11">
        <f t="shared" si="169"/>
        <v>6.2734241359134293</v>
      </c>
      <c r="Q162" s="11">
        <f t="shared" si="169"/>
        <v>6.8609271966294001</v>
      </c>
      <c r="S162" s="40">
        <f t="shared" si="150"/>
        <v>-2.4527090909203242</v>
      </c>
      <c r="T162" s="40">
        <f t="shared" si="151"/>
        <v>0.12755597875129254</v>
      </c>
      <c r="W162" s="10" t="str">
        <f t="shared" ref="W162:AB162" si="170">W17</f>
        <v>34 Culture, media and sports occupations</v>
      </c>
      <c r="X162" s="11">
        <f t="shared" si="170"/>
        <v>5.2697619007064906</v>
      </c>
      <c r="Y162" s="11">
        <f t="shared" si="170"/>
        <v>5.8613280933454233</v>
      </c>
      <c r="Z162" s="11">
        <f t="shared" si="170"/>
        <v>6.4997271977420592</v>
      </c>
      <c r="AA162" s="11">
        <f t="shared" si="170"/>
        <v>6.1009642034704852</v>
      </c>
      <c r="AB162" s="11">
        <f t="shared" si="170"/>
        <v>6.7209822723052879</v>
      </c>
      <c r="AD162" s="40">
        <f t="shared" si="153"/>
        <v>4.2847554778064678</v>
      </c>
      <c r="AE162" s="40">
        <f t="shared" si="154"/>
        <v>0.22340991477300953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48.663666556246568</v>
      </c>
      <c r="C163" s="11">
        <f t="shared" si="146"/>
        <v>54.126020969684021</v>
      </c>
      <c r="D163" s="11">
        <f t="shared" si="146"/>
        <v>56.424306676900606</v>
      </c>
      <c r="E163" s="11">
        <f t="shared" si="146"/>
        <v>54.411243192677148</v>
      </c>
      <c r="F163" s="11">
        <f t="shared" si="146"/>
        <v>56.791717236352106</v>
      </c>
      <c r="H163" s="40">
        <f t="shared" si="147"/>
        <v>3.0035708425918406</v>
      </c>
      <c r="I163" s="40">
        <f t="shared" si="148"/>
        <v>4.3279073878199625E-2</v>
      </c>
      <c r="L163" s="10" t="str">
        <f t="shared" ref="L163:Q163" si="171">L18</f>
        <v>35 Business and public service associate professionals</v>
      </c>
      <c r="M163" s="11">
        <f t="shared" si="171"/>
        <v>27.21767748800195</v>
      </c>
      <c r="N163" s="11">
        <f t="shared" si="171"/>
        <v>29.491071855586096</v>
      </c>
      <c r="O163" s="11">
        <f t="shared" si="171"/>
        <v>31.112705994634464</v>
      </c>
      <c r="P163" s="11">
        <f t="shared" si="171"/>
        <v>28.894639193604643</v>
      </c>
      <c r="Q163" s="11">
        <f t="shared" si="171"/>
        <v>28.739412411707871</v>
      </c>
      <c r="S163" s="40">
        <f t="shared" si="150"/>
        <v>2.7110914604680181</v>
      </c>
      <c r="T163" s="40">
        <f t="shared" si="151"/>
        <v>-0.52758239072464574</v>
      </c>
      <c r="W163" s="10" t="str">
        <f t="shared" ref="W163:AB163" si="172">W18</f>
        <v>35 Business and public service associate professionals</v>
      </c>
      <c r="X163" s="11">
        <f t="shared" si="172"/>
        <v>21.445989068244572</v>
      </c>
      <c r="Y163" s="11">
        <f t="shared" si="172"/>
        <v>24.634949114097878</v>
      </c>
      <c r="Z163" s="11">
        <f t="shared" si="172"/>
        <v>25.311600682266096</v>
      </c>
      <c r="AA163" s="11">
        <f t="shared" si="172"/>
        <v>25.51660399907259</v>
      </c>
      <c r="AB163" s="11">
        <f t="shared" si="172"/>
        <v>28.052304824644121</v>
      </c>
      <c r="AD163" s="40">
        <f t="shared" si="153"/>
        <v>3.3700451646047069</v>
      </c>
      <c r="AE163" s="40">
        <f t="shared" si="154"/>
        <v>0.68774069146935179</v>
      </c>
    </row>
    <row r="164" spans="1:31" x14ac:dyDescent="0.2">
      <c r="A164" s="10" t="str">
        <f t="shared" si="142"/>
        <v>41 Administrative occupations</v>
      </c>
      <c r="B164" s="11">
        <f t="shared" si="142"/>
        <v>77.37495100295672</v>
      </c>
      <c r="C164" s="11">
        <f t="shared" si="146"/>
        <v>79.882197734218281</v>
      </c>
      <c r="D164" s="11">
        <f t="shared" si="146"/>
        <v>82.906991699075434</v>
      </c>
      <c r="E164" s="11">
        <f t="shared" si="146"/>
        <v>76.792002459277882</v>
      </c>
      <c r="F164" s="11">
        <f t="shared" si="146"/>
        <v>73.412327071297526</v>
      </c>
      <c r="H164" s="40">
        <f t="shared" si="147"/>
        <v>1.3907076010708508</v>
      </c>
      <c r="I164" s="40">
        <f t="shared" si="148"/>
        <v>-0.80757169203968804</v>
      </c>
      <c r="L164" s="10" t="str">
        <f t="shared" ref="L164:Q164" si="173">L19</f>
        <v>41 Administrative occupations</v>
      </c>
      <c r="M164" s="11">
        <f t="shared" si="173"/>
        <v>17.750011298571813</v>
      </c>
      <c r="N164" s="11">
        <f t="shared" si="173"/>
        <v>17.750199811784885</v>
      </c>
      <c r="O164" s="11">
        <f t="shared" si="173"/>
        <v>21.530273583028599</v>
      </c>
      <c r="P164" s="11">
        <f t="shared" si="173"/>
        <v>20.225590397406148</v>
      </c>
      <c r="Q164" s="11">
        <f t="shared" si="173"/>
        <v>21.879213164665657</v>
      </c>
      <c r="S164" s="40">
        <f t="shared" si="150"/>
        <v>3.9370013313352326</v>
      </c>
      <c r="T164" s="40">
        <f t="shared" si="151"/>
        <v>0.10723743929998975</v>
      </c>
      <c r="W164" s="10" t="str">
        <f t="shared" ref="W164:AB164" si="174">W19</f>
        <v>41 Administrative occupations</v>
      </c>
      <c r="X164" s="11">
        <f t="shared" si="174"/>
        <v>59.624939704384943</v>
      </c>
      <c r="Y164" s="11">
        <f t="shared" si="174"/>
        <v>62.131997922433477</v>
      </c>
      <c r="Z164" s="11">
        <f t="shared" si="174"/>
        <v>61.376718116046874</v>
      </c>
      <c r="AA164" s="11">
        <f t="shared" si="174"/>
        <v>56.566412061871723</v>
      </c>
      <c r="AB164" s="11">
        <f t="shared" si="174"/>
        <v>51.533113906631883</v>
      </c>
      <c r="AD164" s="40">
        <f t="shared" si="153"/>
        <v>0.58081304629442609</v>
      </c>
      <c r="AE164" s="40">
        <f t="shared" si="154"/>
        <v>-1.1586090935195248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18.328767656869626</v>
      </c>
      <c r="C165" s="11">
        <f t="shared" si="146"/>
        <v>17.789200832961324</v>
      </c>
      <c r="D165" s="11">
        <f t="shared" si="146"/>
        <v>17.314361411742883</v>
      </c>
      <c r="E165" s="11">
        <f t="shared" si="146"/>
        <v>18.444971371013814</v>
      </c>
      <c r="F165" s="11">
        <f t="shared" si="146"/>
        <v>14.937177359279103</v>
      </c>
      <c r="H165" s="40">
        <f t="shared" si="147"/>
        <v>-1.1322518714976026</v>
      </c>
      <c r="I165" s="40">
        <f t="shared" si="148"/>
        <v>-0.97972291282971691</v>
      </c>
      <c r="L165" s="10" t="str">
        <f t="shared" ref="L165:Q165" si="175">L20</f>
        <v>42 Secretarial and related occupations</v>
      </c>
      <c r="M165" s="11">
        <f t="shared" si="175"/>
        <v>1.477198712376151</v>
      </c>
      <c r="N165" s="11">
        <f t="shared" si="175"/>
        <v>1.1620471808478605</v>
      </c>
      <c r="O165" s="11">
        <f t="shared" si="175"/>
        <v>1.1675095211566251</v>
      </c>
      <c r="P165" s="11">
        <f t="shared" si="175"/>
        <v>1.4488913801656376</v>
      </c>
      <c r="Q165" s="11">
        <f t="shared" si="175"/>
        <v>1.774782959900733</v>
      </c>
      <c r="S165" s="40">
        <f>IF(O$151-M$151 &lt;&gt; 0,(EXP(LN(O165/M165)/(O$151-M$151))-1)*100,0)</f>
        <v>-4.5965012165425811</v>
      </c>
      <c r="T165" s="40">
        <f t="shared" si="151"/>
        <v>2.8313777588163225</v>
      </c>
      <c r="W165" s="10" t="str">
        <f t="shared" ref="W165:AB165" si="176">W20</f>
        <v>42 Secretarial and related occupations</v>
      </c>
      <c r="X165" s="11">
        <f t="shared" si="176"/>
        <v>16.851568944493497</v>
      </c>
      <c r="Y165" s="11">
        <f t="shared" si="176"/>
        <v>16.627153652113464</v>
      </c>
      <c r="Z165" s="11">
        <f t="shared" si="176"/>
        <v>16.146851890586259</v>
      </c>
      <c r="AA165" s="11">
        <f t="shared" si="176"/>
        <v>16.996079990848202</v>
      </c>
      <c r="AB165" s="11">
        <f t="shared" si="176"/>
        <v>13.162394399378369</v>
      </c>
      <c r="AD165" s="40">
        <f t="shared" si="153"/>
        <v>-0.85073387570204773</v>
      </c>
      <c r="AE165" s="40">
        <f t="shared" si="154"/>
        <v>-1.3531695335387006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8.6520877618869836</v>
      </c>
      <c r="C166" s="11">
        <f t="shared" si="146"/>
        <v>9.0444435067437254</v>
      </c>
      <c r="D166" s="11">
        <f t="shared" si="146"/>
        <v>9.3056861356102196</v>
      </c>
      <c r="E166" s="11">
        <f t="shared" si="146"/>
        <v>9.2457140149889092</v>
      </c>
      <c r="F166" s="11">
        <f t="shared" si="146"/>
        <v>9.9558004139251377</v>
      </c>
      <c r="H166" s="40">
        <f t="shared" si="147"/>
        <v>1.467158122071055</v>
      </c>
      <c r="I166" s="40">
        <f t="shared" si="148"/>
        <v>0.45121299226420497</v>
      </c>
      <c r="L166" s="10" t="str">
        <f t="shared" ref="L166:Q166" si="177">L21</f>
        <v>51 Skilled agricultural and related trades</v>
      </c>
      <c r="M166" s="11">
        <f t="shared" si="177"/>
        <v>7.002078904846142</v>
      </c>
      <c r="N166" s="11">
        <f t="shared" si="177"/>
        <v>6.5535595711842873</v>
      </c>
      <c r="O166" s="11">
        <f t="shared" si="177"/>
        <v>7.152718134466526</v>
      </c>
      <c r="P166" s="11">
        <f t="shared" si="177"/>
        <v>6.8924538611203428</v>
      </c>
      <c r="Q166" s="11">
        <f t="shared" si="177"/>
        <v>7.179792257326179</v>
      </c>
      <c r="S166" s="40">
        <f t="shared" si="150"/>
        <v>0.42661445479976745</v>
      </c>
      <c r="T166" s="40">
        <f t="shared" si="151"/>
        <v>2.518987872361933E-2</v>
      </c>
      <c r="W166" s="10" t="str">
        <f t="shared" ref="W166:AB166" si="178">W21</f>
        <v>51 Skilled agricultural and related trades</v>
      </c>
      <c r="X166" s="11">
        <f t="shared" si="178"/>
        <v>1.6500088570408429</v>
      </c>
      <c r="Y166" s="11">
        <f t="shared" si="178"/>
        <v>2.4908839355594399</v>
      </c>
      <c r="Z166" s="11">
        <f t="shared" si="178"/>
        <v>2.1529680011436811</v>
      </c>
      <c r="AA166" s="11">
        <f t="shared" si="178"/>
        <v>2.3532601538685718</v>
      </c>
      <c r="AB166" s="11">
        <f t="shared" si="178"/>
        <v>2.7760081565989783</v>
      </c>
      <c r="AD166" s="40">
        <f t="shared" si="153"/>
        <v>5.4654621141291715</v>
      </c>
      <c r="AE166" s="40">
        <f t="shared" si="154"/>
        <v>1.7088813001274294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34.296049530101634</v>
      </c>
      <c r="C167" s="11">
        <f t="shared" si="146"/>
        <v>35.437847124421324</v>
      </c>
      <c r="D167" s="11">
        <f t="shared" si="146"/>
        <v>31.035924399652902</v>
      </c>
      <c r="E167" s="11">
        <f t="shared" si="146"/>
        <v>30.695450006878655</v>
      </c>
      <c r="F167" s="11">
        <f t="shared" si="146"/>
        <v>28.815138594802665</v>
      </c>
      <c r="H167" s="40">
        <f t="shared" si="147"/>
        <v>-1.9778740372258241</v>
      </c>
      <c r="I167" s="40">
        <f t="shared" si="148"/>
        <v>-0.49374034495086594</v>
      </c>
      <c r="L167" s="10" t="str">
        <f t="shared" ref="L167:Q167" si="179">L22</f>
        <v>52 Skilled metal, electrical and electronic trades</v>
      </c>
      <c r="M167" s="11">
        <f t="shared" si="179"/>
        <v>33.767149797718766</v>
      </c>
      <c r="N167" s="11">
        <f t="shared" si="179"/>
        <v>34.593793594917102</v>
      </c>
      <c r="O167" s="11">
        <f t="shared" si="179"/>
        <v>30.391360847131132</v>
      </c>
      <c r="P167" s="11">
        <f t="shared" si="179"/>
        <v>29.199437938458104</v>
      </c>
      <c r="Q167" s="11">
        <f t="shared" si="179"/>
        <v>26.912302220249387</v>
      </c>
      <c r="S167" s="40">
        <f t="shared" si="150"/>
        <v>-2.084567057133635</v>
      </c>
      <c r="T167" s="40">
        <f t="shared" si="151"/>
        <v>-0.80722345608690294</v>
      </c>
      <c r="W167" s="10" t="str">
        <f t="shared" ref="W167:AB167" si="180">W22</f>
        <v>52 Skilled metal, electrical and electronic trades</v>
      </c>
      <c r="X167" s="11">
        <f t="shared" si="180"/>
        <v>0.52889973238282384</v>
      </c>
      <c r="Y167" s="11">
        <f t="shared" si="180"/>
        <v>0.84405352950415813</v>
      </c>
      <c r="Z167" s="11">
        <f t="shared" si="180"/>
        <v>0.64456355252176967</v>
      </c>
      <c r="AA167" s="11">
        <f t="shared" si="180"/>
        <v>1.496012068420534</v>
      </c>
      <c r="AB167" s="11">
        <f t="shared" si="180"/>
        <v>1.9028363745533001</v>
      </c>
      <c r="AD167" s="40">
        <f t="shared" si="153"/>
        <v>4.0347623411238986</v>
      </c>
      <c r="AE167" s="40">
        <f t="shared" si="154"/>
        <v>7.4836435572199322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22.660175779742318</v>
      </c>
      <c r="C168" s="11">
        <f t="shared" si="146"/>
        <v>22.174235906243492</v>
      </c>
      <c r="D168" s="11">
        <f t="shared" si="146"/>
        <v>18.088220664963497</v>
      </c>
      <c r="E168" s="11">
        <f t="shared" si="146"/>
        <v>18.605144505026761</v>
      </c>
      <c r="F168" s="11">
        <f t="shared" si="146"/>
        <v>16.488422822507864</v>
      </c>
      <c r="H168" s="40">
        <f t="shared" si="147"/>
        <v>-4.4069068268275728</v>
      </c>
      <c r="I168" s="40">
        <f t="shared" si="148"/>
        <v>-0.61544795848903489</v>
      </c>
      <c r="L168" s="10" t="str">
        <f t="shared" ref="L168:Q168" si="181">L23</f>
        <v>53 Skilled construction and building trades</v>
      </c>
      <c r="M168" s="11">
        <f t="shared" si="181"/>
        <v>22.453983718749328</v>
      </c>
      <c r="N168" s="11">
        <f t="shared" si="181"/>
        <v>21.898299726669521</v>
      </c>
      <c r="O168" s="11">
        <f t="shared" si="181"/>
        <v>17.832551175288003</v>
      </c>
      <c r="P168" s="11">
        <f t="shared" si="181"/>
        <v>18.333033011300326</v>
      </c>
      <c r="Q168" s="11">
        <f t="shared" si="181"/>
        <v>16.192631427305145</v>
      </c>
      <c r="S168" s="40">
        <f t="shared" si="150"/>
        <v>-4.5042563304707128</v>
      </c>
      <c r="T168" s="40">
        <f t="shared" si="151"/>
        <v>-0.64106446647608228</v>
      </c>
      <c r="W168" s="10" t="str">
        <f t="shared" ref="W168:AB168" si="182">W23</f>
        <v>53 Skilled construction and building trades</v>
      </c>
      <c r="X168" s="11">
        <f t="shared" si="182"/>
        <v>0.20619206099299012</v>
      </c>
      <c r="Y168" s="11">
        <f t="shared" si="182"/>
        <v>0.27593617957394306</v>
      </c>
      <c r="Z168" s="11">
        <f t="shared" si="182"/>
        <v>0.25566948967552816</v>
      </c>
      <c r="AA168" s="11">
        <f t="shared" si="182"/>
        <v>0.27211149372643051</v>
      </c>
      <c r="AB168" s="11">
        <f t="shared" si="182"/>
        <v>0.29579139520272296</v>
      </c>
      <c r="AD168" s="40">
        <f t="shared" si="153"/>
        <v>4.3954072890100004</v>
      </c>
      <c r="AE168" s="40">
        <f t="shared" si="154"/>
        <v>0.97652994185957187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15.612884900057077</v>
      </c>
      <c r="C169" s="11">
        <f t="shared" si="146"/>
        <v>13.906889542498091</v>
      </c>
      <c r="D169" s="11">
        <f t="shared" si="146"/>
        <v>13.485209245980405</v>
      </c>
      <c r="E169" s="11">
        <f t="shared" si="146"/>
        <v>13.118270003752345</v>
      </c>
      <c r="F169" s="11">
        <f t="shared" si="146"/>
        <v>12.425788957441297</v>
      </c>
      <c r="H169" s="40">
        <f t="shared" si="147"/>
        <v>-2.8875510132169158</v>
      </c>
      <c r="I169" s="40">
        <f t="shared" si="148"/>
        <v>-0.54397775913330726</v>
      </c>
      <c r="L169" s="10" t="str">
        <f t="shared" ref="L169:Q169" si="183">L24</f>
        <v>54 Textiles, printing and other skilled trades</v>
      </c>
      <c r="M169" s="11">
        <f t="shared" si="183"/>
        <v>9.1059492956995669</v>
      </c>
      <c r="N169" s="11">
        <f t="shared" si="183"/>
        <v>7.5471521559239401</v>
      </c>
      <c r="O169" s="11">
        <f t="shared" si="183"/>
        <v>7.1156616186110018</v>
      </c>
      <c r="P169" s="11">
        <f t="shared" si="183"/>
        <v>6.9288597100215963</v>
      </c>
      <c r="Q169" s="11">
        <f t="shared" si="183"/>
        <v>6.3700769662432499</v>
      </c>
      <c r="S169" s="40">
        <f t="shared" si="150"/>
        <v>-4.8129183580711281</v>
      </c>
      <c r="T169" s="40">
        <f t="shared" si="151"/>
        <v>-0.73519521616155492</v>
      </c>
      <c r="W169" s="10" t="str">
        <f t="shared" ref="W169:AB169" si="184">W24</f>
        <v>54 Textiles, printing and other skilled trades</v>
      </c>
      <c r="X169" s="11">
        <f t="shared" si="184"/>
        <v>6.506935604357496</v>
      </c>
      <c r="Y169" s="11">
        <f t="shared" si="184"/>
        <v>6.3597373865741691</v>
      </c>
      <c r="Z169" s="11">
        <f t="shared" si="184"/>
        <v>6.369547627369391</v>
      </c>
      <c r="AA169" s="11">
        <f t="shared" si="184"/>
        <v>6.1894102937307283</v>
      </c>
      <c r="AB169" s="11">
        <f t="shared" si="184"/>
        <v>6.0557119911980566</v>
      </c>
      <c r="AD169" s="40">
        <f t="shared" si="153"/>
        <v>-0.4258939513988258</v>
      </c>
      <c r="AE169" s="40">
        <f t="shared" si="154"/>
        <v>-0.33627660972664897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68.534432007301987</v>
      </c>
      <c r="C170" s="11">
        <f t="shared" si="146"/>
        <v>73.173102563117126</v>
      </c>
      <c r="D170" s="11">
        <f t="shared" si="146"/>
        <v>70.079861775755674</v>
      </c>
      <c r="E170" s="11">
        <f t="shared" si="146"/>
        <v>76.536546169784771</v>
      </c>
      <c r="F170" s="11">
        <f t="shared" si="146"/>
        <v>84.429295725502485</v>
      </c>
      <c r="H170" s="40">
        <f t="shared" si="147"/>
        <v>0.4469799531610974</v>
      </c>
      <c r="I170" s="40">
        <f t="shared" si="148"/>
        <v>1.2496029178564294</v>
      </c>
      <c r="L170" s="10" t="str">
        <f t="shared" ref="L170:Q170" si="185">L25</f>
        <v>61 Caring personal service occupations</v>
      </c>
      <c r="M170" s="11">
        <f t="shared" si="185"/>
        <v>9.9266153717146022</v>
      </c>
      <c r="N170" s="11">
        <f t="shared" si="185"/>
        <v>10.844782041119979</v>
      </c>
      <c r="O170" s="11">
        <f t="shared" si="185"/>
        <v>10.752468611588846</v>
      </c>
      <c r="P170" s="11">
        <f t="shared" si="185"/>
        <v>13.353825588285332</v>
      </c>
      <c r="Q170" s="11">
        <f t="shared" si="185"/>
        <v>15.877062915972811</v>
      </c>
      <c r="S170" s="40">
        <f t="shared" si="150"/>
        <v>1.6111572990641809</v>
      </c>
      <c r="T170" s="40">
        <f t="shared" si="151"/>
        <v>2.6323166743762449</v>
      </c>
      <c r="W170" s="10" t="str">
        <f t="shared" ref="W170:AB170" si="186">W25</f>
        <v>61 Caring personal service occupations</v>
      </c>
      <c r="X170" s="11">
        <f t="shared" si="186"/>
        <v>58.607816635587398</v>
      </c>
      <c r="Y170" s="11">
        <f t="shared" si="186"/>
        <v>62.328320521997185</v>
      </c>
      <c r="Z170" s="11">
        <f t="shared" si="186"/>
        <v>59.327393164166892</v>
      </c>
      <c r="AA170" s="11">
        <f t="shared" si="186"/>
        <v>63.182720581499481</v>
      </c>
      <c r="AB170" s="11">
        <f t="shared" si="186"/>
        <v>68.552232809529698</v>
      </c>
      <c r="AD170" s="40">
        <f t="shared" si="153"/>
        <v>0.24435935255273655</v>
      </c>
      <c r="AE170" s="40">
        <f t="shared" si="154"/>
        <v>0.96815550118720672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21.137243595479465</v>
      </c>
      <c r="C171" s="11">
        <f t="shared" si="146"/>
        <v>25.102675350720304</v>
      </c>
      <c r="D171" s="11">
        <f t="shared" si="146"/>
        <v>23.907273500176501</v>
      </c>
      <c r="E171" s="11">
        <f t="shared" si="146"/>
        <v>24.329054500526084</v>
      </c>
      <c r="F171" s="11">
        <f t="shared" si="146"/>
        <v>25.281659909805555</v>
      </c>
      <c r="H171" s="40">
        <f t="shared" si="147"/>
        <v>2.4935036820942669</v>
      </c>
      <c r="I171" s="40">
        <f t="shared" si="148"/>
        <v>0.37333841095521514</v>
      </c>
      <c r="L171" s="10" t="str">
        <f t="shared" ref="L171:Q171" si="187">L26</f>
        <v>62 Leisure, travel and related personal service occupations</v>
      </c>
      <c r="M171" s="11">
        <f t="shared" si="187"/>
        <v>6.5225536363778627</v>
      </c>
      <c r="N171" s="11">
        <f t="shared" si="187"/>
        <v>7.2835394569234548</v>
      </c>
      <c r="O171" s="11">
        <f t="shared" si="187"/>
        <v>7.1374424442012394</v>
      </c>
      <c r="P171" s="11">
        <f t="shared" si="187"/>
        <v>7.3296747699709401</v>
      </c>
      <c r="Q171" s="11">
        <f t="shared" si="187"/>
        <v>8.0851487808175797</v>
      </c>
      <c r="S171" s="40">
        <f t="shared" si="150"/>
        <v>1.8181008177032387</v>
      </c>
      <c r="T171" s="40">
        <f t="shared" si="151"/>
        <v>0.83462630479933519</v>
      </c>
      <c r="W171" s="10" t="str">
        <f t="shared" ref="W171:AB171" si="188">W26</f>
        <v>62 Leisure, travel and related personal service occupations</v>
      </c>
      <c r="X171" s="11">
        <f t="shared" si="188"/>
        <v>14.614689959101584</v>
      </c>
      <c r="Y171" s="11">
        <f t="shared" si="188"/>
        <v>17.819135893796844</v>
      </c>
      <c r="Z171" s="11">
        <f t="shared" si="188"/>
        <v>16.769831055975274</v>
      </c>
      <c r="AA171" s="11">
        <f t="shared" si="188"/>
        <v>16.999379730555116</v>
      </c>
      <c r="AB171" s="11">
        <f t="shared" si="188"/>
        <v>17.196511128987972</v>
      </c>
      <c r="AD171" s="40">
        <f t="shared" si="153"/>
        <v>2.7892781487367513</v>
      </c>
      <c r="AE171" s="40">
        <f t="shared" si="154"/>
        <v>0.16764049519073509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0.91296149117046932</v>
      </c>
      <c r="C172" s="11">
        <f t="shared" si="146"/>
        <v>0.77849572400998668</v>
      </c>
      <c r="D172" s="11">
        <f t="shared" si="146"/>
        <v>1.0028290993646618</v>
      </c>
      <c r="E172" s="11">
        <f t="shared" si="146"/>
        <v>0.82130839516555154</v>
      </c>
      <c r="F172" s="11">
        <f t="shared" si="146"/>
        <v>0.91626302825913208</v>
      </c>
      <c r="H172" s="40">
        <f t="shared" si="147"/>
        <v>1.895473935142622</v>
      </c>
      <c r="I172" s="40">
        <f t="shared" si="148"/>
        <v>-0.60003861281239246</v>
      </c>
      <c r="L172" s="10" t="str">
        <f t="shared" ref="L172:Q172" si="189">L27</f>
        <v>63 Community and civil enforcement occupations</v>
      </c>
      <c r="M172" s="11">
        <f t="shared" si="189"/>
        <v>0.74984044160448204</v>
      </c>
      <c r="N172" s="11">
        <f t="shared" si="189"/>
        <v>0.57883957196614866</v>
      </c>
      <c r="O172" s="11">
        <f t="shared" si="189"/>
        <v>0.82478007691569644</v>
      </c>
      <c r="P172" s="11">
        <f t="shared" si="189"/>
        <v>0.5890417332906458</v>
      </c>
      <c r="Q172" s="11">
        <f t="shared" si="189"/>
        <v>0.69003487583851097</v>
      </c>
      <c r="S172" s="40">
        <f t="shared" si="150"/>
        <v>1.9233900952377425</v>
      </c>
      <c r="T172" s="40">
        <f t="shared" si="151"/>
        <v>-1.1821216281135194</v>
      </c>
      <c r="W172" s="10" t="str">
        <f t="shared" ref="W172:AB172" si="190">W27</f>
        <v>63 Community and civil enforcement occupations</v>
      </c>
      <c r="X172" s="11">
        <f t="shared" si="190"/>
        <v>0.16312104956598855</v>
      </c>
      <c r="Y172" s="11">
        <f t="shared" si="190"/>
        <v>0.19965615204383877</v>
      </c>
      <c r="Z172" s="11">
        <f t="shared" si="190"/>
        <v>0.17804902244896481</v>
      </c>
      <c r="AA172" s="11">
        <f t="shared" si="190"/>
        <v>0.23226666187490488</v>
      </c>
      <c r="AB172" s="11">
        <f t="shared" si="190"/>
        <v>0.22622815242062119</v>
      </c>
      <c r="AD172" s="40">
        <f t="shared" si="153"/>
        <v>1.7667528305922442</v>
      </c>
      <c r="AE172" s="40">
        <f t="shared" si="154"/>
        <v>1.6093805330957611</v>
      </c>
    </row>
    <row r="173" spans="1:31" x14ac:dyDescent="0.2">
      <c r="A173" s="10" t="str">
        <f t="shared" si="142"/>
        <v>71 Sales occupations</v>
      </c>
      <c r="B173" s="11">
        <f t="shared" si="142"/>
        <v>67.707400688905892</v>
      </c>
      <c r="C173" s="11">
        <f t="shared" si="146"/>
        <v>64.754126424296544</v>
      </c>
      <c r="D173" s="11">
        <f t="shared" si="146"/>
        <v>63.395468411141714</v>
      </c>
      <c r="E173" s="11">
        <f t="shared" si="146"/>
        <v>59.347614637233207</v>
      </c>
      <c r="F173" s="11">
        <f t="shared" si="146"/>
        <v>56.301066851192907</v>
      </c>
      <c r="H173" s="40">
        <f t="shared" si="147"/>
        <v>-1.3074399113975899</v>
      </c>
      <c r="I173" s="40">
        <f t="shared" si="148"/>
        <v>-0.78807096491610995</v>
      </c>
      <c r="L173" s="10" t="str">
        <f t="shared" ref="L173:Q173" si="191">L28</f>
        <v>71 Sales occupations</v>
      </c>
      <c r="M173" s="11">
        <f t="shared" si="191"/>
        <v>24.45800510322232</v>
      </c>
      <c r="N173" s="11">
        <f t="shared" si="191"/>
        <v>24.492477548452896</v>
      </c>
      <c r="O173" s="11">
        <f t="shared" si="191"/>
        <v>24.383338276549058</v>
      </c>
      <c r="P173" s="11">
        <f t="shared" si="191"/>
        <v>23.006268650513796</v>
      </c>
      <c r="Q173" s="11">
        <f t="shared" si="191"/>
        <v>22.320221264805429</v>
      </c>
      <c r="S173" s="40">
        <f t="shared" si="150"/>
        <v>-6.1131864703833916E-2</v>
      </c>
      <c r="T173" s="40">
        <f t="shared" si="151"/>
        <v>-0.58764650205874736</v>
      </c>
      <c r="W173" s="10" t="str">
        <f t="shared" ref="W173:AB173" si="192">W28</f>
        <v>71 Sales occupations</v>
      </c>
      <c r="X173" s="11">
        <f t="shared" si="192"/>
        <v>43.249395585683565</v>
      </c>
      <c r="Y173" s="11">
        <f t="shared" si="192"/>
        <v>40.26164887584364</v>
      </c>
      <c r="Z173" s="11">
        <f t="shared" si="192"/>
        <v>39.01213013459266</v>
      </c>
      <c r="AA173" s="11">
        <f t="shared" si="192"/>
        <v>36.341345986719432</v>
      </c>
      <c r="AB173" s="11">
        <f t="shared" si="192"/>
        <v>33.980845586387446</v>
      </c>
      <c r="AD173" s="40">
        <f t="shared" si="153"/>
        <v>-2.0410944421878963</v>
      </c>
      <c r="AE173" s="40">
        <f t="shared" si="154"/>
        <v>-0.9162805039634625</v>
      </c>
    </row>
    <row r="174" spans="1:31" x14ac:dyDescent="0.2">
      <c r="A174" s="10" t="str">
        <f t="shared" si="142"/>
        <v>72 Customer service occupations</v>
      </c>
      <c r="B174" s="11">
        <f t="shared" si="142"/>
        <v>14.307220684769224</v>
      </c>
      <c r="C174" s="11">
        <f t="shared" si="146"/>
        <v>16.09049640912226</v>
      </c>
      <c r="D174" s="11">
        <f t="shared" si="146"/>
        <v>16.43698939390492</v>
      </c>
      <c r="E174" s="11">
        <f t="shared" si="146"/>
        <v>21.256722614351514</v>
      </c>
      <c r="F174" s="11">
        <f t="shared" si="146"/>
        <v>24.258169439935891</v>
      </c>
      <c r="H174" s="40">
        <f t="shared" si="147"/>
        <v>2.8142708226483126</v>
      </c>
      <c r="I174" s="40">
        <f t="shared" si="148"/>
        <v>2.6287525314614424</v>
      </c>
      <c r="L174" s="10" t="str">
        <f t="shared" ref="L174:Q174" si="193">L29</f>
        <v>72 Customer service occupations</v>
      </c>
      <c r="M174" s="11">
        <f t="shared" si="193"/>
        <v>4.7186199758516656</v>
      </c>
      <c r="N174" s="11">
        <f t="shared" si="193"/>
        <v>4.6401585276001676</v>
      </c>
      <c r="O174" s="11">
        <f t="shared" si="193"/>
        <v>5.5033089190789939</v>
      </c>
      <c r="P174" s="11">
        <f t="shared" si="193"/>
        <v>7.6510474506425243</v>
      </c>
      <c r="Q174" s="11">
        <f t="shared" si="193"/>
        <v>8.8534121014450822</v>
      </c>
      <c r="S174" s="40">
        <f t="shared" si="150"/>
        <v>3.1244815053957486</v>
      </c>
      <c r="T174" s="40">
        <f t="shared" si="151"/>
        <v>3.2204589785657989</v>
      </c>
      <c r="W174" s="10" t="str">
        <f t="shared" ref="W174:AB174" si="194">W29</f>
        <v>72 Customer service occupations</v>
      </c>
      <c r="X174" s="11">
        <f t="shared" si="194"/>
        <v>9.5886007089175589</v>
      </c>
      <c r="Y174" s="11">
        <f t="shared" si="194"/>
        <v>11.450337881522087</v>
      </c>
      <c r="Z174" s="11">
        <f t="shared" si="194"/>
        <v>10.933680474825906</v>
      </c>
      <c r="AA174" s="11">
        <f t="shared" si="194"/>
        <v>13.605675163708975</v>
      </c>
      <c r="AB174" s="11">
        <f t="shared" si="194"/>
        <v>15.404757338490853</v>
      </c>
      <c r="AD174" s="40">
        <f t="shared" si="153"/>
        <v>2.6602290239060578</v>
      </c>
      <c r="AE174" s="40">
        <f>IF(AB$151-Z$151 &lt;&gt; 0,(EXP(LN(AB174/Z174)/(AB$151-Z$151))-1)*100,0)</f>
        <v>2.3118408755654851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31.158734281233087</v>
      </c>
      <c r="C175" s="11">
        <f t="shared" si="146"/>
        <v>31.102931300706956</v>
      </c>
      <c r="D175" s="11">
        <f t="shared" si="146"/>
        <v>26.946161419341934</v>
      </c>
      <c r="E175" s="11">
        <f t="shared" si="146"/>
        <v>33.135757096137354</v>
      </c>
      <c r="F175" s="11">
        <f t="shared" si="146"/>
        <v>32.870837237186805</v>
      </c>
      <c r="H175" s="40">
        <f t="shared" si="147"/>
        <v>-2.8632832968752853</v>
      </c>
      <c r="I175" s="40">
        <f t="shared" si="148"/>
        <v>1.3337832778106407</v>
      </c>
      <c r="L175" s="10" t="str">
        <f t="shared" ref="L175:Q175" si="195">L30</f>
        <v>81 Process, plant and machine operatives</v>
      </c>
      <c r="M175" s="11">
        <f t="shared" si="195"/>
        <v>23.443753674418279</v>
      </c>
      <c r="N175" s="11">
        <f t="shared" si="195"/>
        <v>22.532132991141975</v>
      </c>
      <c r="O175" s="11">
        <f t="shared" si="195"/>
        <v>19.962202793038887</v>
      </c>
      <c r="P175" s="11">
        <f t="shared" si="195"/>
        <v>23.983638991607798</v>
      </c>
      <c r="Q175" s="11">
        <f t="shared" si="195"/>
        <v>23.023262562992375</v>
      </c>
      <c r="S175" s="40">
        <f t="shared" si="150"/>
        <v>-3.1641291080459322</v>
      </c>
      <c r="T175" s="40">
        <f t="shared" si="151"/>
        <v>0.95563393339714864</v>
      </c>
      <c r="W175" s="10" t="str">
        <f t="shared" ref="W175:AB175" si="196">W30</f>
        <v>81 Process, plant and machine operatives</v>
      </c>
      <c r="X175" s="11">
        <f t="shared" si="196"/>
        <v>7.7149806068148647</v>
      </c>
      <c r="Y175" s="11">
        <f t="shared" si="196"/>
        <v>8.5707983095649336</v>
      </c>
      <c r="Z175" s="11">
        <f t="shared" si="196"/>
        <v>6.983958626303032</v>
      </c>
      <c r="AA175" s="11">
        <f t="shared" si="196"/>
        <v>9.1521181045295954</v>
      </c>
      <c r="AB175" s="11">
        <f t="shared" si="196"/>
        <v>9.8475746741943802</v>
      </c>
      <c r="AD175" s="40">
        <f t="shared" si="153"/>
        <v>-1.9712727954183662</v>
      </c>
      <c r="AE175" s="40">
        <f t="shared" si="154"/>
        <v>2.317167379634899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40.78838366285342</v>
      </c>
      <c r="C176" s="11">
        <f t="shared" si="146"/>
        <v>50.593084461933834</v>
      </c>
      <c r="D176" s="11">
        <f t="shared" si="146"/>
        <v>49.154094713526817</v>
      </c>
      <c r="E176" s="11">
        <f t="shared" si="146"/>
        <v>52.522304718122527</v>
      </c>
      <c r="F176" s="11">
        <f t="shared" si="146"/>
        <v>52.070356874534362</v>
      </c>
      <c r="H176" s="40">
        <f t="shared" si="147"/>
        <v>3.8017418456454344</v>
      </c>
      <c r="I176" s="40">
        <f t="shared" si="148"/>
        <v>0.38497692123855565</v>
      </c>
      <c r="L176" s="10" t="str">
        <f t="shared" ref="L176:Q176" si="197">L31</f>
        <v>82 Transport and mobile machine drivers and operatives</v>
      </c>
      <c r="M176" s="11">
        <f t="shared" si="197"/>
        <v>38.83825987113245</v>
      </c>
      <c r="N176" s="11">
        <f t="shared" si="197"/>
        <v>48.118675800620451</v>
      </c>
      <c r="O176" s="11">
        <f t="shared" si="197"/>
        <v>46.724446280249012</v>
      </c>
      <c r="P176" s="11">
        <f t="shared" si="197"/>
        <v>49.004988066836241</v>
      </c>
      <c r="Q176" s="11">
        <f t="shared" si="197"/>
        <v>48.071298663536794</v>
      </c>
      <c r="S176" s="40">
        <f t="shared" si="150"/>
        <v>3.7664310912646659</v>
      </c>
      <c r="T176" s="40">
        <f t="shared" si="151"/>
        <v>0.18963154009794536</v>
      </c>
      <c r="W176" s="10" t="str">
        <f t="shared" ref="W176:AB176" si="198">W31</f>
        <v>82 Transport and mobile machine drivers and operatives</v>
      </c>
      <c r="X176" s="11">
        <f t="shared" si="198"/>
        <v>1.9501237917210676</v>
      </c>
      <c r="Y176" s="11">
        <f t="shared" si="198"/>
        <v>2.4744086613134071</v>
      </c>
      <c r="Z176" s="11">
        <f t="shared" si="198"/>
        <v>2.4296484332777513</v>
      </c>
      <c r="AA176" s="11">
        <f t="shared" si="198"/>
        <v>3.5173166512863121</v>
      </c>
      <c r="AB176" s="11">
        <f t="shared" si="198"/>
        <v>3.9990582109975872</v>
      </c>
      <c r="AD176" s="40">
        <f t="shared" si="153"/>
        <v>4.4951782438976906</v>
      </c>
      <c r="AE176" s="40">
        <f t="shared" si="154"/>
        <v>3.3778794238410903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19.033472315961625</v>
      </c>
      <c r="C177" s="11">
        <f t="shared" si="146"/>
        <v>18.24107903053924</v>
      </c>
      <c r="D177" s="11">
        <f t="shared" si="146"/>
        <v>16.494131999021608</v>
      </c>
      <c r="E177" s="11">
        <f t="shared" si="146"/>
        <v>13.952915867729878</v>
      </c>
      <c r="F177" s="11">
        <f t="shared" si="146"/>
        <v>12.829208169721426</v>
      </c>
      <c r="H177" s="40">
        <f t="shared" si="147"/>
        <v>-2.8232683756840959</v>
      </c>
      <c r="I177" s="40">
        <f t="shared" si="148"/>
        <v>-1.6612480022953124</v>
      </c>
      <c r="L177" s="10" t="str">
        <f t="shared" ref="L177:Q178" si="199">L32</f>
        <v>91 Elementary trades and related occupations</v>
      </c>
      <c r="M177" s="11">
        <f t="shared" si="199"/>
        <v>14.09291754255908</v>
      </c>
      <c r="N177" s="11">
        <f t="shared" si="199"/>
        <v>13.233356588008474</v>
      </c>
      <c r="O177" s="11">
        <f t="shared" si="199"/>
        <v>12.584612733484782</v>
      </c>
      <c r="P177" s="11">
        <f t="shared" si="199"/>
        <v>10.461346700751298</v>
      </c>
      <c r="Q177" s="11">
        <f t="shared" si="199"/>
        <v>9.445973342034689</v>
      </c>
      <c r="S177" s="40">
        <f t="shared" si="150"/>
        <v>-2.2385152171838452</v>
      </c>
      <c r="T177" s="40">
        <f t="shared" si="151"/>
        <v>-1.8944017014034031</v>
      </c>
      <c r="W177" s="10" t="str">
        <f t="shared" ref="W177:AB178" si="200">W32</f>
        <v>91 Elementary trades and related occupations</v>
      </c>
      <c r="X177" s="11">
        <f t="shared" si="200"/>
        <v>4.9405547734025506</v>
      </c>
      <c r="Y177" s="11">
        <f t="shared" si="200"/>
        <v>5.0077224425307971</v>
      </c>
      <c r="Z177" s="11">
        <f t="shared" si="200"/>
        <v>3.9095192655368383</v>
      </c>
      <c r="AA177" s="11">
        <f t="shared" si="200"/>
        <v>3.4915691669785929</v>
      </c>
      <c r="AB177" s="11">
        <f t="shared" si="200"/>
        <v>3.3832348276867319</v>
      </c>
      <c r="AD177" s="40">
        <f t="shared" si="153"/>
        <v>-4.5733829900342249</v>
      </c>
      <c r="AE177" s="40">
        <f t="shared" si="154"/>
        <v>-0.9592503253993967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86.383484564724853</v>
      </c>
      <c r="C178" s="11">
        <f t="shared" si="146"/>
        <v>88.074957172097953</v>
      </c>
      <c r="D178" s="11">
        <f t="shared" si="146"/>
        <v>80.516524577657464</v>
      </c>
      <c r="E178" s="11">
        <f t="shared" si="146"/>
        <v>82.059213642849116</v>
      </c>
      <c r="F178" s="11">
        <f t="shared" si="146"/>
        <v>78.28099186187093</v>
      </c>
      <c r="H178" s="40">
        <f>IF(D$151-B$151 &lt;&gt; 0,(EXP(LN(D178/B178)/(D$151-B$151))-1)*100,0)</f>
        <v>-1.3968338470505826</v>
      </c>
      <c r="I178" s="40">
        <f t="shared" ref="I178" si="201">IF(F$151-D$151 &lt;&gt; 0,(EXP(LN(F178/D178)/(F$151-D$151))-1)*100,0)</f>
        <v>-0.18754141739759644</v>
      </c>
      <c r="L178" s="10" t="str">
        <f t="shared" si="199"/>
        <v>92 Elementary administration and service occupations</v>
      </c>
      <c r="M178" s="11">
        <f t="shared" si="199"/>
        <v>45.439451348430453</v>
      </c>
      <c r="N178" s="11">
        <f t="shared" si="199"/>
        <v>44.1705145377965</v>
      </c>
      <c r="O178" s="11">
        <f t="shared" si="199"/>
        <v>41.384912201192471</v>
      </c>
      <c r="P178" s="11">
        <f t="shared" si="199"/>
        <v>44.191456905827195</v>
      </c>
      <c r="Q178" s="11">
        <f t="shared" si="199"/>
        <v>41.767660193487536</v>
      </c>
      <c r="S178" s="40">
        <f t="shared" ref="S178" si="202">IF(O$151-M$151 &lt;&gt; 0,(EXP(LN(O178/M178)/(O$151-M$151))-1)*100,0)</f>
        <v>-1.851923701347491</v>
      </c>
      <c r="T178" s="40">
        <f t="shared" ref="T178" si="203">IF(Q$151-O$151 &lt;&gt; 0,(EXP(LN(Q178/O178)/(Q$151-O$151))-1)*100,0)</f>
        <v>6.1392075106869726E-2</v>
      </c>
      <c r="W178" s="10" t="str">
        <f t="shared" si="200"/>
        <v>92 Elementary administration and service occupations</v>
      </c>
      <c r="X178" s="11">
        <f t="shared" si="200"/>
        <v>40.944033216294386</v>
      </c>
      <c r="Y178" s="11">
        <f t="shared" si="200"/>
        <v>43.904442634301532</v>
      </c>
      <c r="Z178" s="11">
        <f t="shared" si="200"/>
        <v>39.131612376464979</v>
      </c>
      <c r="AA178" s="11">
        <f t="shared" si="200"/>
        <v>37.8677567370218</v>
      </c>
      <c r="AB178" s="11">
        <f t="shared" si="200"/>
        <v>36.513331668383316</v>
      </c>
      <c r="AD178" s="40">
        <f t="shared" ref="AD178" si="204">IF(Z$151-X$151 &lt;&gt; 0,(EXP(LN(Z178/X178)/(Z$151-X$151))-1)*100,0)</f>
        <v>-0.90142160725712461</v>
      </c>
      <c r="AE178" s="40">
        <f t="shared" ref="AE178" si="205">IF(AB$151-Z$151 &lt;&gt; 0,(EXP(LN(AB178/Z178)/(AB$151-Z$151))-1)*100,0)</f>
        <v>-0.46062383216859404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862.12400000000002</v>
      </c>
      <c r="C180" s="34">
        <f t="shared" si="206"/>
        <v>933.55599999999959</v>
      </c>
      <c r="D180" s="34">
        <f t="shared" si="206"/>
        <v>924.25599999999974</v>
      </c>
      <c r="E180" s="34">
        <f t="shared" si="206"/>
        <v>949.40199999999993</v>
      </c>
      <c r="F180" s="34">
        <f t="shared" si="206"/>
        <v>985.34599999999978</v>
      </c>
      <c r="H180" s="43">
        <f>IF(D$151-B$151 &lt;&gt; 0,(EXP(LN(D180/B180)/(D$151-B$151))-1)*100,0)</f>
        <v>1.401530175562371</v>
      </c>
      <c r="I180" s="43">
        <f t="shared" si="148"/>
        <v>0.42760335183862352</v>
      </c>
      <c r="L180" s="231" t="str">
        <f t="shared" ref="L180:Q180" si="207">L35</f>
        <v>All occupations</v>
      </c>
      <c r="M180" s="34">
        <f t="shared" si="207"/>
        <v>461.40637054807786</v>
      </c>
      <c r="N180" s="34">
        <f t="shared" si="207"/>
        <v>490.23124023086422</v>
      </c>
      <c r="O180" s="34">
        <f t="shared" si="207"/>
        <v>488.61246782262236</v>
      </c>
      <c r="P180" s="34">
        <f t="shared" si="207"/>
        <v>500.69584428369433</v>
      </c>
      <c r="Q180" s="34">
        <f t="shared" si="207"/>
        <v>514.82733327193216</v>
      </c>
      <c r="S180" s="43">
        <f t="shared" ref="S180" si="208">IF(O$151-M$151 &lt;&gt; 0,(EXP(LN(O180/M180)/(O$151-M$151))-1)*100,0)</f>
        <v>1.1524000180040961</v>
      </c>
      <c r="T180" s="43">
        <f t="shared" ref="T180" si="209">IF(Q$151-O$151 &lt;&gt; 0,(EXP(LN(Q180/O180)/(Q$151-O$151))-1)*100,0)</f>
        <v>0.34902028433032584</v>
      </c>
      <c r="W180" s="231" t="str">
        <f t="shared" ref="W180:AB180" si="210">W35</f>
        <v>All occupations</v>
      </c>
      <c r="X180" s="34">
        <f t="shared" si="210"/>
        <v>400.71762945192211</v>
      </c>
      <c r="Y180" s="34">
        <f t="shared" si="210"/>
        <v>443.32475976913548</v>
      </c>
      <c r="Z180" s="34">
        <f t="shared" si="210"/>
        <v>435.64353217737755</v>
      </c>
      <c r="AA180" s="34">
        <f t="shared" si="210"/>
        <v>448.70615571630543</v>
      </c>
      <c r="AB180" s="34">
        <f t="shared" si="210"/>
        <v>470.51866672806824</v>
      </c>
      <c r="AD180" s="43">
        <f t="shared" ref="AD180" si="211">IF(Z$151-X$151 &lt;&gt; 0,(EXP(LN(Z180/X180)/(Z$151-X$151))-1)*100,0)</f>
        <v>1.6853913063704429</v>
      </c>
      <c r="AE180" s="43">
        <f t="shared" ref="AE180" si="212">IF(AB$151-Z$151 &lt;&gt; 0,(EXP(LN(AB180/Z180)/(AB$151-Z$151))-1)*100,0)</f>
        <v>0.51472893622859228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East Midlands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82.891695523863447</v>
      </c>
      <c r="C7" s="31">
        <f>'Occ T1'!C8</f>
        <v>99.569634747426051</v>
      </c>
      <c r="D7" s="31">
        <f>'Occ T1'!D8</f>
        <v>102.48819387341696</v>
      </c>
      <c r="E7" s="31">
        <f>'Occ T1'!E8</f>
        <v>105.54930669583543</v>
      </c>
      <c r="F7" s="31">
        <f>'Occ T1'!F8</f>
        <v>118.467387574697</v>
      </c>
      <c r="H7" s="31">
        <f>C7-B7</f>
        <v>16.677939223562603</v>
      </c>
      <c r="I7" s="31">
        <f>D7-C7</f>
        <v>2.9185591259909103</v>
      </c>
      <c r="J7" s="31">
        <f>E7-D7</f>
        <v>3.0611128224184654</v>
      </c>
      <c r="K7" s="31">
        <f>F7-E7</f>
        <v>12.918080878861574</v>
      </c>
      <c r="L7" s="31">
        <f>F7-D7</f>
        <v>15.979193701280039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56.260147218954955</v>
      </c>
      <c r="C8" s="32">
        <f>'Occ T2'!C8</f>
        <v>69.257289514306606</v>
      </c>
      <c r="D8" s="32">
        <f>'Occ T2'!D8</f>
        <v>71.422001355985913</v>
      </c>
      <c r="E8" s="32">
        <f>'Occ T2'!E8</f>
        <v>66.696399832379967</v>
      </c>
      <c r="F8" s="32">
        <f>'Occ T2'!F8</f>
        <v>73.126191930039013</v>
      </c>
      <c r="H8" s="31">
        <f t="shared" ref="H8:H9" si="0">C8-B8</f>
        <v>12.997142295351651</v>
      </c>
      <c r="I8" s="31">
        <f t="shared" ref="I8:I9" si="1">D8-C8</f>
        <v>2.1647118416793063</v>
      </c>
      <c r="J8" s="31">
        <f t="shared" ref="J8:J9" si="2">E8-D8</f>
        <v>-4.7256015236059454</v>
      </c>
      <c r="K8" s="31">
        <f t="shared" ref="K8:K9" si="3">F8-E8</f>
        <v>6.4297920976590461</v>
      </c>
      <c r="L8" s="31">
        <f t="shared" ref="L8:L49" si="4">F8-D8</f>
        <v>1.7041905740531007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26.631548304908488</v>
      </c>
      <c r="C9" s="32">
        <f>'Occ T2'!C9</f>
        <v>30.312345233119441</v>
      </c>
      <c r="D9" s="32">
        <f>'Occ T2'!D9</f>
        <v>31.066192517431048</v>
      </c>
      <c r="E9" s="32">
        <f>'Occ T2'!E9</f>
        <v>38.852906863455459</v>
      </c>
      <c r="F9" s="32">
        <f>'Occ T2'!F9</f>
        <v>45.341195644657986</v>
      </c>
      <c r="H9" s="31">
        <f t="shared" si="0"/>
        <v>3.6807969282109525</v>
      </c>
      <c r="I9" s="31">
        <f t="shared" si="1"/>
        <v>0.75384728431160752</v>
      </c>
      <c r="J9" s="31">
        <f t="shared" si="2"/>
        <v>7.7867143460244108</v>
      </c>
      <c r="K9" s="31">
        <f t="shared" si="3"/>
        <v>6.4882887812025274</v>
      </c>
      <c r="L9" s="31">
        <f t="shared" si="4"/>
        <v>14.275003127226938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154.34777525266742</v>
      </c>
      <c r="C11" s="31">
        <f>'Occ T1'!C9</f>
        <v>179.29045751577669</v>
      </c>
      <c r="D11" s="31">
        <f>'Occ T1'!D9</f>
        <v>188.1401171593071</v>
      </c>
      <c r="E11" s="31">
        <f>'Occ T1'!E9</f>
        <v>202.17053227749693</v>
      </c>
      <c r="F11" s="31">
        <f>'Occ T1'!F9</f>
        <v>224.73076229406439</v>
      </c>
      <c r="H11" s="31">
        <f>C11-B11</f>
        <v>24.942682263109276</v>
      </c>
      <c r="I11" s="31">
        <f t="shared" ref="I11:I49" si="5">D11-C11</f>
        <v>8.8496596435304014</v>
      </c>
      <c r="J11" s="31">
        <f>E11-D11</f>
        <v>14.030415118189836</v>
      </c>
      <c r="K11" s="31">
        <f>F11-E11</f>
        <v>22.560230016567459</v>
      </c>
      <c r="L11" s="31">
        <f t="shared" si="4"/>
        <v>36.590645134757295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46.912956347586324</v>
      </c>
      <c r="C12" s="10">
        <f>'Occ T2'!C10</f>
        <v>54.654941997353703</v>
      </c>
      <c r="D12" s="10">
        <f>'Occ T2'!D10</f>
        <v>56.762178974607544</v>
      </c>
      <c r="E12" s="10">
        <f>'Occ T2'!E10</f>
        <v>60.394423136004534</v>
      </c>
      <c r="F12" s="10">
        <f>'Occ T2'!F10</f>
        <v>67.588581658490142</v>
      </c>
      <c r="H12" s="11">
        <f t="shared" ref="H12:K14" si="6">C12-B12</f>
        <v>7.7419856497673791</v>
      </c>
      <c r="I12" s="31">
        <f t="shared" si="5"/>
        <v>2.1072369772538408</v>
      </c>
      <c r="J12" s="11">
        <f t="shared" si="6"/>
        <v>3.63224416139699</v>
      </c>
      <c r="K12" s="11">
        <f t="shared" si="6"/>
        <v>7.1941585224856084</v>
      </c>
      <c r="L12" s="31">
        <f t="shared" si="4"/>
        <v>10.826402683882598</v>
      </c>
    </row>
    <row r="13" spans="1:12" x14ac:dyDescent="0.2">
      <c r="A13" s="10" t="str">
        <f>'Occ T2'!A11</f>
        <v>22 Health professionals</v>
      </c>
      <c r="B13" s="10">
        <f>'Occ T2'!B11</f>
        <v>28.948204758658136</v>
      </c>
      <c r="C13" s="10">
        <f>'Occ T2'!C11</f>
        <v>34.89669555481295</v>
      </c>
      <c r="D13" s="10">
        <f>'Occ T2'!D11</f>
        <v>34.74914414360434</v>
      </c>
      <c r="E13" s="10">
        <f>'Occ T2'!E11</f>
        <v>37.751854385269752</v>
      </c>
      <c r="F13" s="10">
        <f>'Occ T2'!F11</f>
        <v>41.826994906237196</v>
      </c>
      <c r="H13" s="11">
        <f t="shared" si="6"/>
        <v>5.9484907961548146</v>
      </c>
      <c r="I13" s="31">
        <f t="shared" si="5"/>
        <v>-0.14755141120861026</v>
      </c>
      <c r="J13" s="11">
        <f t="shared" si="6"/>
        <v>3.0027102416654117</v>
      </c>
      <c r="K13" s="11">
        <f t="shared" si="6"/>
        <v>4.0751405209674445</v>
      </c>
      <c r="L13" s="31">
        <f t="shared" si="4"/>
        <v>7.0778507626328562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31.488388189008433</v>
      </c>
      <c r="C14" s="10">
        <f>'Occ T2'!C12</f>
        <v>33.928069168467502</v>
      </c>
      <c r="D14" s="10">
        <f>'Occ T2'!D12</f>
        <v>35.006282805569555</v>
      </c>
      <c r="E14" s="10">
        <f>'Occ T2'!E12</f>
        <v>34.977879326359677</v>
      </c>
      <c r="F14" s="10">
        <f>'Occ T2'!F12</f>
        <v>36.80815885632007</v>
      </c>
      <c r="H14" s="11">
        <f t="shared" si="6"/>
        <v>2.4396809794590695</v>
      </c>
      <c r="I14" s="31">
        <f t="shared" si="5"/>
        <v>1.0782136371020528</v>
      </c>
      <c r="J14" s="11">
        <f t="shared" si="6"/>
        <v>-2.8403479209877958E-2</v>
      </c>
      <c r="K14" s="11">
        <f t="shared" si="6"/>
        <v>1.8302795299603929</v>
      </c>
      <c r="L14" s="31">
        <f t="shared" si="4"/>
        <v>1.8018760507505149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46.998225957414547</v>
      </c>
      <c r="C15" s="10">
        <f>'Occ T2'!C13</f>
        <v>55.810750795142532</v>
      </c>
      <c r="D15" s="10">
        <f>'Occ T2'!D13</f>
        <v>61.62251123552565</v>
      </c>
      <c r="E15" s="10">
        <f>'Occ T2'!E13</f>
        <v>69.046375429862948</v>
      </c>
      <c r="F15" s="10">
        <f>'Occ T2'!F13</f>
        <v>78.507026873017011</v>
      </c>
      <c r="H15" s="11">
        <f t="shared" ref="H15" si="7">C15-B15</f>
        <v>8.8125248377279846</v>
      </c>
      <c r="I15" s="31">
        <f t="shared" si="5"/>
        <v>5.811760440383118</v>
      </c>
      <c r="J15" s="11">
        <f t="shared" ref="J15" si="8">E15-D15</f>
        <v>7.4238641943372983</v>
      </c>
      <c r="K15" s="11">
        <f t="shared" ref="K15" si="9">F15-E15</f>
        <v>9.4606514431540631</v>
      </c>
      <c r="L15" s="31">
        <f t="shared" si="4"/>
        <v>16.884515637491361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97.996279299454613</v>
      </c>
      <c r="C17" s="31">
        <f>'Occ T1'!C10</f>
        <v>108.55014465316651</v>
      </c>
      <c r="D17" s="31">
        <f>'Occ T1'!D10</f>
        <v>113.55796052035905</v>
      </c>
      <c r="E17" s="31">
        <f>'Occ T1'!E10</f>
        <v>110.81917102382906</v>
      </c>
      <c r="F17" s="31">
        <f>'Occ T1'!F10</f>
        <v>118.87534581397531</v>
      </c>
      <c r="H17" s="31">
        <f t="shared" ref="H17:K21" si="10">C17-B17</f>
        <v>10.553865353711899</v>
      </c>
      <c r="I17" s="31">
        <f t="shared" si="5"/>
        <v>5.0078158671925337</v>
      </c>
      <c r="J17" s="31">
        <f t="shared" si="10"/>
        <v>-2.7387894965299893</v>
      </c>
      <c r="K17" s="31">
        <f t="shared" si="10"/>
        <v>8.0561747901462581</v>
      </c>
      <c r="L17" s="31">
        <f t="shared" si="4"/>
        <v>5.3173852936162689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13.891194542519699</v>
      </c>
      <c r="C18" s="10">
        <f>'Occ T2'!C14</f>
        <v>16.598815560828282</v>
      </c>
      <c r="D18" s="10">
        <f>'Occ T2'!D14</f>
        <v>18.005371037109249</v>
      </c>
      <c r="E18" s="10">
        <f>'Occ T2'!E14</f>
        <v>15.772539301853438</v>
      </c>
      <c r="F18" s="10">
        <f>'Occ T2'!F14</f>
        <v>16.851664417544146</v>
      </c>
      <c r="H18" s="11">
        <f t="shared" si="10"/>
        <v>2.7076210183085827</v>
      </c>
      <c r="I18" s="31">
        <f t="shared" si="5"/>
        <v>1.4065554762809676</v>
      </c>
      <c r="J18" s="11">
        <f t="shared" si="10"/>
        <v>-2.2328317352558109</v>
      </c>
      <c r="K18" s="11">
        <f t="shared" si="10"/>
        <v>1.079125115690708</v>
      </c>
      <c r="L18" s="31">
        <f t="shared" si="4"/>
        <v>-1.1537066195651029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12.983193146151171</v>
      </c>
      <c r="C19" s="10">
        <f>'Occ T2'!C15</f>
        <v>15.436641595378934</v>
      </c>
      <c r="D19" s="10">
        <f>'Occ T2'!D15</f>
        <v>15.624977673549568</v>
      </c>
      <c r="E19" s="10">
        <f>'Occ T2'!E15</f>
        <v>15.95450321055336</v>
      </c>
      <c r="F19" s="10">
        <f>'Occ T2'!F15</f>
        <v>17.742817280978212</v>
      </c>
      <c r="H19" s="11">
        <f t="shared" si="10"/>
        <v>2.4534484492277624</v>
      </c>
      <c r="I19" s="31">
        <f t="shared" si="5"/>
        <v>0.18833607817063402</v>
      </c>
      <c r="J19" s="11">
        <f t="shared" si="10"/>
        <v>0.32952553700379283</v>
      </c>
      <c r="K19" s="11">
        <f t="shared" si="10"/>
        <v>1.7883140704248515</v>
      </c>
      <c r="L19" s="31">
        <f t="shared" si="4"/>
        <v>2.1178396074286443</v>
      </c>
    </row>
    <row r="20" spans="1:12" x14ac:dyDescent="0.2">
      <c r="A20" s="10" t="str">
        <f>'Occ T2'!A16</f>
        <v>33 Protective service occupations</v>
      </c>
      <c r="B20" s="10">
        <f>'Occ T2'!B16</f>
        <v>9.5676289350769874</v>
      </c>
      <c r="C20" s="10">
        <f>'Occ T2'!C16</f>
        <v>9.8738854076293237</v>
      </c>
      <c r="D20" s="10">
        <f>'Occ T2'!D16</f>
        <v>10.272593637449544</v>
      </c>
      <c r="E20" s="10">
        <f>'Occ T2'!E16</f>
        <v>12.30649697936119</v>
      </c>
      <c r="F20" s="10">
        <f>'Occ T2'!F16</f>
        <v>13.907237410166173</v>
      </c>
      <c r="H20" s="11">
        <f t="shared" si="10"/>
        <v>0.30625647255233623</v>
      </c>
      <c r="I20" s="31">
        <f t="shared" si="5"/>
        <v>0.39870822982022069</v>
      </c>
      <c r="J20" s="11">
        <f t="shared" si="10"/>
        <v>2.0339033419116461</v>
      </c>
      <c r="K20" s="11">
        <f t="shared" si="10"/>
        <v>1.6007404308049829</v>
      </c>
      <c r="L20" s="31">
        <f t="shared" si="4"/>
        <v>3.634643772716629</v>
      </c>
    </row>
    <row r="21" spans="1:12" x14ac:dyDescent="0.2">
      <c r="A21" s="10" t="str">
        <f>'Occ T2'!A17</f>
        <v>34 Culture, media and sports occupations</v>
      </c>
      <c r="B21" s="10">
        <f>'Occ T2'!B17</f>
        <v>12.890596119460181</v>
      </c>
      <c r="C21" s="10">
        <f>'Occ T2'!C17</f>
        <v>12.514781119645944</v>
      </c>
      <c r="D21" s="10">
        <f>'Occ T2'!D17</f>
        <v>13.230711495350086</v>
      </c>
      <c r="E21" s="10">
        <f>'Occ T2'!E17</f>
        <v>12.374388339383918</v>
      </c>
      <c r="F21" s="10">
        <f>'Occ T2'!F17</f>
        <v>13.581909468934681</v>
      </c>
      <c r="H21" s="11">
        <f t="shared" si="10"/>
        <v>-0.37581499981423683</v>
      </c>
      <c r="I21" s="31">
        <f t="shared" si="5"/>
        <v>0.71593037570414175</v>
      </c>
      <c r="J21" s="11">
        <f t="shared" si="10"/>
        <v>-0.8563231559661677</v>
      </c>
      <c r="K21" s="11">
        <f t="shared" si="10"/>
        <v>1.2075211295507629</v>
      </c>
      <c r="L21" s="31">
        <f t="shared" si="4"/>
        <v>0.35119797358459515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48.663666556246568</v>
      </c>
      <c r="C22" s="10">
        <f>'Occ T2'!C18</f>
        <v>54.126020969684021</v>
      </c>
      <c r="D22" s="10">
        <f>'Occ T2'!D18</f>
        <v>56.424306676900606</v>
      </c>
      <c r="E22" s="10">
        <f>'Occ T2'!E18</f>
        <v>54.411243192677148</v>
      </c>
      <c r="F22" s="10">
        <f>'Occ T2'!F18</f>
        <v>56.791717236352106</v>
      </c>
      <c r="H22" s="11">
        <f t="shared" ref="H22" si="11">C22-B22</f>
        <v>5.4623544134374526</v>
      </c>
      <c r="I22" s="31">
        <f t="shared" si="5"/>
        <v>2.2982857072165856</v>
      </c>
      <c r="J22" s="11">
        <f t="shared" ref="J22" si="12">E22-D22</f>
        <v>-2.0130634842234585</v>
      </c>
      <c r="K22" s="11">
        <f t="shared" ref="K22" si="13">F22-E22</f>
        <v>2.3804740436749583</v>
      </c>
      <c r="L22" s="31">
        <f t="shared" si="4"/>
        <v>0.36741055945149981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95.70371865982635</v>
      </c>
      <c r="C24" s="31">
        <f>'Occ T1'!C11</f>
        <v>97.671398567179608</v>
      </c>
      <c r="D24" s="31">
        <f>'Occ T1'!D11</f>
        <v>100.22135311081831</v>
      </c>
      <c r="E24" s="31">
        <f>'Occ T1'!E11</f>
        <v>95.236973830291703</v>
      </c>
      <c r="F24" s="31">
        <f>'Occ T1'!F11</f>
        <v>88.34950443057663</v>
      </c>
      <c r="H24" s="31">
        <f t="shared" ref="H24:K26" si="14">C24-B24</f>
        <v>1.9676799073532578</v>
      </c>
      <c r="I24" s="31">
        <f t="shared" si="5"/>
        <v>2.5499545436387052</v>
      </c>
      <c r="J24" s="31">
        <f t="shared" si="14"/>
        <v>-4.9843792805266105</v>
      </c>
      <c r="K24" s="31">
        <f t="shared" si="14"/>
        <v>-6.8874693997150729</v>
      </c>
      <c r="L24" s="31">
        <f t="shared" si="4"/>
        <v>-11.871848680241683</v>
      </c>
    </row>
    <row r="25" spans="1:12" x14ac:dyDescent="0.2">
      <c r="A25" t="str">
        <f>'Occ T2'!A19</f>
        <v>41 Administrative occupations</v>
      </c>
      <c r="B25" s="32">
        <f>'Occ T2'!B19</f>
        <v>77.37495100295672</v>
      </c>
      <c r="C25" s="32">
        <f>'Occ T2'!C19</f>
        <v>79.882197734218281</v>
      </c>
      <c r="D25" s="32">
        <f>'Occ T2'!D19</f>
        <v>82.906991699075434</v>
      </c>
      <c r="E25" s="32">
        <f>'Occ T2'!E19</f>
        <v>76.792002459277882</v>
      </c>
      <c r="F25" s="32">
        <f>'Occ T2'!F19</f>
        <v>73.412327071297526</v>
      </c>
      <c r="H25" s="11">
        <f t="shared" si="14"/>
        <v>2.5072467312615601</v>
      </c>
      <c r="I25" s="31">
        <f t="shared" si="5"/>
        <v>3.0247939648571531</v>
      </c>
      <c r="J25" s="11">
        <f t="shared" si="14"/>
        <v>-6.114989239797552</v>
      </c>
      <c r="K25" s="11">
        <f t="shared" si="14"/>
        <v>-3.379675387980356</v>
      </c>
      <c r="L25" s="31">
        <f t="shared" si="4"/>
        <v>-9.4946646277779081</v>
      </c>
    </row>
    <row r="26" spans="1:12" x14ac:dyDescent="0.2">
      <c r="A26" t="str">
        <f>'Occ T2'!A20</f>
        <v>42 Secretarial and related occupations</v>
      </c>
      <c r="B26" s="32">
        <f>'Occ T2'!B20</f>
        <v>18.328767656869626</v>
      </c>
      <c r="C26" s="32">
        <f>'Occ T2'!C20</f>
        <v>17.789200832961324</v>
      </c>
      <c r="D26" s="32">
        <f>'Occ T2'!D20</f>
        <v>17.314361411742883</v>
      </c>
      <c r="E26" s="32">
        <f>'Occ T2'!E20</f>
        <v>18.444971371013814</v>
      </c>
      <c r="F26" s="32">
        <f>'Occ T2'!F20</f>
        <v>14.937177359279103</v>
      </c>
      <c r="H26" s="11">
        <f t="shared" si="14"/>
        <v>-0.53956682390830224</v>
      </c>
      <c r="I26" s="31">
        <f t="shared" si="5"/>
        <v>-0.4748394212184408</v>
      </c>
      <c r="J26" s="11">
        <f t="shared" si="14"/>
        <v>1.1306099592709309</v>
      </c>
      <c r="K26" s="11">
        <f t="shared" si="14"/>
        <v>-3.5077940117347115</v>
      </c>
      <c r="L26" s="31">
        <f t="shared" si="4"/>
        <v>-2.3771840524637806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81.221197971788015</v>
      </c>
      <c r="C28" s="31">
        <f>'Occ T1'!C12</f>
        <v>80.563416079906631</v>
      </c>
      <c r="D28" s="31">
        <f>'Occ T1'!D12</f>
        <v>71.915040446207016</v>
      </c>
      <c r="E28" s="31">
        <f>'Occ T1'!E12</f>
        <v>71.664578530646665</v>
      </c>
      <c r="F28" s="31">
        <f>'Occ T1'!F12</f>
        <v>67.685150788676964</v>
      </c>
      <c r="H28" s="31">
        <f t="shared" ref="H28:K30" si="15">C28-B28</f>
        <v>-0.65778189188138469</v>
      </c>
      <c r="I28" s="31">
        <f t="shared" si="5"/>
        <v>-8.6483756336996152</v>
      </c>
      <c r="J28" s="31">
        <f t="shared" si="15"/>
        <v>-0.25046191556035069</v>
      </c>
      <c r="K28" s="31">
        <f t="shared" si="15"/>
        <v>-3.9794277419697011</v>
      </c>
      <c r="L28" s="31">
        <f t="shared" si="4"/>
        <v>-4.2298896575300517</v>
      </c>
    </row>
    <row r="29" spans="1:12" x14ac:dyDescent="0.2">
      <c r="A29" s="10" t="str">
        <f>'Occ T2'!A21</f>
        <v>51 Skilled agricultural and related trades</v>
      </c>
      <c r="B29" s="10">
        <f>'Occ T2'!B21</f>
        <v>8.6520877618869836</v>
      </c>
      <c r="C29" s="10">
        <f>'Occ T2'!C21</f>
        <v>9.0444435067437254</v>
      </c>
      <c r="D29" s="10">
        <f>'Occ T2'!D21</f>
        <v>9.3056861356102196</v>
      </c>
      <c r="E29" s="10">
        <f>'Occ T2'!E21</f>
        <v>9.2457140149889092</v>
      </c>
      <c r="F29" s="10">
        <f>'Occ T2'!F21</f>
        <v>9.9558004139251377</v>
      </c>
      <c r="H29" s="11">
        <f t="shared" si="15"/>
        <v>0.39235574485674185</v>
      </c>
      <c r="I29" s="31">
        <f t="shared" si="5"/>
        <v>0.26124262886649419</v>
      </c>
      <c r="J29" s="11">
        <f t="shared" si="15"/>
        <v>-5.997212062131041E-2</v>
      </c>
      <c r="K29" s="11">
        <f t="shared" si="15"/>
        <v>0.71008639893622849</v>
      </c>
      <c r="L29" s="31">
        <f t="shared" si="4"/>
        <v>0.65011427831491808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34.296049530101634</v>
      </c>
      <c r="C30" s="10">
        <f>'Occ T2'!C22</f>
        <v>35.437847124421324</v>
      </c>
      <c r="D30" s="10">
        <f>'Occ T2'!D22</f>
        <v>31.035924399652902</v>
      </c>
      <c r="E30" s="10">
        <f>'Occ T2'!E22</f>
        <v>30.695450006878655</v>
      </c>
      <c r="F30" s="10">
        <f>'Occ T2'!F22</f>
        <v>28.815138594802665</v>
      </c>
      <c r="H30" s="11">
        <f t="shared" si="15"/>
        <v>1.1417975943196907</v>
      </c>
      <c r="I30" s="31">
        <f t="shared" si="5"/>
        <v>-4.4019227247684221</v>
      </c>
      <c r="J30" s="11">
        <f t="shared" si="15"/>
        <v>-0.34047439277424729</v>
      </c>
      <c r="K30" s="11">
        <f t="shared" si="15"/>
        <v>-1.8803114120759901</v>
      </c>
      <c r="L30" s="31">
        <f t="shared" si="4"/>
        <v>-2.2207858048502374</v>
      </c>
    </row>
    <row r="31" spans="1:12" x14ac:dyDescent="0.2">
      <c r="A31" s="10" t="str">
        <f>'Occ T2'!A23</f>
        <v>53 Skilled construction and building trades</v>
      </c>
      <c r="B31" s="10">
        <f>'Occ T2'!B23</f>
        <v>22.660175779742318</v>
      </c>
      <c r="C31" s="10">
        <f>'Occ T2'!C23</f>
        <v>22.174235906243492</v>
      </c>
      <c r="D31" s="10">
        <f>'Occ T2'!D23</f>
        <v>18.088220664963497</v>
      </c>
      <c r="E31" s="10">
        <f>'Occ T2'!E23</f>
        <v>18.605144505026761</v>
      </c>
      <c r="F31" s="10">
        <f>'Occ T2'!F23</f>
        <v>16.488422822507864</v>
      </c>
      <c r="H31" s="11">
        <f t="shared" ref="H31:H32" si="16">C31-B31</f>
        <v>-0.48593987349882539</v>
      </c>
      <c r="I31" s="31">
        <f t="shared" si="5"/>
        <v>-4.0860152412799948</v>
      </c>
      <c r="J31" s="11">
        <f t="shared" ref="J31:J32" si="17">E31-D31</f>
        <v>0.51692384006326364</v>
      </c>
      <c r="K31" s="11">
        <f t="shared" ref="K31:K32" si="18">F31-E31</f>
        <v>-2.1167216825188966</v>
      </c>
      <c r="L31" s="31">
        <f t="shared" si="4"/>
        <v>-1.5997978424556329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15.612884900057077</v>
      </c>
      <c r="C32" s="10">
        <f>'Occ T2'!C24</f>
        <v>13.906889542498091</v>
      </c>
      <c r="D32" s="10">
        <f>'Occ T2'!D24</f>
        <v>13.485209245980405</v>
      </c>
      <c r="E32" s="10">
        <f>'Occ T2'!E24</f>
        <v>13.118270003752345</v>
      </c>
      <c r="F32" s="10">
        <f>'Occ T2'!F24</f>
        <v>12.425788957441297</v>
      </c>
      <c r="H32" s="11">
        <f t="shared" si="16"/>
        <v>-1.7059953575589866</v>
      </c>
      <c r="I32" s="31">
        <f t="shared" si="5"/>
        <v>-0.42168029651768535</v>
      </c>
      <c r="J32" s="11">
        <f t="shared" si="17"/>
        <v>-0.36693924222806018</v>
      </c>
      <c r="K32" s="11">
        <f t="shared" si="18"/>
        <v>-0.69248104631104823</v>
      </c>
      <c r="L32" s="31">
        <f t="shared" si="4"/>
        <v>-1.0594202885391084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90.584637093951912</v>
      </c>
      <c r="C34" s="31">
        <f>'Occ T1'!C13</f>
        <v>99.054273637847416</v>
      </c>
      <c r="D34" s="31">
        <f>'Occ T1'!D13</f>
        <v>94.989964375296836</v>
      </c>
      <c r="E34" s="31">
        <f>'Occ T1'!E13</f>
        <v>101.6869090654764</v>
      </c>
      <c r="F34" s="31">
        <f>'Occ T1'!F13</f>
        <v>110.62721866356718</v>
      </c>
      <c r="H34" s="31">
        <f t="shared" ref="H34:K36" si="19">C34-B34</f>
        <v>8.4696365438955041</v>
      </c>
      <c r="I34" s="31">
        <f t="shared" si="5"/>
        <v>-4.0643092625505801</v>
      </c>
      <c r="J34" s="31">
        <f t="shared" si="19"/>
        <v>6.6969446901795635</v>
      </c>
      <c r="K34" s="31">
        <f t="shared" si="19"/>
        <v>8.9403095980907779</v>
      </c>
      <c r="L34" s="31">
        <f t="shared" si="4"/>
        <v>15.637254288270341</v>
      </c>
    </row>
    <row r="35" spans="1:12" x14ac:dyDescent="0.2">
      <c r="A35" s="10" t="str">
        <f>'Occ T2'!A25</f>
        <v>61 Caring personal service occupations</v>
      </c>
      <c r="B35" s="10">
        <f>'Occ T2'!B25</f>
        <v>68.534432007301987</v>
      </c>
      <c r="C35" s="10">
        <f>'Occ T2'!C25</f>
        <v>73.173102563117126</v>
      </c>
      <c r="D35" s="10">
        <f>'Occ T2'!D25</f>
        <v>70.079861775755674</v>
      </c>
      <c r="E35" s="10">
        <f>'Occ T2'!E25</f>
        <v>76.536546169784771</v>
      </c>
      <c r="F35" s="10">
        <f>'Occ T2'!F25</f>
        <v>84.429295725502485</v>
      </c>
      <c r="G35" s="10"/>
      <c r="H35" s="11">
        <f t="shared" si="19"/>
        <v>4.6386705558151391</v>
      </c>
      <c r="I35" s="31">
        <f t="shared" si="5"/>
        <v>-3.0932407873614522</v>
      </c>
      <c r="J35" s="11">
        <f t="shared" si="19"/>
        <v>6.4566843940290966</v>
      </c>
      <c r="K35" s="11">
        <f t="shared" si="19"/>
        <v>7.8927495557177139</v>
      </c>
      <c r="L35" s="31">
        <f t="shared" si="4"/>
        <v>14.34943394974681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21.137243595479465</v>
      </c>
      <c r="C36" s="10">
        <f>'Occ T2'!C26</f>
        <v>25.102675350720304</v>
      </c>
      <c r="D36" s="10">
        <f>'Occ T2'!D26</f>
        <v>23.907273500176501</v>
      </c>
      <c r="E36" s="10">
        <f>'Occ T2'!E26</f>
        <v>24.329054500526084</v>
      </c>
      <c r="F36" s="10">
        <f>'Occ T2'!F26</f>
        <v>25.281659909805555</v>
      </c>
      <c r="G36" s="10"/>
      <c r="H36" s="11">
        <f t="shared" si="19"/>
        <v>3.9654317552408394</v>
      </c>
      <c r="I36" s="31">
        <f t="shared" si="5"/>
        <v>-1.1954018505438029</v>
      </c>
      <c r="J36" s="11">
        <f t="shared" si="19"/>
        <v>0.42178100034958277</v>
      </c>
      <c r="K36" s="11">
        <f t="shared" si="19"/>
        <v>0.9526054092794709</v>
      </c>
      <c r="L36" s="31">
        <f t="shared" si="4"/>
        <v>1.3743864096290537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0.91296149117046932</v>
      </c>
      <c r="C37" s="10">
        <f>'Occ T2'!C27</f>
        <v>0.77849572400998668</v>
      </c>
      <c r="D37" s="10">
        <f>'Occ T2'!D27</f>
        <v>1.0028290993646618</v>
      </c>
      <c r="E37" s="10">
        <f>'Occ T2'!E27</f>
        <v>0.82130839516555154</v>
      </c>
      <c r="F37" s="10">
        <f>'Occ T2'!F27</f>
        <v>0.91626302825913208</v>
      </c>
      <c r="G37" s="10"/>
      <c r="H37" s="11">
        <f t="shared" ref="H37" si="20">C37-B37</f>
        <v>-0.13446576716048264</v>
      </c>
      <c r="I37" s="31">
        <f t="shared" ref="I37" si="21">D37-C37</f>
        <v>0.22433337535467512</v>
      </c>
      <c r="J37" s="11">
        <f t="shared" ref="J37" si="22">E37-D37</f>
        <v>-0.18152070419911026</v>
      </c>
      <c r="K37" s="11">
        <f t="shared" ref="K37" si="23">F37-E37</f>
        <v>9.4954633093580543E-2</v>
      </c>
      <c r="L37" s="31">
        <f t="shared" ref="L37" si="24">F37-D37</f>
        <v>-8.6566071105529718E-2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82.014621373675112</v>
      </c>
      <c r="C39" s="31">
        <f>'Occ T1'!C14</f>
        <v>80.844622833418811</v>
      </c>
      <c r="D39" s="31">
        <f>'Occ T1'!D14</f>
        <v>79.83245780504663</v>
      </c>
      <c r="E39" s="31">
        <f>'Occ T1'!E14</f>
        <v>80.604337251584724</v>
      </c>
      <c r="F39" s="31">
        <f>'Occ T1'!F14</f>
        <v>80.559236291128798</v>
      </c>
      <c r="H39" s="31">
        <f>C39-B39</f>
        <v>-1.1699985402563016</v>
      </c>
      <c r="I39" s="31">
        <f t="shared" si="5"/>
        <v>-1.0121650283721806</v>
      </c>
      <c r="J39" s="31">
        <f>E39-D39</f>
        <v>0.77187944653809382</v>
      </c>
      <c r="K39" s="31">
        <f>F39-E39</f>
        <v>-4.5100960455926042E-2</v>
      </c>
      <c r="L39" s="31">
        <f t="shared" si="4"/>
        <v>0.72677848608216777</v>
      </c>
    </row>
    <row r="40" spans="1:12" s="30" customFormat="1" x14ac:dyDescent="0.2">
      <c r="A40" s="126" t="str">
        <f>'Occ T2'!A28</f>
        <v>71 Sales occupations</v>
      </c>
      <c r="B40" s="126">
        <f>'Occ T2'!B28</f>
        <v>67.707400688905892</v>
      </c>
      <c r="C40" s="126">
        <f>'Occ T2'!C28</f>
        <v>64.754126424296544</v>
      </c>
      <c r="D40" s="126">
        <f>'Occ T2'!D28</f>
        <v>63.395468411141714</v>
      </c>
      <c r="E40" s="126">
        <f>'Occ T2'!E28</f>
        <v>59.347614637233207</v>
      </c>
      <c r="F40" s="126">
        <f>'Occ T2'!F28</f>
        <v>56.301066851192907</v>
      </c>
      <c r="G40"/>
      <c r="H40" s="11">
        <f>C40-B40</f>
        <v>-2.9532742646093482</v>
      </c>
      <c r="I40" s="31">
        <f t="shared" si="5"/>
        <v>-1.3586580131548303</v>
      </c>
      <c r="J40" s="11">
        <f t="shared" ref="J40" si="25">E40-D40</f>
        <v>-4.047853773908507</v>
      </c>
      <c r="K40" s="11">
        <f t="shared" ref="K40" si="26">F40-E40</f>
        <v>-3.0465477860402999</v>
      </c>
      <c r="L40" s="31">
        <f t="shared" si="4"/>
        <v>-7.0944015599488068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14.307220684769224</v>
      </c>
      <c r="C41" s="126">
        <f>'Occ T2'!C29</f>
        <v>16.09049640912226</v>
      </c>
      <c r="D41" s="126">
        <f>'Occ T2'!D29</f>
        <v>16.43698939390492</v>
      </c>
      <c r="E41" s="126">
        <f>'Occ T2'!E29</f>
        <v>21.256722614351514</v>
      </c>
      <c r="F41" s="126">
        <f>'Occ T2'!F29</f>
        <v>24.258169439935891</v>
      </c>
      <c r="G41"/>
      <c r="H41" s="11">
        <f t="shared" ref="H41" si="27">C41-B41</f>
        <v>1.7832757243530359</v>
      </c>
      <c r="I41" s="31">
        <f t="shared" si="5"/>
        <v>0.34649298478266033</v>
      </c>
      <c r="J41" s="11">
        <f t="shared" ref="J41" si="28">E41-D41</f>
        <v>4.8197332204465937</v>
      </c>
      <c r="K41" s="11">
        <f t="shared" ref="K41" si="29">F41-E41</f>
        <v>3.0014468255843774</v>
      </c>
      <c r="L41" s="31">
        <f t="shared" si="4"/>
        <v>7.8211800460309711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71.9471179440865</v>
      </c>
      <c r="C43" s="31">
        <f>'Occ T1'!C15</f>
        <v>81.696015762640798</v>
      </c>
      <c r="D43" s="31">
        <f>'Occ T1'!D15</f>
        <v>76.100256132868751</v>
      </c>
      <c r="E43" s="31">
        <f>'Occ T1'!E15</f>
        <v>85.658061814259881</v>
      </c>
      <c r="F43" s="31">
        <f>'Occ T1'!F15</f>
        <v>84.94119411172116</v>
      </c>
      <c r="H43" s="31">
        <f t="shared" ref="H43:K45" si="30">C43-B43</f>
        <v>9.7488978185542976</v>
      </c>
      <c r="I43" s="31">
        <f t="shared" si="5"/>
        <v>-5.5957596297720471</v>
      </c>
      <c r="J43" s="31">
        <f t="shared" si="30"/>
        <v>9.5578056813911303</v>
      </c>
      <c r="K43" s="31">
        <f t="shared" si="30"/>
        <v>-0.71686770253872112</v>
      </c>
      <c r="L43" s="31">
        <f t="shared" si="4"/>
        <v>8.8409379788524092</v>
      </c>
    </row>
    <row r="44" spans="1:12" x14ac:dyDescent="0.2">
      <c r="A44" s="10" t="str">
        <f>'Occ T2'!A30</f>
        <v>81 Process, plant and machine operatives</v>
      </c>
      <c r="B44" s="10">
        <f>'Occ T2'!B30</f>
        <v>31.158734281233087</v>
      </c>
      <c r="C44" s="10">
        <f>'Occ T2'!C30</f>
        <v>31.102931300706956</v>
      </c>
      <c r="D44" s="10">
        <f>'Occ T2'!D30</f>
        <v>26.946161419341934</v>
      </c>
      <c r="E44" s="10">
        <f>'Occ T2'!E30</f>
        <v>33.135757096137354</v>
      </c>
      <c r="F44" s="10">
        <f>'Occ T2'!F30</f>
        <v>32.870837237186805</v>
      </c>
      <c r="H44" s="11">
        <f t="shared" si="30"/>
        <v>-5.5802980526131307E-2</v>
      </c>
      <c r="I44" s="31">
        <f t="shared" si="5"/>
        <v>-4.1567698813650225</v>
      </c>
      <c r="J44" s="11">
        <f t="shared" si="30"/>
        <v>6.1895956767954203</v>
      </c>
      <c r="K44" s="11">
        <f t="shared" si="30"/>
        <v>-0.26491985895054881</v>
      </c>
      <c r="L44" s="31">
        <f t="shared" si="4"/>
        <v>5.9246758178448715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40.78838366285342</v>
      </c>
      <c r="C45" s="10">
        <f>'Occ T2'!C31</f>
        <v>50.593084461933834</v>
      </c>
      <c r="D45" s="10">
        <f>'Occ T2'!D31</f>
        <v>49.154094713526817</v>
      </c>
      <c r="E45" s="10">
        <f>'Occ T2'!E31</f>
        <v>52.522304718122527</v>
      </c>
      <c r="F45" s="10">
        <f>'Occ T2'!F31</f>
        <v>52.070356874534362</v>
      </c>
      <c r="H45" s="11">
        <f t="shared" si="30"/>
        <v>9.8047007990804147</v>
      </c>
      <c r="I45" s="31">
        <f t="shared" si="5"/>
        <v>-1.4389897484070175</v>
      </c>
      <c r="J45" s="11">
        <f t="shared" si="30"/>
        <v>3.36821000459571</v>
      </c>
      <c r="K45" s="11">
        <f t="shared" si="30"/>
        <v>-0.4519478435881652</v>
      </c>
      <c r="L45" s="31">
        <f t="shared" si="4"/>
        <v>2.9162621610075448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105.41695688068648</v>
      </c>
      <c r="C47" s="31">
        <f>'Occ T1'!C16</f>
        <v>106.31603620263719</v>
      </c>
      <c r="D47" s="31">
        <f>'Occ T1'!D16</f>
        <v>97.010656576679068</v>
      </c>
      <c r="E47" s="31">
        <f>'Occ T1'!E16</f>
        <v>96.012129510579001</v>
      </c>
      <c r="F47" s="31">
        <f>'Occ T1'!F16</f>
        <v>91.110200031592356</v>
      </c>
      <c r="H47" s="31">
        <f t="shared" ref="H47:K49" si="31">C47-B47</f>
        <v>0.89907932195070828</v>
      </c>
      <c r="I47" s="31">
        <f t="shared" si="5"/>
        <v>-9.3053796259581247</v>
      </c>
      <c r="J47" s="31">
        <f t="shared" si="31"/>
        <v>-0.99852706610006692</v>
      </c>
      <c r="K47" s="31">
        <f t="shared" si="31"/>
        <v>-4.901929478986645</v>
      </c>
      <c r="L47" s="31">
        <f t="shared" si="4"/>
        <v>-5.9004565450867119</v>
      </c>
    </row>
    <row r="48" spans="1:12" x14ac:dyDescent="0.2">
      <c r="A48" s="10" t="str">
        <f>'Occ T2'!A32</f>
        <v>91 Elementary trades and related occupations</v>
      </c>
      <c r="B48" s="10">
        <f>'Occ T2'!B32</f>
        <v>19.033472315961625</v>
      </c>
      <c r="C48" s="10">
        <f>'Occ T2'!C32</f>
        <v>18.24107903053924</v>
      </c>
      <c r="D48" s="10">
        <f>'Occ T2'!D32</f>
        <v>16.494131999021608</v>
      </c>
      <c r="E48" s="10">
        <f>'Occ T2'!E32</f>
        <v>13.952915867729878</v>
      </c>
      <c r="F48" s="10">
        <f>'Occ T2'!F32</f>
        <v>12.829208169721426</v>
      </c>
      <c r="H48" s="11">
        <f t="shared" si="31"/>
        <v>-0.79239328542238496</v>
      </c>
      <c r="I48" s="31">
        <f t="shared" si="5"/>
        <v>-1.7469470315176316</v>
      </c>
      <c r="J48" s="11">
        <f t="shared" si="31"/>
        <v>-2.5412161312917299</v>
      </c>
      <c r="K48" s="11">
        <f t="shared" si="31"/>
        <v>-1.1237076980084524</v>
      </c>
      <c r="L48" s="31">
        <f t="shared" si="4"/>
        <v>-3.6649238293001822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86.383484564724853</v>
      </c>
      <c r="C49" s="10">
        <f>'Occ T2'!C33</f>
        <v>88.074957172097953</v>
      </c>
      <c r="D49" s="10">
        <f>'Occ T2'!D33</f>
        <v>80.516524577657464</v>
      </c>
      <c r="E49" s="10">
        <f>'Occ T2'!E33</f>
        <v>82.059213642849116</v>
      </c>
      <c r="F49" s="10">
        <f>'Occ T2'!F33</f>
        <v>78.28099186187093</v>
      </c>
      <c r="H49" s="11">
        <f t="shared" si="31"/>
        <v>1.6914726073731003</v>
      </c>
      <c r="I49" s="31">
        <f t="shared" si="5"/>
        <v>-7.5584325944404895</v>
      </c>
      <c r="J49" s="11">
        <f t="shared" si="31"/>
        <v>1.5426890651916523</v>
      </c>
      <c r="K49" s="11">
        <f t="shared" si="31"/>
        <v>-3.7782217809781855</v>
      </c>
      <c r="L49" s="31">
        <f t="shared" si="4"/>
        <v>-2.2355327157865332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862.1239999999998</v>
      </c>
      <c r="C51" s="34">
        <f>'Occ T1'!C18</f>
        <v>933.55599999999981</v>
      </c>
      <c r="D51" s="34">
        <f>'Occ T1'!D18</f>
        <v>924.25599999999963</v>
      </c>
      <c r="E51" s="34">
        <f>'Occ T1'!E18</f>
        <v>949.40199999999982</v>
      </c>
      <c r="F51" s="34">
        <f>'Occ T1'!F18</f>
        <v>985.34599999999989</v>
      </c>
      <c r="G51" s="24"/>
      <c r="H51" s="34">
        <f>C51-B51</f>
        <v>71.432000000000016</v>
      </c>
      <c r="I51" s="205">
        <f>D51-C51</f>
        <v>-9.3000000000001819</v>
      </c>
      <c r="J51" s="34">
        <f>E51-D51</f>
        <v>25.146000000000186</v>
      </c>
      <c r="K51" s="34">
        <f>F51-E51</f>
        <v>35.944000000000074</v>
      </c>
      <c r="L51" s="205">
        <f>F51-D51</f>
        <v>61.090000000000259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East Midlands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4.6897042045646931</v>
      </c>
      <c r="C59" s="44">
        <f>IF(AND(D$5-C$5 &lt;&gt; 0,D7 &lt;&gt; 0,C7 &lt;&gt; 0),(EXP(LN(D7/C7)/(D$5-C$5))-1)*100,0)</f>
        <v>2.9311738798623699</v>
      </c>
      <c r="D59" s="44">
        <f>IF(AND(E$5-D$5 &lt;&gt; 0,E7 &lt;&gt; 0,D7 &lt;&gt; 0),(EXP(LN(E7/D7)/(E$5-D$5))-1)*100,0)</f>
        <v>0.59034763500902532</v>
      </c>
      <c r="E59" s="44">
        <f>IF(AND(F$5-E$5 &lt;&gt; 0,F7 &lt;&gt; 0,E7 &lt;&gt; 0),(EXP(LN(F7/E7)/(F$5-E$5))-1)*100,0)</f>
        <v>1.1612862417830661</v>
      </c>
      <c r="F59" s="44">
        <f>IF(AND(F$5-D$5 &lt;&gt; 0,F7 &lt;&gt; 0,D7 &lt;&gt; 0),(EXP(LN(F7/D7)/(F$5-D$5))-1)*100,0)</f>
        <v>0.97061421391506641</v>
      </c>
      <c r="H59" s="44">
        <f>(B7/B$51)*100</f>
        <v>9.6148228704761109</v>
      </c>
      <c r="I59" s="44">
        <f>(C7/C$51)*100</f>
        <v>10.665630636772306</v>
      </c>
      <c r="J59" s="44">
        <f>(D7/D$51)*100</f>
        <v>11.088723673248213</v>
      </c>
      <c r="K59" s="44">
        <f>(E7/E$51)*100</f>
        <v>11.117451479545593</v>
      </c>
      <c r="L59" s="44">
        <f>(F7/F$51)*100</f>
        <v>12.022922666220497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5.3334130635950938</v>
      </c>
      <c r="C60" s="44">
        <f t="shared" si="32"/>
        <v>3.1256086642434067</v>
      </c>
      <c r="D60" s="44">
        <f t="shared" si="32"/>
        <v>-1.3597702182833404</v>
      </c>
      <c r="E60" s="44">
        <f t="shared" si="32"/>
        <v>0.92460459549457141</v>
      </c>
      <c r="F60" s="44">
        <f>IF(AND(F$5-D$5 &lt;&gt; 0,F8 &lt;&gt; 0,D8 &lt;&gt; 0),(EXP(LN(F8/D8)/(F$5-D$5))-1)*100,0)</f>
        <v>0.15732790534213059</v>
      </c>
      <c r="H60" s="44">
        <f t="shared" ref="H60:L60" si="33">(B8/B$51)*100</f>
        <v>6.5257604728501892</v>
      </c>
      <c r="I60" s="44">
        <f t="shared" si="33"/>
        <v>7.418653997650555</v>
      </c>
      <c r="J60" s="44">
        <f t="shared" si="33"/>
        <v>7.7275128704586109</v>
      </c>
      <c r="K60" s="44">
        <f t="shared" si="33"/>
        <v>7.0250957794885602</v>
      </c>
      <c r="L60" s="44">
        <f t="shared" si="33"/>
        <v>7.4213719779690601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3.2894061703813815</v>
      </c>
      <c r="C61" s="44">
        <f>IF(AND(D$5-C$5 &lt;&gt; 0,D9 &lt;&gt; 0,C9 &lt;&gt; 0),(EXP(LN(D9/C9)/(D$5-C$5))-1)*100,0)</f>
        <v>2.4869315736347319</v>
      </c>
      <c r="D61" s="44">
        <f t="shared" si="34"/>
        <v>4.5748132179514345</v>
      </c>
      <c r="E61" s="44">
        <f t="shared" si="34"/>
        <v>1.5563176040361837</v>
      </c>
      <c r="F61" s="44">
        <f>IF(AND(F$5-D$5 &lt;&gt; 0,F9 &lt;&gt; 0,D9 &lt;&gt; 0),(EXP(LN(F9/D9)/(F$5-D$5))-1)*100,0)</f>
        <v>2.5526756794063576</v>
      </c>
      <c r="H61" s="44">
        <f t="shared" ref="H61:L61" si="35">(B9/B$51)*100</f>
        <v>3.0890623976259208</v>
      </c>
      <c r="I61" s="44">
        <f t="shared" si="35"/>
        <v>3.2469766391217498</v>
      </c>
      <c r="J61" s="44">
        <f t="shared" si="35"/>
        <v>3.3612108027896013</v>
      </c>
      <c r="K61" s="44">
        <f t="shared" si="35"/>
        <v>4.0923557000570323</v>
      </c>
      <c r="L61" s="44">
        <f t="shared" si="35"/>
        <v>4.6015506882514359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3.8159781842433294</v>
      </c>
      <c r="C63" s="44">
        <f t="shared" si="36"/>
        <v>4.9359345534335963</v>
      </c>
      <c r="D63" s="44">
        <f t="shared" si="36"/>
        <v>1.4488875004855517</v>
      </c>
      <c r="E63" s="44">
        <f t="shared" si="36"/>
        <v>1.0635308400259058</v>
      </c>
      <c r="F63" s="44">
        <f>IF(AND(F$5-D$5 &lt;&gt; 0,F11 &lt;&gt; 0,D11 &lt;&gt; 0),(EXP(LN(F11/D11)/(F$5-D$5))-1)*100,0)</f>
        <v>1.1918201417776331</v>
      </c>
      <c r="H63" s="44">
        <f>(B11/B$51)*100</f>
        <v>17.903198989085961</v>
      </c>
      <c r="I63" s="44">
        <f>(C11/C$51)*100</f>
        <v>19.205110086141243</v>
      </c>
      <c r="J63" s="44">
        <f>(D11/D$51)*100</f>
        <v>20.355844826466605</v>
      </c>
      <c r="K63" s="44">
        <f>(E11/E$51)*100</f>
        <v>21.29451299633843</v>
      </c>
      <c r="L63" s="44">
        <f>(F11/F$51)*100</f>
        <v>22.807294320377249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3.8924908983303252</v>
      </c>
      <c r="C64" s="44">
        <f t="shared" si="36"/>
        <v>3.8555287047159714</v>
      </c>
      <c r="D64" s="49">
        <f t="shared" si="36"/>
        <v>1.2482570505434332</v>
      </c>
      <c r="E64" s="49">
        <f t="shared" si="36"/>
        <v>1.1317796068633479</v>
      </c>
      <c r="F64" s="44">
        <f>IF(AND(F$5-D$5 &lt;&gt; 0,F12 &lt;&gt; 0,D12 &lt;&gt; 0),(EXP(LN(F12/D12)/(F$5-D$5))-1)*100,0)</f>
        <v>1.1705905252149318</v>
      </c>
      <c r="H64" s="40">
        <f t="shared" ref="H64:L67" si="37">(B12/B$11)*100</f>
        <v>30.394319756659776</v>
      </c>
      <c r="I64" s="40">
        <f t="shared" si="37"/>
        <v>30.48402171239054</v>
      </c>
      <c r="J64" s="40">
        <f t="shared" si="37"/>
        <v>30.170162446823785</v>
      </c>
      <c r="K64" s="40">
        <f t="shared" si="37"/>
        <v>29.873009906858162</v>
      </c>
      <c r="L64" s="40">
        <f t="shared" si="37"/>
        <v>30.075358161269094</v>
      </c>
    </row>
    <row r="65" spans="1:12" x14ac:dyDescent="0.2">
      <c r="A65" t="str">
        <f>A13</f>
        <v>22 Health professionals</v>
      </c>
      <c r="B65" s="49">
        <f t="shared" si="36"/>
        <v>4.7829611039215791</v>
      </c>
      <c r="C65" s="44">
        <f t="shared" si="36"/>
        <v>-0.42282344750048662</v>
      </c>
      <c r="D65" s="49">
        <f t="shared" si="36"/>
        <v>1.6714073876105573</v>
      </c>
      <c r="E65" s="49">
        <f t="shared" si="36"/>
        <v>1.0303453256338857</v>
      </c>
      <c r="F65" s="44">
        <f>IF(AND(F$5-D$5 &lt;&gt; 0,F13 &lt;&gt; 0,D13 &lt;&gt; 0),(EXP(LN(F13/D13)/(F$5-D$5))-1)*100,0)</f>
        <v>1.2435823001172963</v>
      </c>
      <c r="H65" s="40">
        <f t="shared" si="37"/>
        <v>18.755181091058752</v>
      </c>
      <c r="I65" s="40">
        <f t="shared" si="37"/>
        <v>19.463777402510232</v>
      </c>
      <c r="J65" s="40">
        <f t="shared" si="37"/>
        <v>18.469821677734263</v>
      </c>
      <c r="K65" s="40">
        <f t="shared" si="37"/>
        <v>18.67327248931214</v>
      </c>
      <c r="L65" s="40">
        <f t="shared" si="37"/>
        <v>18.612046913054918</v>
      </c>
    </row>
    <row r="66" spans="1:12" x14ac:dyDescent="0.2">
      <c r="A66" t="str">
        <f>A14</f>
        <v>23 Teaching and other educational professionals</v>
      </c>
      <c r="B66" s="49">
        <f t="shared" si="36"/>
        <v>1.8831065063679819</v>
      </c>
      <c r="C66" s="44">
        <f t="shared" si="36"/>
        <v>3.1779398696349492</v>
      </c>
      <c r="D66" s="49">
        <f t="shared" si="36"/>
        <v>-1.6232915839975437E-2</v>
      </c>
      <c r="E66" s="49">
        <f t="shared" si="36"/>
        <v>0.51133976434865058</v>
      </c>
      <c r="F66" s="44">
        <f>IF(AND(F$5-D$5 &lt;&gt; 0,F14 &lt;&gt; 0,D14 &lt;&gt; 0),(EXP(LN(F14/D14)/(F$5-D$5))-1)*100,0)</f>
        <v>0.33517361841219895</v>
      </c>
      <c r="H66" s="40">
        <f t="shared" si="37"/>
        <v>20.400934278101463</v>
      </c>
      <c r="I66" s="40">
        <f t="shared" si="37"/>
        <v>18.923521998086258</v>
      </c>
      <c r="J66" s="40">
        <f t="shared" si="37"/>
        <v>18.606495698058957</v>
      </c>
      <c r="K66" s="40">
        <f t="shared" si="37"/>
        <v>17.3011758599663</v>
      </c>
      <c r="L66" s="40">
        <f t="shared" si="37"/>
        <v>16.378780759954843</v>
      </c>
    </row>
    <row r="67" spans="1:12" x14ac:dyDescent="0.2">
      <c r="A67" t="str">
        <f>A15</f>
        <v>24 Business, media and public service professionals</v>
      </c>
      <c r="B67" s="49">
        <f t="shared" si="36"/>
        <v>4.3900486527935989</v>
      </c>
      <c r="C67" s="44">
        <f t="shared" si="36"/>
        <v>10.413334989374379</v>
      </c>
      <c r="D67" s="49">
        <f t="shared" si="36"/>
        <v>2.3010988255228737</v>
      </c>
      <c r="E67" s="49">
        <f t="shared" si="36"/>
        <v>1.2923774203675853</v>
      </c>
      <c r="F67" s="44">
        <f>IF(AND(F$5-D$5 &lt;&gt; 0,F15 &lt;&gt; 0,D15 &lt;&gt; 0),(EXP(LN(F15/D15)/(F$5-D$5))-1)*100,0)</f>
        <v>1.6275078715356717</v>
      </c>
      <c r="H67" s="40">
        <f t="shared" si="37"/>
        <v>30.449564874180023</v>
      </c>
      <c r="I67" s="40">
        <f t="shared" si="37"/>
        <v>31.128678887012967</v>
      </c>
      <c r="J67" s="40">
        <f t="shared" si="37"/>
        <v>32.753520177382995</v>
      </c>
      <c r="K67" s="40">
        <f t="shared" si="37"/>
        <v>34.152541743863388</v>
      </c>
      <c r="L67" s="40">
        <f t="shared" si="37"/>
        <v>34.933814165721159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2.5900413656906762</v>
      </c>
      <c r="C69" s="44">
        <f t="shared" si="39"/>
        <v>4.6133663692418114</v>
      </c>
      <c r="D69" s="44">
        <f t="shared" si="39"/>
        <v>-0.48708166966388022</v>
      </c>
      <c r="E69" s="44">
        <f t="shared" si="39"/>
        <v>0.70422454953322777</v>
      </c>
      <c r="F69" s="44">
        <f t="shared" ref="F69:F74" si="40">IF(AND(F$5-D$5 &lt;&gt; 0,F17 &lt;&gt; 0,D17 &lt;&gt; 0),(EXP(LN(F17/D17)/(F$5-D$5))-1)*100,0)</f>
        <v>0.30554623024292571</v>
      </c>
      <c r="H69" s="44">
        <f>(B17/B$51)*100</f>
        <v>11.366842739496247</v>
      </c>
      <c r="I69" s="44">
        <f>(C17/C$51)*100</f>
        <v>11.62759862859502</v>
      </c>
      <c r="J69" s="44">
        <f>(D17/D$51)*100</f>
        <v>12.286418537760003</v>
      </c>
      <c r="K69" s="44">
        <f>(E17/E$51)*100</f>
        <v>11.672523443581232</v>
      </c>
      <c r="L69" s="44">
        <f>(F17/F$51)*100</f>
        <v>12.06432520292114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4.552489058364384</v>
      </c>
      <c r="C70" s="44">
        <f t="shared" si="39"/>
        <v>8.4738303834179121</v>
      </c>
      <c r="D70" s="49">
        <f t="shared" si="39"/>
        <v>-2.6132419657660222</v>
      </c>
      <c r="E70" s="49">
        <f t="shared" si="39"/>
        <v>0.66398488366898878</v>
      </c>
      <c r="F70" s="44">
        <f t="shared" si="40"/>
        <v>-0.44049810803435951</v>
      </c>
      <c r="H70" s="40">
        <f t="shared" ref="H70:L74" si="41">(B18/B$17)*100</f>
        <v>14.175226490050024</v>
      </c>
      <c r="I70" s="40">
        <f t="shared" si="41"/>
        <v>15.291380415810508</v>
      </c>
      <c r="J70" s="40">
        <f t="shared" si="41"/>
        <v>15.855666088579662</v>
      </c>
      <c r="K70" s="40">
        <f t="shared" si="41"/>
        <v>14.232681183350419</v>
      </c>
      <c r="L70" s="40">
        <f t="shared" si="41"/>
        <v>14.175912004424232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4.4221968525558486</v>
      </c>
      <c r="C71" s="44">
        <f t="shared" si="39"/>
        <v>1.2200586313218187</v>
      </c>
      <c r="D71" s="49">
        <f t="shared" si="39"/>
        <v>0.41827946890042877</v>
      </c>
      <c r="E71" s="49">
        <f t="shared" si="39"/>
        <v>1.0680599848261529</v>
      </c>
      <c r="F71" s="44">
        <f t="shared" si="40"/>
        <v>0.85100064462946268</v>
      </c>
      <c r="H71" s="40">
        <f t="shared" si="41"/>
        <v>13.248659274580671</v>
      </c>
      <c r="I71" s="40">
        <f t="shared" si="41"/>
        <v>14.220747143821178</v>
      </c>
      <c r="J71" s="40">
        <f t="shared" si="41"/>
        <v>13.75947366609166</v>
      </c>
      <c r="K71" s="40">
        <f t="shared" si="41"/>
        <v>14.396880127467043</v>
      </c>
      <c r="L71" s="40">
        <f t="shared" si="41"/>
        <v>14.925565229264146</v>
      </c>
    </row>
    <row r="72" spans="1:12" x14ac:dyDescent="0.2">
      <c r="A72" t="str">
        <f t="shared" si="38"/>
        <v>33 Protective service occupations</v>
      </c>
      <c r="B72" s="49">
        <f t="shared" si="39"/>
        <v>0.79081101507301188</v>
      </c>
      <c r="C72" s="44">
        <f t="shared" si="39"/>
        <v>4.0380074647427877</v>
      </c>
      <c r="D72" s="49">
        <f t="shared" si="39"/>
        <v>3.6790163399201825</v>
      </c>
      <c r="E72" s="49">
        <f t="shared" si="39"/>
        <v>1.2303275075922215</v>
      </c>
      <c r="F72" s="44">
        <f t="shared" si="40"/>
        <v>2.0400628243704366</v>
      </c>
      <c r="H72" s="40">
        <f t="shared" si="41"/>
        <v>9.7632573435165462</v>
      </c>
      <c r="I72" s="40">
        <f t="shared" si="41"/>
        <v>9.096151312536545</v>
      </c>
      <c r="J72" s="40">
        <f t="shared" si="41"/>
        <v>9.0461237507060019</v>
      </c>
      <c r="K72" s="40">
        <f t="shared" si="41"/>
        <v>11.105025299923032</v>
      </c>
      <c r="L72" s="40">
        <f t="shared" si="41"/>
        <v>11.699009003876396</v>
      </c>
    </row>
    <row r="73" spans="1:12" x14ac:dyDescent="0.2">
      <c r="A73" t="str">
        <f t="shared" si="38"/>
        <v>34 Culture, media and sports occupations</v>
      </c>
      <c r="B73" s="49">
        <f t="shared" si="39"/>
        <v>-0.73696170261603466</v>
      </c>
      <c r="C73" s="44">
        <f t="shared" si="39"/>
        <v>5.7206783631258196</v>
      </c>
      <c r="D73" s="49">
        <f t="shared" si="39"/>
        <v>-1.329322922382048</v>
      </c>
      <c r="E73" s="49">
        <f t="shared" si="39"/>
        <v>0.93544661651769889</v>
      </c>
      <c r="F73" s="44">
        <f t="shared" si="40"/>
        <v>0.17480571091474939</v>
      </c>
      <c r="H73" s="40">
        <f t="shared" si="41"/>
        <v>13.154168925199103</v>
      </c>
      <c r="I73" s="40">
        <f t="shared" si="41"/>
        <v>11.529032190267907</v>
      </c>
      <c r="J73" s="40">
        <f t="shared" si="41"/>
        <v>11.651064737974085</v>
      </c>
      <c r="K73" s="40">
        <f t="shared" si="41"/>
        <v>11.166288490574521</v>
      </c>
      <c r="L73" s="40">
        <f t="shared" si="41"/>
        <v>11.425337504539106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2.6952410052268228</v>
      </c>
      <c r="C74" s="44">
        <f t="shared" si="39"/>
        <v>4.2461752518328622</v>
      </c>
      <c r="D74" s="49">
        <f t="shared" si="39"/>
        <v>-0.72395128145174015</v>
      </c>
      <c r="E74" s="49">
        <f t="shared" si="39"/>
        <v>0.42911490201127389</v>
      </c>
      <c r="F74" s="44">
        <f t="shared" si="40"/>
        <v>4.3279073878199625E-2</v>
      </c>
      <c r="H74" s="40">
        <f t="shared" si="41"/>
        <v>49.658687966653645</v>
      </c>
      <c r="I74" s="40">
        <f t="shared" si="41"/>
        <v>49.862688937563853</v>
      </c>
      <c r="J74" s="40">
        <f t="shared" si="41"/>
        <v>49.687671756648598</v>
      </c>
      <c r="K74" s="40">
        <f t="shared" si="41"/>
        <v>49.099124898684984</v>
      </c>
      <c r="L74" s="40">
        <f t="shared" si="41"/>
        <v>47.774176257896123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0.51008687336768777</v>
      </c>
      <c r="C76" s="44">
        <f t="shared" si="42"/>
        <v>2.6107484699165129</v>
      </c>
      <c r="D76" s="44">
        <f t="shared" si="42"/>
        <v>-1.01507347565023</v>
      </c>
      <c r="E76" s="44">
        <f t="shared" si="42"/>
        <v>-0.7478660342820298</v>
      </c>
      <c r="F76" s="44">
        <f>IF(AND(F$5-D$5 &lt;&gt; 0,F24 &lt;&gt; 0,D24 &lt;&gt; 0),(EXP(LN(F24/D24)/(F$5-D$5))-1)*100,0)</f>
        <v>-0.83701523207592166</v>
      </c>
      <c r="H76" s="44">
        <f>(B24/B$51)*100</f>
        <v>11.100922681635863</v>
      </c>
      <c r="I76" s="44">
        <f>(C24/C$51)*100</f>
        <v>10.462296698556877</v>
      </c>
      <c r="J76" s="44">
        <f>(D24/D$51)*100</f>
        <v>10.843462537524058</v>
      </c>
      <c r="K76" s="44">
        <f>(E24/E$51)*100</f>
        <v>10.031259027292098</v>
      </c>
      <c r="L76" s="44">
        <f>(F24/F$51)*100</f>
        <v>8.9663432368504719</v>
      </c>
    </row>
    <row r="77" spans="1:12" x14ac:dyDescent="0.2">
      <c r="A77" t="str">
        <f>A25</f>
        <v>41 Administrative occupations</v>
      </c>
      <c r="B77" s="49">
        <f t="shared" si="42"/>
        <v>0.80043456879532737</v>
      </c>
      <c r="C77" s="44">
        <f t="shared" si="42"/>
        <v>3.7865682851154991</v>
      </c>
      <c r="D77" s="49">
        <f t="shared" si="42"/>
        <v>-1.5206967807700478</v>
      </c>
      <c r="E77" s="49">
        <f t="shared" si="42"/>
        <v>-0.44907497747480596</v>
      </c>
      <c r="F77" s="44">
        <f>IF(AND(F$5-D$5 &lt;&gt; 0,F25 &lt;&gt; 0,D25 &lt;&gt; 0),(EXP(LN(F25/D25)/(F$5-D$5))-1)*100,0)</f>
        <v>-0.80757169203968804</v>
      </c>
      <c r="H77" s="40">
        <f t="shared" ref="H77:L78" si="43">(B25/B$24)*100</f>
        <v>80.848426880863173</v>
      </c>
      <c r="I77" s="40">
        <f t="shared" si="43"/>
        <v>81.78668362087015</v>
      </c>
      <c r="J77" s="40">
        <f t="shared" si="43"/>
        <v>82.723879817709332</v>
      </c>
      <c r="K77" s="40">
        <f t="shared" si="43"/>
        <v>80.632552012958755</v>
      </c>
      <c r="L77" s="40">
        <f t="shared" si="43"/>
        <v>83.093083027968248</v>
      </c>
    </row>
    <row r="78" spans="1:12" x14ac:dyDescent="0.2">
      <c r="A78" t="str">
        <f>A26</f>
        <v>42 Secretarial and related occupations</v>
      </c>
      <c r="B78" s="49">
        <f t="shared" si="42"/>
        <v>-0.74422309881484461</v>
      </c>
      <c r="C78" s="44">
        <f t="shared" si="42"/>
        <v>-2.6692566219086</v>
      </c>
      <c r="D78" s="49">
        <f t="shared" si="42"/>
        <v>1.2731460136494732</v>
      </c>
      <c r="E78" s="49">
        <f t="shared" si="42"/>
        <v>-2.0872935600220188</v>
      </c>
      <c r="F78" s="44">
        <f>IF(AND(F$5-D$5 &lt;&gt; 0,F26 &lt;&gt; 0,D26 &lt;&gt; 0),(EXP(LN(F26/D26)/(F$5-D$5))-1)*100,0)</f>
        <v>-0.97972291282971691</v>
      </c>
      <c r="H78" s="40">
        <f t="shared" si="43"/>
        <v>19.151573119136813</v>
      </c>
      <c r="I78" s="40">
        <f t="shared" si="43"/>
        <v>18.213316379129854</v>
      </c>
      <c r="J78" s="40">
        <f t="shared" si="43"/>
        <v>17.276120182290672</v>
      </c>
      <c r="K78" s="40">
        <f t="shared" si="43"/>
        <v>19.367447987041231</v>
      </c>
      <c r="L78" s="40">
        <f t="shared" si="43"/>
        <v>16.906916972031748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-0.20308400937243398</v>
      </c>
      <c r="C80" s="44">
        <f t="shared" si="44"/>
        <v>-10.734867082996757</v>
      </c>
      <c r="D80" s="44">
        <f t="shared" si="44"/>
        <v>-6.9752186227123314E-2</v>
      </c>
      <c r="E80" s="44">
        <f t="shared" si="44"/>
        <v>-0.56966904526771778</v>
      </c>
      <c r="F80" s="44">
        <f>IF(AND(F$5-D$5 &lt;&gt; 0,F28 &lt;&gt; 0,D28 &lt;&gt; 0),(EXP(LN(F28/D28)/(F$5-D$5))-1)*100,0)</f>
        <v>-0.4033085911343437</v>
      </c>
      <c r="H80" s="44">
        <f>(B28/B$51)*100</f>
        <v>9.421057524415053</v>
      </c>
      <c r="I80" s="44">
        <f>(C28/C$51)*100</f>
        <v>8.6297357715987726</v>
      </c>
      <c r="J80" s="44">
        <f>(D28/D$51)*100</f>
        <v>7.7808572999479626</v>
      </c>
      <c r="K80" s="44">
        <f>(E28/E$51)*100</f>
        <v>7.548391359049873</v>
      </c>
      <c r="L80" s="44">
        <f>(F28/F$51)*100</f>
        <v>6.8691759837333253</v>
      </c>
    </row>
    <row r="81" spans="1:12" x14ac:dyDescent="0.2">
      <c r="A81" t="str">
        <f>A29</f>
        <v>51 Skilled agricultural and related trades</v>
      </c>
      <c r="B81" s="49">
        <f t="shared" si="44"/>
        <v>1.1149179067030834</v>
      </c>
      <c r="C81" s="44">
        <f t="shared" si="44"/>
        <v>2.8884323139583667</v>
      </c>
      <c r="D81" s="49">
        <f t="shared" si="44"/>
        <v>-0.1292270566393694</v>
      </c>
      <c r="E81" s="49">
        <f t="shared" si="44"/>
        <v>0.74269684371162104</v>
      </c>
      <c r="F81" s="44">
        <f>IF(AND(F$5-D$5 &lt;&gt; 0,F29 &lt;&gt; 0,D29 &lt;&gt; 0),(EXP(LN(F29/D29)/(F$5-D$5))-1)*100,0)</f>
        <v>0.45121299226420497</v>
      </c>
      <c r="H81" s="40">
        <f t="shared" ref="H81:L84" si="45">(B29/B$28)*100</f>
        <v>10.652499566544519</v>
      </c>
      <c r="I81" s="40">
        <f t="shared" si="45"/>
        <v>11.226489574092806</v>
      </c>
      <c r="J81" s="40">
        <f t="shared" si="45"/>
        <v>12.939832999984116</v>
      </c>
      <c r="K81" s="40">
        <f t="shared" si="45"/>
        <v>12.901372204449746</v>
      </c>
      <c r="L81" s="40">
        <f t="shared" si="45"/>
        <v>14.708987566576628</v>
      </c>
    </row>
    <row r="82" spans="1:12" x14ac:dyDescent="0.2">
      <c r="A82" t="str">
        <f>A30</f>
        <v>52 Skilled metal, electrical and electronic trades</v>
      </c>
      <c r="B82" s="49">
        <f t="shared" si="44"/>
        <v>0.82211604958639661</v>
      </c>
      <c r="C82" s="44">
        <f t="shared" si="44"/>
        <v>-12.421529754088589</v>
      </c>
      <c r="D82" s="49">
        <f t="shared" si="44"/>
        <v>-0.22037581061263856</v>
      </c>
      <c r="E82" s="49">
        <f t="shared" si="44"/>
        <v>-0.63014163419139457</v>
      </c>
      <c r="F82" s="44">
        <f>IF(AND(F$5-D$5 &lt;&gt; 0,F30 &lt;&gt; 0,D30 &lt;&gt; 0),(EXP(LN(F30/D30)/(F$5-D$5))-1)*100,0)</f>
        <v>-0.49374034495086594</v>
      </c>
      <c r="H82" s="40">
        <f t="shared" si="45"/>
        <v>42.225490865099388</v>
      </c>
      <c r="I82" s="40">
        <f t="shared" si="45"/>
        <v>43.987517968791664</v>
      </c>
      <c r="J82" s="40">
        <f t="shared" si="45"/>
        <v>43.156374809895304</v>
      </c>
      <c r="K82" s="40">
        <f t="shared" si="45"/>
        <v>42.832108464507392</v>
      </c>
      <c r="L82" s="40">
        <f t="shared" si="45"/>
        <v>42.572319421681989</v>
      </c>
    </row>
    <row r="83" spans="1:12" x14ac:dyDescent="0.2">
      <c r="A83" t="str">
        <f>A31</f>
        <v>53 Skilled construction and building trades</v>
      </c>
      <c r="B83" s="49">
        <f t="shared" si="44"/>
        <v>-0.54048267505323322</v>
      </c>
      <c r="C83" s="44">
        <f t="shared" si="44"/>
        <v>-18.426859254841411</v>
      </c>
      <c r="D83" s="49">
        <f t="shared" si="44"/>
        <v>0.56513478250719285</v>
      </c>
      <c r="E83" s="49">
        <f t="shared" si="44"/>
        <v>-1.2005318281898547</v>
      </c>
      <c r="F83" s="44">
        <f>IF(AND(F$5-D$5 &lt;&gt; 0,F31 &lt;&gt; 0,D31 &lt;&gt; 0),(EXP(LN(F31/D31)/(F$5-D$5))-1)*100,0)</f>
        <v>-0.61544795848903489</v>
      </c>
      <c r="H83" s="40">
        <f t="shared" si="45"/>
        <v>27.899337051902723</v>
      </c>
      <c r="I83" s="40">
        <f t="shared" si="45"/>
        <v>27.523951919131669</v>
      </c>
      <c r="J83" s="40">
        <f t="shared" si="45"/>
        <v>25.152208151080192</v>
      </c>
      <c r="K83" s="40">
        <f t="shared" si="45"/>
        <v>25.96142318351939</v>
      </c>
      <c r="L83" s="40">
        <f t="shared" si="45"/>
        <v>24.360472910797164</v>
      </c>
    </row>
    <row r="84" spans="1:12" x14ac:dyDescent="0.2">
      <c r="A84" t="str">
        <f>A32</f>
        <v>54 Textiles, printing and other skilled trades</v>
      </c>
      <c r="B84" s="49">
        <f t="shared" si="44"/>
        <v>-2.8513630033265791</v>
      </c>
      <c r="C84" s="44">
        <f t="shared" si="44"/>
        <v>-3.0321683021143686</v>
      </c>
      <c r="D84" s="49">
        <f t="shared" si="44"/>
        <v>-0.55023181017003209</v>
      </c>
      <c r="E84" s="49">
        <f t="shared" si="44"/>
        <v>-0.54085058613063675</v>
      </c>
      <c r="F84" s="44">
        <f>IF(AND(F$5-D$5 &lt;&gt; 0,F32 &lt;&gt; 0,D32 &lt;&gt; 0),(EXP(LN(F32/D32)/(F$5-D$5))-1)*100,0)</f>
        <v>-0.54397775913330726</v>
      </c>
      <c r="H84" s="40">
        <f t="shared" si="45"/>
        <v>19.222672516453372</v>
      </c>
      <c r="I84" s="40">
        <f t="shared" si="45"/>
        <v>17.262040537983861</v>
      </c>
      <c r="J84" s="40">
        <f t="shared" si="45"/>
        <v>18.751584039040402</v>
      </c>
      <c r="K84" s="40">
        <f t="shared" si="45"/>
        <v>18.305096147523482</v>
      </c>
      <c r="L84" s="40">
        <f t="shared" si="45"/>
        <v>18.358220100944216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2.2597360073465911</v>
      </c>
      <c r="C86" s="44">
        <f t="shared" si="46"/>
        <v>-4.1031134884801812</v>
      </c>
      <c r="D86" s="44">
        <f t="shared" si="46"/>
        <v>1.3718714855973202</v>
      </c>
      <c r="E86" s="44">
        <f t="shared" si="46"/>
        <v>0.8462363587087518</v>
      </c>
      <c r="F86" s="44">
        <f>IF(AND(F$5-D$5 &lt;&gt; 0,F34 &lt;&gt; 0,D34 &lt;&gt; 0),(EXP(LN(F34/D34)/(F$5-D$5))-1)*100,0)</f>
        <v>1.0211445307568123</v>
      </c>
      <c r="H86" s="44">
        <f>(B34/B$51)*100</f>
        <v>10.50714712662586</v>
      </c>
      <c r="I86" s="44">
        <f>(C34/C$51)*100</f>
        <v>10.610426545150739</v>
      </c>
      <c r="J86" s="44">
        <f>(D34/D$51)*100</f>
        <v>10.277451742298332</v>
      </c>
      <c r="K86" s="44">
        <f>(E34/E$51)*100</f>
        <v>10.71062722276511</v>
      </c>
      <c r="L86" s="44">
        <f>(F34/F$51)*100</f>
        <v>11.227245928188392</v>
      </c>
    </row>
    <row r="87" spans="1:12" x14ac:dyDescent="0.2">
      <c r="A87" t="str">
        <f>A35</f>
        <v>61 Caring personal service occupations</v>
      </c>
      <c r="B87" s="49">
        <f t="shared" si="46"/>
        <v>1.6507677082354455</v>
      </c>
      <c r="C87" s="44">
        <f t="shared" si="46"/>
        <v>-4.2272921046272565</v>
      </c>
      <c r="D87" s="49">
        <f t="shared" si="46"/>
        <v>1.7782840923207033</v>
      </c>
      <c r="E87" s="49">
        <f t="shared" si="46"/>
        <v>0.98629304988664401</v>
      </c>
      <c r="F87" s="44">
        <f>IF(AND(F$5-D$5 &lt;&gt; 0,F35 &lt;&gt; 0,D35 &lt;&gt; 0),(EXP(LN(F35/D35)/(F$5-D$5))-1)*100,0)</f>
        <v>1.2496029178564294</v>
      </c>
      <c r="H87" s="40">
        <f t="shared" ref="H87:L89" si="47">(B35/B$34)*100</f>
        <v>75.65789763690276</v>
      </c>
      <c r="I87" s="40">
        <f t="shared" si="47"/>
        <v>73.871726959147153</v>
      </c>
      <c r="J87" s="40">
        <f t="shared" si="47"/>
        <v>73.776069121235182</v>
      </c>
      <c r="K87" s="40">
        <f t="shared" si="47"/>
        <v>75.266862640600806</v>
      </c>
      <c r="L87" s="40">
        <f t="shared" si="47"/>
        <v>76.318736695590047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4.3921673303743525</v>
      </c>
      <c r="C88" s="44">
        <f t="shared" si="46"/>
        <v>-4.7620495976716697</v>
      </c>
      <c r="D88" s="49">
        <f t="shared" si="46"/>
        <v>0.35038344035327462</v>
      </c>
      <c r="E88" s="49">
        <f t="shared" si="46"/>
        <v>0.38481786527178041</v>
      </c>
      <c r="F88" s="44">
        <f>IF(AND(F$5-D$5 &lt;&gt; 0,F36 &lt;&gt; 0,D36 &lt;&gt; 0),(EXP(LN(F36/D36)/(F$5-D$5))-1)*100,0)</f>
        <v>0.37333841095521514</v>
      </c>
      <c r="H88" s="40">
        <f t="shared" si="47"/>
        <v>23.334247697605161</v>
      </c>
      <c r="I88" s="40">
        <f t="shared" si="47"/>
        <v>25.342344584241015</v>
      </c>
      <c r="J88" s="40">
        <f t="shared" si="47"/>
        <v>25.168209776056983</v>
      </c>
      <c r="K88" s="40">
        <f t="shared" si="47"/>
        <v>23.925453850564537</v>
      </c>
      <c r="L88" s="40">
        <f t="shared" si="47"/>
        <v>22.853019550903301</v>
      </c>
    </row>
    <row r="89" spans="1:12" x14ac:dyDescent="0.2">
      <c r="A89" t="str">
        <f>A37</f>
        <v>63 Community and civil enforcement occupations</v>
      </c>
      <c r="B89" s="49">
        <f t="shared" si="46"/>
        <v>-3.9049663834442416</v>
      </c>
      <c r="C89" s="44">
        <f t="shared" si="46"/>
        <v>28.816263010302336</v>
      </c>
      <c r="D89" s="49">
        <f t="shared" si="46"/>
        <v>-3.9149397251530105</v>
      </c>
      <c r="E89" s="49">
        <f t="shared" si="46"/>
        <v>1.1000545872471568</v>
      </c>
      <c r="F89" s="44">
        <f>IF(AND(F$5-D$5 &lt;&gt; 0,F37 &lt;&gt; 0,D37 &lt;&gt; 0),(EXP(LN(F37/D37)/(F$5-D$5))-1)*100,0)</f>
        <v>-0.60003861281239246</v>
      </c>
      <c r="H89" s="40">
        <f t="shared" si="47"/>
        <v>1.0078546654920864</v>
      </c>
      <c r="I89" s="40">
        <f t="shared" si="47"/>
        <v>0.78592845661182364</v>
      </c>
      <c r="J89" s="40">
        <f t="shared" si="47"/>
        <v>1.0557211027078333</v>
      </c>
      <c r="K89" s="40">
        <f t="shared" si="47"/>
        <v>0.80768350883466178</v>
      </c>
      <c r="L89" s="40">
        <f t="shared" si="47"/>
        <v>0.82824375350664459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-0.35856723006212343</v>
      </c>
      <c r="C91" s="44">
        <f t="shared" si="48"/>
        <v>-1.2519880641384873</v>
      </c>
      <c r="D91" s="44">
        <f t="shared" si="48"/>
        <v>0.19263127507687106</v>
      </c>
      <c r="E91" s="44">
        <f t="shared" si="48"/>
        <v>-5.5967609222884462E-3</v>
      </c>
      <c r="F91" s="44">
        <f t="shared" ref="F91:F93" si="49">IF(AND(F$5-D$5 &lt;&gt; 0,F39 &lt;&gt; 0,D39 &lt;&gt; 0),(EXP(LN(F39/D39)/(F$5-D$5))-1)*100,0)</f>
        <v>6.0435636263767023E-2</v>
      </c>
      <c r="H91" s="44">
        <f>(B39/B$51)*100</f>
        <v>9.5130887637596366</v>
      </c>
      <c r="I91" s="44">
        <f>(C39/C$51)*100</f>
        <v>8.6598578803434201</v>
      </c>
      <c r="J91" s="44">
        <f>(D39/D$51)*100</f>
        <v>8.637483316856656</v>
      </c>
      <c r="K91" s="44">
        <f>(E39/E$51)*100</f>
        <v>8.4900113178173982</v>
      </c>
      <c r="L91" s="44">
        <f>(F39/F$51)*100</f>
        <v>8.1757307880814256</v>
      </c>
    </row>
    <row r="92" spans="1:12" s="30" customFormat="1" x14ac:dyDescent="0.2">
      <c r="A92" t="str">
        <f>A40</f>
        <v>71 Sales occupations</v>
      </c>
      <c r="B92" s="49">
        <f t="shared" si="48"/>
        <v>-1.1087590202647157</v>
      </c>
      <c r="C92" s="44">
        <f t="shared" si="48"/>
        <v>-2.0981798198501322</v>
      </c>
      <c r="D92" s="49">
        <f t="shared" si="48"/>
        <v>-1.3109404107204292</v>
      </c>
      <c r="E92" s="49">
        <f t="shared" si="48"/>
        <v>-0.525598317225906</v>
      </c>
      <c r="F92" s="44">
        <f t="shared" si="49"/>
        <v>-0.78807096491610995</v>
      </c>
      <c r="G92"/>
      <c r="H92" s="40">
        <f>(B40/B$34)*100</f>
        <v>74.744904722289306</v>
      </c>
      <c r="I92" s="40">
        <f t="shared" ref="H92:L93" si="50">(C40/C$34)*100</f>
        <v>65.372370162487158</v>
      </c>
      <c r="J92" s="40">
        <f t="shared" si="50"/>
        <v>66.739122209449306</v>
      </c>
      <c r="K92" s="40">
        <f t="shared" si="50"/>
        <v>58.363082507522343</v>
      </c>
      <c r="L92" s="40">
        <f t="shared" si="50"/>
        <v>50.892599064984466</v>
      </c>
    </row>
    <row r="93" spans="1:12" s="30" customFormat="1" x14ac:dyDescent="0.2">
      <c r="A93" t="str">
        <f>A41</f>
        <v>72 Customer service occupations</v>
      </c>
      <c r="B93" s="49">
        <f t="shared" si="48"/>
        <v>2.9801551194146292</v>
      </c>
      <c r="C93" s="44">
        <f t="shared" si="48"/>
        <v>2.1534014611644947</v>
      </c>
      <c r="D93" s="49">
        <f t="shared" si="48"/>
        <v>5.2773164417528884</v>
      </c>
      <c r="E93" s="49">
        <f t="shared" si="48"/>
        <v>1.3295635360335512</v>
      </c>
      <c r="F93" s="44">
        <f t="shared" si="49"/>
        <v>2.6287525314614424</v>
      </c>
      <c r="G93"/>
      <c r="H93" s="40">
        <f t="shared" si="50"/>
        <v>15.79431252777462</v>
      </c>
      <c r="I93" s="40">
        <f t="shared" si="50"/>
        <v>16.244121347000902</v>
      </c>
      <c r="J93" s="40">
        <f t="shared" si="50"/>
        <v>17.303922053243276</v>
      </c>
      <c r="K93" s="40">
        <f t="shared" si="50"/>
        <v>20.904089631305705</v>
      </c>
      <c r="L93" s="40">
        <f t="shared" si="50"/>
        <v>21.927848980555474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3.2278468481276246</v>
      </c>
      <c r="C95" s="44">
        <f t="shared" si="51"/>
        <v>-6.8494890204069954</v>
      </c>
      <c r="D95" s="44">
        <f t="shared" si="51"/>
        <v>2.3944517444489444</v>
      </c>
      <c r="E95" s="44">
        <f t="shared" si="51"/>
        <v>-8.4006318430174254E-2</v>
      </c>
      <c r="F95" s="44">
        <f>IF(AND(F$5-D$5 &lt;&gt; 0,F43 &lt;&gt; 0,D43 &lt;&gt; 0),(EXP(LN(F43/D43)/(F$5-D$5))-1)*100,0)</f>
        <v>0.73540795597570874</v>
      </c>
      <c r="H95" s="44">
        <f>(B43/B$51)*100</f>
        <v>8.3453329154607125</v>
      </c>
      <c r="I95" s="44">
        <f>(C43/C$51)*100</f>
        <v>8.7510567938764048</v>
      </c>
      <c r="J95" s="44">
        <f>(D43/D$51)*100</f>
        <v>8.2336772639689411</v>
      </c>
      <c r="K95" s="44">
        <f>(E43/E$51)*100</f>
        <v>9.0223173970836275</v>
      </c>
      <c r="L95" s="44">
        <f>(F43/F$51)*100</f>
        <v>8.6204433885884928</v>
      </c>
    </row>
    <row r="96" spans="1:12" x14ac:dyDescent="0.2">
      <c r="A96" t="str">
        <f>A44</f>
        <v>81 Process, plant and machine operatives</v>
      </c>
      <c r="B96" s="49">
        <f t="shared" si="51"/>
        <v>-4.4803245493441057E-2</v>
      </c>
      <c r="C96" s="44">
        <f t="shared" si="51"/>
        <v>-13.364559890438821</v>
      </c>
      <c r="D96" s="49">
        <f t="shared" si="51"/>
        <v>4.2221428448042886</v>
      </c>
      <c r="E96" s="49">
        <f t="shared" si="51"/>
        <v>-8.0238947299349217E-2</v>
      </c>
      <c r="F96" s="44">
        <f>IF(AND(F$5-D$5 &lt;&gt; 0,F44 &lt;&gt; 0,D44 &lt;&gt; 0),(EXP(LN(F44/D44)/(F$5-D$5))-1)*100,0)</f>
        <v>1.3337832778106407</v>
      </c>
      <c r="H96" s="40">
        <f>(B44/B$43)*100</f>
        <v>43.307828265543606</v>
      </c>
      <c r="I96" s="40">
        <f t="shared" ref="H96:L97" si="52">(C44/C$43)*100</f>
        <v>38.071539977020741</v>
      </c>
      <c r="J96" s="40">
        <f t="shared" si="52"/>
        <v>35.408765736996664</v>
      </c>
      <c r="K96" s="40">
        <f t="shared" si="52"/>
        <v>38.683757715635231</v>
      </c>
      <c r="L96" s="40">
        <f t="shared" si="52"/>
        <v>38.698346050978003</v>
      </c>
    </row>
    <row r="97" spans="1:12" x14ac:dyDescent="0.2">
      <c r="A97" t="str">
        <f>A45</f>
        <v>82 Transport and mobile machine drivers and operatives</v>
      </c>
      <c r="B97" s="49">
        <f t="shared" si="51"/>
        <v>5.5330926741257613</v>
      </c>
      <c r="C97" s="44">
        <f t="shared" si="51"/>
        <v>-2.8442419823003884</v>
      </c>
      <c r="D97" s="49">
        <f t="shared" si="51"/>
        <v>1.3343799848853921</v>
      </c>
      <c r="E97" s="49">
        <f t="shared" si="51"/>
        <v>-8.6383770224707224E-2</v>
      </c>
      <c r="F97" s="44">
        <f>IF(AND(F$5-D$5 &lt;&gt; 0,F45 &lt;&gt; 0,D45 &lt;&gt; 0),(EXP(LN(F45/D45)/(F$5-D$5))-1)*100,0)</f>
        <v>0.38497692123855565</v>
      </c>
      <c r="H97" s="40">
        <f t="shared" si="52"/>
        <v>56.692171734456409</v>
      </c>
      <c r="I97" s="40">
        <f t="shared" si="52"/>
        <v>61.928460022979252</v>
      </c>
      <c r="J97" s="40">
        <f t="shared" si="52"/>
        <v>64.591234263003344</v>
      </c>
      <c r="K97" s="40">
        <f t="shared" si="52"/>
        <v>61.316242284364762</v>
      </c>
      <c r="L97" s="40">
        <f t="shared" si="52"/>
        <v>61.301653949022004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0.2125412382508518</v>
      </c>
      <c r="C99" s="44">
        <f t="shared" si="53"/>
        <v>-8.752564484460434</v>
      </c>
      <c r="D99" s="44">
        <f t="shared" si="53"/>
        <v>-0.20671208626938942</v>
      </c>
      <c r="E99" s="44">
        <f t="shared" si="53"/>
        <v>-0.52267695891647925</v>
      </c>
      <c r="F99" s="44">
        <f>IF(AND(F$5-D$5 &lt;&gt; 0,F47 &lt;&gt; 0,D47 &lt;&gt; 0),(EXP(LN(F47/D47)/(F$5-D$5))-1)*100,0)</f>
        <v>-0.41746664762761787</v>
      </c>
      <c r="H99" s="44">
        <f>(B47/B$51)*100</f>
        <v>12.227586389044559</v>
      </c>
      <c r="I99" s="44">
        <f>(C47/C$51)*100</f>
        <v>11.388286958965207</v>
      </c>
      <c r="J99" s="44">
        <f>(D47/D$51)*100</f>
        <v>10.496080801929239</v>
      </c>
      <c r="K99" s="44">
        <f>(E47/E$51)*100</f>
        <v>10.112905756526636</v>
      </c>
      <c r="L99" s="44">
        <f>(F47/F$51)*100</f>
        <v>9.2465184850389992</v>
      </c>
    </row>
    <row r="100" spans="1:12" x14ac:dyDescent="0.2">
      <c r="A100" t="str">
        <f>A48</f>
        <v>91 Elementary trades and related occupations</v>
      </c>
      <c r="B100" s="49">
        <f t="shared" si="53"/>
        <v>-1.05744407482804</v>
      </c>
      <c r="C100" s="44">
        <f t="shared" si="53"/>
        <v>-9.5769939299801816</v>
      </c>
      <c r="D100" s="49">
        <f t="shared" si="53"/>
        <v>-3.2909533766464438</v>
      </c>
      <c r="E100" s="49">
        <f t="shared" si="53"/>
        <v>-0.83612535993370374</v>
      </c>
      <c r="F100" s="44">
        <f>IF(AND(F$5-D$5 &lt;&gt; 0,F48 &lt;&gt; 0,D48 &lt;&gt; 0),(EXP(LN(F48/D48)/(F$5-D$5))-1)*100,0)</f>
        <v>-1.6612480022953124</v>
      </c>
      <c r="H100" s="40">
        <f t="shared" ref="H100:L101" si="54">(B48/B$47)*100</f>
        <v>18.055418102710156</v>
      </c>
      <c r="I100" s="40">
        <f t="shared" si="54"/>
        <v>17.157410755769661</v>
      </c>
      <c r="J100" s="40">
        <f t="shared" si="54"/>
        <v>17.002391882570482</v>
      </c>
      <c r="K100" s="40">
        <f t="shared" si="54"/>
        <v>14.53245120054596</v>
      </c>
      <c r="L100" s="40">
        <f t="shared" si="54"/>
        <v>14.080979039967985</v>
      </c>
    </row>
    <row r="101" spans="1:12" x14ac:dyDescent="0.2">
      <c r="A101" t="str">
        <f>A49</f>
        <v>92 Elementary administration and service occupations</v>
      </c>
      <c r="B101" s="49">
        <f t="shared" si="53"/>
        <v>0.48597030625354698</v>
      </c>
      <c r="C101" s="44">
        <f t="shared" si="53"/>
        <v>-8.5818180753370772</v>
      </c>
      <c r="D101" s="49">
        <f t="shared" si="53"/>
        <v>0.38029462476207865</v>
      </c>
      <c r="E101" s="49">
        <f t="shared" si="53"/>
        <v>-0.47025373963143213</v>
      </c>
      <c r="F101" s="44">
        <f>IF(AND(F$5-D$5 &lt;&gt; 0,F49 &lt;&gt; 0,D49 &lt;&gt; 0),(EXP(LN(F49/D49)/(F$5-D$5))-1)*100,0)</f>
        <v>-0.18754141739759644</v>
      </c>
      <c r="H101" s="40">
        <f t="shared" si="54"/>
        <v>81.944581897289837</v>
      </c>
      <c r="I101" s="40">
        <f t="shared" si="54"/>
        <v>82.842589244230339</v>
      </c>
      <c r="J101" s="40">
        <f t="shared" si="54"/>
        <v>82.997608117429522</v>
      </c>
      <c r="K101" s="40">
        <f t="shared" si="54"/>
        <v>85.467548799454036</v>
      </c>
      <c r="L101" s="40">
        <f t="shared" si="54"/>
        <v>85.919020960032015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2.0099793893558537</v>
      </c>
      <c r="C103" s="206">
        <f t="shared" ref="C103" si="56">IF(AND(D$5-C$5 &lt;&gt; 0,D51 &lt;&gt; 0,C51 &lt;&gt; 0),(EXP(LN(D51/C51)/(D$5-C$5))-1)*100,0)</f>
        <v>-0.99619090874035754</v>
      </c>
      <c r="D103" s="50">
        <f>IF(AND(E$5-D$5 &lt;&gt; 0,E51 &lt;&gt; 0,D51 &lt;&gt; 0),(EXP(LN(E51/D51)/(E$5-D$5))-1)*100,0)</f>
        <v>0.53830816293143346</v>
      </c>
      <c r="E103" s="50">
        <f>IF(AND(F$5-E$5 &lt;&gt; 0,F51 &lt;&gt; 0,E51 &lt;&gt; 0),(EXP(LN(F51/E51)/(F$5-E$5))-1)*100,0)</f>
        <v>0.37229666694398311</v>
      </c>
      <c r="F103" s="206">
        <f>IF(AND(F$5-D$5 &lt;&gt; 0,F51 &lt;&gt; 0,D51 &lt;&gt; 0),(EXP(LN(F51/D51)/(F$5-D$5))-1)*100,0)</f>
        <v>0.42760335183862352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15.481748151352519</v>
      </c>
      <c r="C9" s="330">
        <v>40.778399067602393</v>
      </c>
      <c r="D9" s="330">
        <f>SUM(B9:C9)</f>
        <v>56.260147218954913</v>
      </c>
      <c r="E9" s="331"/>
      <c r="F9" s="330">
        <v>21.757258124344784</v>
      </c>
      <c r="G9" s="330">
        <v>49.664743231641111</v>
      </c>
      <c r="H9" s="330">
        <f>SUM(F9:G9)</f>
        <v>71.422001355985898</v>
      </c>
      <c r="I9" s="331"/>
      <c r="J9" s="330">
        <v>25.656188515136957</v>
      </c>
      <c r="K9" s="330">
        <v>47.470003414902109</v>
      </c>
      <c r="L9" s="330">
        <f>SUM(J9:K9)</f>
        <v>73.12619193003907</v>
      </c>
      <c r="M9" s="236"/>
      <c r="N9" s="328">
        <f>IF(B9&gt;0,(EXP(LN(F9/B9)/($F$6-$B$6))-1)*100,0)</f>
        <v>7.0426453189458949</v>
      </c>
      <c r="O9" s="328">
        <f>IF(F9&gt;0,(EXP(LN(J9/F9)/($J$6-$F$6))-1)*100,0)</f>
        <v>1.1049762702258326</v>
      </c>
      <c r="P9" s="328"/>
      <c r="Q9" s="328">
        <f>IF(C9&gt;0,(EXP(LN(G9/C9)/($F$6-$B$6))-1)*100,0)</f>
        <v>4.0216179661055174</v>
      </c>
      <c r="R9" s="328">
        <f>IF(G9&gt;0,(EXP(LN(K9/G9)/($J$6-$F$6))-1)*100,0)</f>
        <v>-0.30086173555848861</v>
      </c>
      <c r="S9" s="327"/>
      <c r="T9" s="328">
        <f>IF(D9&gt;0,(EXP(LN(H9/D9)/($F$6-$B$6))-1)*100,0)</f>
        <v>4.8881028585970876</v>
      </c>
      <c r="U9" s="328">
        <f>IF(H9&gt;0,(EXP(LN(L9/H9)/($J$6-$F$6))-1)*100,0)</f>
        <v>0.15732790534213059</v>
      </c>
    </row>
    <row r="10" spans="1:21" x14ac:dyDescent="0.2">
      <c r="A10" s="329" t="str">
        <f>name!D5</f>
        <v>12 Other managers and proprietors</v>
      </c>
      <c r="B10" s="330">
        <v>9.4272384107408147</v>
      </c>
      <c r="C10" s="330">
        <v>17.20430989416764</v>
      </c>
      <c r="D10" s="330">
        <f t="shared" ref="D10:D33" si="0">SUM(B10:C10)</f>
        <v>26.631548304908456</v>
      </c>
      <c r="E10" s="331"/>
      <c r="F10" s="330">
        <v>11.108396126915103</v>
      </c>
      <c r="G10" s="330">
        <v>19.957796390515909</v>
      </c>
      <c r="H10" s="330">
        <f t="shared" ref="H10:H33" si="1">SUM(F10:G10)</f>
        <v>31.066192517431013</v>
      </c>
      <c r="I10" s="331"/>
      <c r="J10" s="330">
        <v>15.279637246328875</v>
      </c>
      <c r="K10" s="330">
        <v>30.061558398329137</v>
      </c>
      <c r="L10" s="330">
        <f t="shared" ref="L10:L33" si="2">SUM(J10:K10)</f>
        <v>45.341195644658015</v>
      </c>
      <c r="M10" s="236"/>
      <c r="N10" s="328">
        <f t="shared" ref="N10:N36" si="3">IF(B10&gt;0,(EXP(LN(F10/B10)/($F$6-$B$6))-1)*100,0)</f>
        <v>3.3364109311200041</v>
      </c>
      <c r="O10" s="328">
        <f t="shared" ref="O10:O34" si="4">IF(F10&gt;0,(EXP(LN(J10/F10)/($J$6-$F$6))-1)*100,0)</f>
        <v>2.1482143224939243</v>
      </c>
      <c r="P10" s="328"/>
      <c r="Q10" s="328">
        <f t="shared" ref="Q10:Q34" si="5">IF(C10&gt;0,(EXP(LN(G10/C10)/($F$6-$B$6))-1)*100,0)</f>
        <v>3.0137189609616089</v>
      </c>
      <c r="R10" s="328">
        <f t="shared" ref="R10:R34" si="6">IF(G10&gt;0,(EXP(LN(K10/G10)/($J$6-$F$6))-1)*100,0)</f>
        <v>2.7684785196434136</v>
      </c>
      <c r="S10" s="327"/>
      <c r="T10" s="328">
        <f t="shared" ref="T10:T34" si="7">IF(D10&gt;0,(EXP(LN(H10/D10)/($F$6-$B$6))-1)*100,0)</f>
        <v>3.1284101473643799</v>
      </c>
      <c r="U10" s="328">
        <f t="shared" ref="U10:U34" si="8">IF(H10&gt;0,(EXP(LN(L10/H10)/($J$6-$F$6))-1)*100,0)</f>
        <v>2.5526756794063576</v>
      </c>
    </row>
    <row r="11" spans="1:21" x14ac:dyDescent="0.2">
      <c r="A11" s="329" t="str">
        <f>name!D6</f>
        <v>21 Science, research, engineering and technology professionals</v>
      </c>
      <c r="B11" s="330">
        <v>7.7821478264721486</v>
      </c>
      <c r="C11" s="330">
        <v>39.130808521114176</v>
      </c>
      <c r="D11" s="330">
        <f t="shared" si="0"/>
        <v>46.912956347586324</v>
      </c>
      <c r="E11" s="331"/>
      <c r="F11" s="330">
        <v>10.891913492698734</v>
      </c>
      <c r="G11" s="330">
        <v>45.870265481908838</v>
      </c>
      <c r="H11" s="330">
        <f t="shared" si="1"/>
        <v>56.762178974607572</v>
      </c>
      <c r="I11" s="331"/>
      <c r="J11" s="330">
        <v>15.602476708403744</v>
      </c>
      <c r="K11" s="330">
        <v>51.986104950086521</v>
      </c>
      <c r="L11" s="330">
        <f t="shared" si="2"/>
        <v>67.58858165849027</v>
      </c>
      <c r="M11" s="236"/>
      <c r="N11" s="328">
        <f t="shared" si="3"/>
        <v>6.954962904636397</v>
      </c>
      <c r="O11" s="328">
        <f t="shared" si="4"/>
        <v>2.4249963867148727</v>
      </c>
      <c r="P11" s="328"/>
      <c r="Q11" s="328">
        <f t="shared" si="5"/>
        <v>3.2291821202703463</v>
      </c>
      <c r="R11" s="328">
        <f t="shared" si="6"/>
        <v>0.83788661141848131</v>
      </c>
      <c r="S11" s="327"/>
      <c r="T11" s="328">
        <f t="shared" si="7"/>
        <v>3.8850974073693756</v>
      </c>
      <c r="U11" s="328">
        <f t="shared" si="8"/>
        <v>1.1705905252149318</v>
      </c>
    </row>
    <row r="12" spans="1:21" x14ac:dyDescent="0.2">
      <c r="A12" s="329" t="str">
        <f>name!D7</f>
        <v>22 Health professionals</v>
      </c>
      <c r="B12" s="330">
        <v>21.102645977057655</v>
      </c>
      <c r="C12" s="330">
        <v>7.8455587816004986</v>
      </c>
      <c r="D12" s="330">
        <f t="shared" si="0"/>
        <v>28.948204758658154</v>
      </c>
      <c r="E12" s="331"/>
      <c r="F12" s="330">
        <v>25.128089185850456</v>
      </c>
      <c r="G12" s="330">
        <v>9.6210549577539179</v>
      </c>
      <c r="H12" s="330">
        <f t="shared" si="1"/>
        <v>34.749144143604376</v>
      </c>
      <c r="I12" s="331"/>
      <c r="J12" s="330">
        <v>30.681058461530629</v>
      </c>
      <c r="K12" s="330">
        <v>11.145936444706591</v>
      </c>
      <c r="L12" s="330">
        <f t="shared" si="2"/>
        <v>41.826994906237218</v>
      </c>
      <c r="M12" s="236"/>
      <c r="N12" s="328">
        <f t="shared" si="3"/>
        <v>3.5534351801139064</v>
      </c>
      <c r="O12" s="328">
        <f t="shared" si="4"/>
        <v>1.3399591503062247</v>
      </c>
      <c r="P12" s="328"/>
      <c r="Q12" s="328">
        <f t="shared" si="5"/>
        <v>4.1645070566804776</v>
      </c>
      <c r="R12" s="328">
        <f t="shared" si="6"/>
        <v>0.98563277966132734</v>
      </c>
      <c r="S12" s="327"/>
      <c r="T12" s="328">
        <f t="shared" si="7"/>
        <v>3.7204746036667569</v>
      </c>
      <c r="U12" s="328">
        <f t="shared" si="8"/>
        <v>1.2435823001172963</v>
      </c>
    </row>
    <row r="13" spans="1:21" x14ac:dyDescent="0.2">
      <c r="A13" s="329" t="str">
        <f>name!D8</f>
        <v>23 Teaching and other educational professionals</v>
      </c>
      <c r="B13" s="330">
        <v>18.634257052984587</v>
      </c>
      <c r="C13" s="330">
        <v>12.854131136023861</v>
      </c>
      <c r="D13" s="330">
        <f t="shared" si="0"/>
        <v>31.488388189008447</v>
      </c>
      <c r="E13" s="331"/>
      <c r="F13" s="330">
        <v>21.801101006820435</v>
      </c>
      <c r="G13" s="330">
        <v>13.205181798749175</v>
      </c>
      <c r="H13" s="330">
        <f t="shared" si="1"/>
        <v>35.006282805569612</v>
      </c>
      <c r="I13" s="331"/>
      <c r="J13" s="330">
        <v>22.521296634117292</v>
      </c>
      <c r="K13" s="330">
        <v>14.286862222202815</v>
      </c>
      <c r="L13" s="330">
        <f t="shared" si="2"/>
        <v>36.808158856320105</v>
      </c>
      <c r="M13" s="236"/>
      <c r="N13" s="328">
        <f t="shared" si="3"/>
        <v>3.1889679803508431</v>
      </c>
      <c r="O13" s="328">
        <f t="shared" si="4"/>
        <v>0.21690760624311078</v>
      </c>
      <c r="P13" s="328"/>
      <c r="Q13" s="328">
        <f t="shared" si="5"/>
        <v>0.54033586108328535</v>
      </c>
      <c r="R13" s="328">
        <f t="shared" si="6"/>
        <v>0.52625371713721503</v>
      </c>
      <c r="S13" s="327"/>
      <c r="T13" s="328">
        <f t="shared" si="7"/>
        <v>2.1407666453361118</v>
      </c>
      <c r="U13" s="328">
        <f t="shared" si="8"/>
        <v>0.33517361841219895</v>
      </c>
    </row>
    <row r="14" spans="1:21" x14ac:dyDescent="0.2">
      <c r="A14" s="329" t="str">
        <f>name!D9</f>
        <v>24 Business, media and public service professionals</v>
      </c>
      <c r="B14" s="330">
        <v>19.141606516793054</v>
      </c>
      <c r="C14" s="330">
        <v>27.856619440621571</v>
      </c>
      <c r="D14" s="330">
        <f t="shared" si="0"/>
        <v>46.998225957414625</v>
      </c>
      <c r="E14" s="331"/>
      <c r="F14" s="330">
        <v>28.463838939421326</v>
      </c>
      <c r="G14" s="330">
        <v>33.158672296104349</v>
      </c>
      <c r="H14" s="330">
        <f t="shared" si="1"/>
        <v>61.622511235525678</v>
      </c>
      <c r="I14" s="331"/>
      <c r="J14" s="330">
        <v>37.388925769374723</v>
      </c>
      <c r="K14" s="330">
        <v>41.118101103642474</v>
      </c>
      <c r="L14" s="330">
        <f t="shared" si="2"/>
        <v>78.507026873017196</v>
      </c>
      <c r="M14" s="236"/>
      <c r="N14" s="328">
        <f t="shared" si="3"/>
        <v>8.2587523769187996</v>
      </c>
      <c r="O14" s="328">
        <f t="shared" si="4"/>
        <v>1.834898362843429</v>
      </c>
      <c r="P14" s="328"/>
      <c r="Q14" s="328">
        <f t="shared" si="5"/>
        <v>3.5460995697835784</v>
      </c>
      <c r="R14" s="328">
        <f t="shared" si="6"/>
        <v>1.4446296922490554</v>
      </c>
      <c r="S14" s="327"/>
      <c r="T14" s="328">
        <f t="shared" si="7"/>
        <v>5.5678278232880185</v>
      </c>
      <c r="U14" s="328">
        <f t="shared" si="8"/>
        <v>1.6275078715356939</v>
      </c>
    </row>
    <row r="15" spans="1:21" x14ac:dyDescent="0.2">
      <c r="A15" s="329" t="str">
        <f>name!D10</f>
        <v>31 Science, engineering and technology associate professionals</v>
      </c>
      <c r="B15" s="330">
        <v>3.585270010818332</v>
      </c>
      <c r="C15" s="330">
        <v>10.305924531701356</v>
      </c>
      <c r="D15" s="330">
        <f t="shared" si="0"/>
        <v>13.891194542519688</v>
      </c>
      <c r="E15" s="331"/>
      <c r="F15" s="330">
        <v>4.7875561727658837</v>
      </c>
      <c r="G15" s="330">
        <v>13.217814864343348</v>
      </c>
      <c r="H15" s="330">
        <f t="shared" si="1"/>
        <v>18.005371037109231</v>
      </c>
      <c r="I15" s="331"/>
      <c r="J15" s="330">
        <v>5.8212101208150777</v>
      </c>
      <c r="K15" s="330">
        <v>11.030454296729108</v>
      </c>
      <c r="L15" s="330">
        <f t="shared" si="2"/>
        <v>16.851664417544185</v>
      </c>
      <c r="M15" s="236"/>
      <c r="N15" s="328">
        <f t="shared" si="3"/>
        <v>5.9542551641839525</v>
      </c>
      <c r="O15" s="328">
        <f t="shared" si="4"/>
        <v>1.3117832125383533</v>
      </c>
      <c r="P15" s="328"/>
      <c r="Q15" s="328">
        <f t="shared" si="5"/>
        <v>5.1028617862930448</v>
      </c>
      <c r="R15" s="328">
        <f t="shared" si="6"/>
        <v>-1.1987932646883137</v>
      </c>
      <c r="S15" s="327"/>
      <c r="T15" s="328">
        <f t="shared" si="7"/>
        <v>5.3252494457513011</v>
      </c>
      <c r="U15" s="328">
        <f t="shared" si="8"/>
        <v>-0.44049810803433731</v>
      </c>
    </row>
    <row r="16" spans="1:21" x14ac:dyDescent="0.2">
      <c r="A16" s="329" t="str">
        <f>name!D11</f>
        <v>32 Health and social care associate professionals</v>
      </c>
      <c r="B16" s="330">
        <v>10.14217415681189</v>
      </c>
      <c r="C16" s="330">
        <v>2.8410189893392785</v>
      </c>
      <c r="D16" s="330">
        <f t="shared" si="0"/>
        <v>12.983193146151169</v>
      </c>
      <c r="E16" s="331"/>
      <c r="F16" s="330">
        <v>12.320304419727965</v>
      </c>
      <c r="G16" s="330">
        <v>3.3046732538215915</v>
      </c>
      <c r="H16" s="330">
        <f t="shared" si="1"/>
        <v>15.624977673549555</v>
      </c>
      <c r="I16" s="331"/>
      <c r="J16" s="330">
        <v>14.495446380548973</v>
      </c>
      <c r="K16" s="330">
        <v>3.2473709004292335</v>
      </c>
      <c r="L16" s="330">
        <f t="shared" si="2"/>
        <v>17.742817280978208</v>
      </c>
      <c r="M16" s="236"/>
      <c r="N16" s="328">
        <f t="shared" si="3"/>
        <v>3.967613460881303</v>
      </c>
      <c r="O16" s="328">
        <f t="shared" si="4"/>
        <v>1.0898014764335384</v>
      </c>
      <c r="P16" s="328"/>
      <c r="Q16" s="328">
        <f t="shared" si="5"/>
        <v>3.0696681569960083</v>
      </c>
      <c r="R16" s="328">
        <f t="shared" si="6"/>
        <v>-0.11654462706456314</v>
      </c>
      <c r="S16" s="327"/>
      <c r="T16" s="328">
        <f t="shared" si="7"/>
        <v>3.7737659327939044</v>
      </c>
      <c r="U16" s="328">
        <f t="shared" si="8"/>
        <v>0.85100064462946268</v>
      </c>
    </row>
    <row r="17" spans="1:21" x14ac:dyDescent="0.2">
      <c r="A17" s="329" t="str">
        <f>name!D12</f>
        <v>33 Protective service occupations</v>
      </c>
      <c r="B17" s="330">
        <v>1.5629291491985213</v>
      </c>
      <c r="C17" s="330">
        <v>8.0046997858784632</v>
      </c>
      <c r="D17" s="330">
        <f t="shared" si="0"/>
        <v>9.5676289350769839</v>
      </c>
      <c r="E17" s="331"/>
      <c r="F17" s="330">
        <v>1.9516055978888531</v>
      </c>
      <c r="G17" s="330">
        <v>8.3209880395607048</v>
      </c>
      <c r="H17" s="330">
        <f t="shared" si="1"/>
        <v>10.272593637449559</v>
      </c>
      <c r="I17" s="331"/>
      <c r="J17" s="330">
        <v>3.4695091742205797</v>
      </c>
      <c r="K17" s="330">
        <v>10.437728235945597</v>
      </c>
      <c r="L17" s="330">
        <f t="shared" si="2"/>
        <v>13.907237410166177</v>
      </c>
      <c r="M17" s="236"/>
      <c r="N17" s="328">
        <f t="shared" si="3"/>
        <v>4.5419394529804702</v>
      </c>
      <c r="O17" s="328">
        <f t="shared" si="4"/>
        <v>3.9102522254929273</v>
      </c>
      <c r="P17" s="328"/>
      <c r="Q17" s="328">
        <f t="shared" si="5"/>
        <v>0.77805443660439177</v>
      </c>
      <c r="R17" s="328">
        <f t="shared" si="6"/>
        <v>1.5224459376068422</v>
      </c>
      <c r="S17" s="327"/>
      <c r="T17" s="328">
        <f t="shared" si="7"/>
        <v>1.4320392807776194</v>
      </c>
      <c r="U17" s="328">
        <f t="shared" si="8"/>
        <v>2.0400628243704366</v>
      </c>
    </row>
    <row r="18" spans="1:21" x14ac:dyDescent="0.2">
      <c r="A18" s="329" t="str">
        <f>name!D13</f>
        <v>34 Culture, media and sports occupations</v>
      </c>
      <c r="B18" s="330">
        <v>5.2697619007064906</v>
      </c>
      <c r="C18" s="330">
        <v>7.6208342187537053</v>
      </c>
      <c r="D18" s="330">
        <f t="shared" si="0"/>
        <v>12.890596119460195</v>
      </c>
      <c r="E18" s="331"/>
      <c r="F18" s="330">
        <v>6.4997271977420592</v>
      </c>
      <c r="G18" s="330">
        <v>6.7309842976080159</v>
      </c>
      <c r="H18" s="330">
        <f t="shared" si="1"/>
        <v>13.230711495350075</v>
      </c>
      <c r="I18" s="331"/>
      <c r="J18" s="330">
        <v>6.7209822723052879</v>
      </c>
      <c r="K18" s="330">
        <v>6.8609271966294001</v>
      </c>
      <c r="L18" s="330">
        <f t="shared" si="2"/>
        <v>13.581909468934688</v>
      </c>
      <c r="M18" s="236"/>
      <c r="N18" s="328">
        <f t="shared" si="3"/>
        <v>4.2847554778064678</v>
      </c>
      <c r="O18" s="328">
        <f t="shared" si="4"/>
        <v>0.22340991477300953</v>
      </c>
      <c r="P18" s="327"/>
      <c r="Q18" s="328">
        <f t="shared" si="5"/>
        <v>-2.4527090909203242</v>
      </c>
      <c r="R18" s="328">
        <f t="shared" si="6"/>
        <v>0.12755597875129254</v>
      </c>
      <c r="S18" s="327"/>
      <c r="T18" s="328">
        <f t="shared" si="7"/>
        <v>0.52221266334711025</v>
      </c>
      <c r="U18" s="328">
        <f t="shared" si="8"/>
        <v>0.17480571091474939</v>
      </c>
    </row>
    <row r="19" spans="1:21" x14ac:dyDescent="0.2">
      <c r="A19" s="329" t="str">
        <f>name!D14</f>
        <v>35 Business and public service associate professionals</v>
      </c>
      <c r="B19" s="330">
        <v>21.445989068244572</v>
      </c>
      <c r="C19" s="330">
        <v>27.21767748800195</v>
      </c>
      <c r="D19" s="330">
        <f t="shared" si="0"/>
        <v>48.663666556246525</v>
      </c>
      <c r="E19" s="331"/>
      <c r="F19" s="330">
        <v>25.311600682266096</v>
      </c>
      <c r="G19" s="330">
        <v>31.112705994634464</v>
      </c>
      <c r="H19" s="330">
        <f t="shared" si="1"/>
        <v>56.424306676900557</v>
      </c>
      <c r="I19" s="331"/>
      <c r="J19" s="330">
        <v>28.052304824644121</v>
      </c>
      <c r="K19" s="330">
        <v>28.739412411707871</v>
      </c>
      <c r="L19" s="330">
        <f t="shared" si="2"/>
        <v>56.791717236351992</v>
      </c>
      <c r="M19" s="236"/>
      <c r="N19" s="328">
        <f t="shared" si="3"/>
        <v>3.3700451646047069</v>
      </c>
      <c r="O19" s="328">
        <f t="shared" si="4"/>
        <v>0.68774069146935179</v>
      </c>
      <c r="P19" s="327"/>
      <c r="Q19" s="328">
        <f t="shared" si="5"/>
        <v>2.7110914604680181</v>
      </c>
      <c r="R19" s="328">
        <f t="shared" si="6"/>
        <v>-0.52758239072464574</v>
      </c>
      <c r="S19" s="327"/>
      <c r="T19" s="328">
        <f t="shared" si="7"/>
        <v>3.0035708425918406</v>
      </c>
      <c r="U19" s="328">
        <f t="shared" si="8"/>
        <v>4.3279073878199625E-2</v>
      </c>
    </row>
    <row r="20" spans="1:21" x14ac:dyDescent="0.2">
      <c r="A20" s="329" t="str">
        <f>name!D15</f>
        <v>41 Administrative occupations</v>
      </c>
      <c r="B20" s="330">
        <v>59.624939704384943</v>
      </c>
      <c r="C20" s="330">
        <v>17.750011298571813</v>
      </c>
      <c r="D20" s="330">
        <f t="shared" si="0"/>
        <v>77.374951002956749</v>
      </c>
      <c r="E20" s="331"/>
      <c r="F20" s="330">
        <v>61.376718116046874</v>
      </c>
      <c r="G20" s="330">
        <v>21.530273583028599</v>
      </c>
      <c r="H20" s="330">
        <f t="shared" si="1"/>
        <v>82.906991699075476</v>
      </c>
      <c r="I20" s="331"/>
      <c r="J20" s="330">
        <v>51.533113906631883</v>
      </c>
      <c r="K20" s="330">
        <v>21.879213164665657</v>
      </c>
      <c r="L20" s="330">
        <f t="shared" si="2"/>
        <v>73.41232707129754</v>
      </c>
      <c r="M20" s="236"/>
      <c r="N20" s="328">
        <f t="shared" si="3"/>
        <v>0.58081304629442609</v>
      </c>
      <c r="O20" s="328">
        <f t="shared" si="4"/>
        <v>-1.1586090935195248</v>
      </c>
      <c r="P20" s="327"/>
      <c r="Q20" s="328">
        <f t="shared" si="5"/>
        <v>3.9370013313352326</v>
      </c>
      <c r="R20" s="328">
        <f t="shared" si="6"/>
        <v>0.10723743929998975</v>
      </c>
      <c r="S20" s="327"/>
      <c r="T20" s="328">
        <f t="shared" si="7"/>
        <v>1.3907076010708508</v>
      </c>
      <c r="U20" s="328">
        <f t="shared" si="8"/>
        <v>-0.80757169203968804</v>
      </c>
    </row>
    <row r="21" spans="1:21" x14ac:dyDescent="0.2">
      <c r="A21" s="329" t="str">
        <f>name!D16</f>
        <v>42 Secretarial and related occupations</v>
      </c>
      <c r="B21" s="330">
        <v>16.851568944493497</v>
      </c>
      <c r="C21" s="330">
        <v>1.477198712376151</v>
      </c>
      <c r="D21" s="330">
        <f t="shared" si="0"/>
        <v>18.328767656869648</v>
      </c>
      <c r="E21" s="331"/>
      <c r="F21" s="330">
        <v>16.146851890586259</v>
      </c>
      <c r="G21" s="330">
        <v>1.1675095211566251</v>
      </c>
      <c r="H21" s="330">
        <f t="shared" si="1"/>
        <v>17.314361411742883</v>
      </c>
      <c r="I21" s="331"/>
      <c r="J21" s="330">
        <v>13.162394399378369</v>
      </c>
      <c r="K21" s="330">
        <v>1.774782959900733</v>
      </c>
      <c r="L21" s="330">
        <f t="shared" si="2"/>
        <v>14.937177359279103</v>
      </c>
      <c r="M21" s="236"/>
      <c r="N21" s="328">
        <f t="shared" si="3"/>
        <v>-0.85073387570204773</v>
      </c>
      <c r="O21" s="328">
        <f t="shared" si="4"/>
        <v>-1.3531695335387006</v>
      </c>
      <c r="P21" s="327"/>
      <c r="Q21" s="328">
        <f t="shared" si="5"/>
        <v>-4.5965012165425811</v>
      </c>
      <c r="R21" s="328">
        <f t="shared" si="6"/>
        <v>2.8313777588163225</v>
      </c>
      <c r="S21" s="327"/>
      <c r="T21" s="328">
        <f t="shared" si="7"/>
        <v>-1.1322518714976249</v>
      </c>
      <c r="U21" s="328">
        <f t="shared" si="8"/>
        <v>-0.97972291282971691</v>
      </c>
    </row>
    <row r="22" spans="1:21" x14ac:dyDescent="0.2">
      <c r="A22" s="329" t="str">
        <f>name!D17</f>
        <v>51 Skilled agricultural and related trades</v>
      </c>
      <c r="B22" s="330">
        <v>1.6500088570408429</v>
      </c>
      <c r="C22" s="330">
        <v>7.002078904846142</v>
      </c>
      <c r="D22" s="330">
        <f t="shared" si="0"/>
        <v>8.6520877618869854</v>
      </c>
      <c r="E22" s="331"/>
      <c r="F22" s="330">
        <v>2.1529680011436811</v>
      </c>
      <c r="G22" s="330">
        <v>7.152718134466526</v>
      </c>
      <c r="H22" s="330">
        <f t="shared" si="1"/>
        <v>9.3056861356102072</v>
      </c>
      <c r="I22" s="331"/>
      <c r="J22" s="330">
        <v>2.7760081565989783</v>
      </c>
      <c r="K22" s="330">
        <v>7.179792257326179</v>
      </c>
      <c r="L22" s="330">
        <f t="shared" si="2"/>
        <v>9.9558004139251572</v>
      </c>
      <c r="M22" s="236"/>
      <c r="N22" s="328">
        <f t="shared" si="3"/>
        <v>5.4654621141291715</v>
      </c>
      <c r="O22" s="328">
        <f t="shared" si="4"/>
        <v>1.7088813001274294</v>
      </c>
      <c r="P22" s="327"/>
      <c r="Q22" s="328">
        <f t="shared" si="5"/>
        <v>0.42661445479976745</v>
      </c>
      <c r="R22" s="328">
        <f t="shared" si="6"/>
        <v>2.518987872361933E-2</v>
      </c>
      <c r="S22" s="327"/>
      <c r="T22" s="328">
        <f t="shared" si="7"/>
        <v>1.4671581220710328</v>
      </c>
      <c r="U22" s="328">
        <f t="shared" si="8"/>
        <v>0.45121299226422718</v>
      </c>
    </row>
    <row r="23" spans="1:21" x14ac:dyDescent="0.2">
      <c r="A23" s="329" t="str">
        <f>name!D18</f>
        <v>52 Skilled metal, electrical and electronic trades</v>
      </c>
      <c r="B23" s="330">
        <v>0.52889973238282384</v>
      </c>
      <c r="C23" s="330">
        <v>33.767149797718766</v>
      </c>
      <c r="D23" s="330">
        <f t="shared" si="0"/>
        <v>34.296049530101591</v>
      </c>
      <c r="E23" s="331"/>
      <c r="F23" s="330">
        <v>0.64456355252176967</v>
      </c>
      <c r="G23" s="330">
        <v>30.391360847131132</v>
      </c>
      <c r="H23" s="330">
        <f t="shared" si="1"/>
        <v>31.035924399652902</v>
      </c>
      <c r="I23" s="331"/>
      <c r="J23" s="330">
        <v>1.9028363745533001</v>
      </c>
      <c r="K23" s="330">
        <v>26.912302220249387</v>
      </c>
      <c r="L23" s="330">
        <f t="shared" si="2"/>
        <v>28.815138594802686</v>
      </c>
      <c r="M23" s="236"/>
      <c r="N23" s="328">
        <f t="shared" si="3"/>
        <v>4.0347623411238986</v>
      </c>
      <c r="O23" s="328">
        <f t="shared" si="4"/>
        <v>7.4836435572199322</v>
      </c>
      <c r="P23" s="327"/>
      <c r="Q23" s="328">
        <f t="shared" si="5"/>
        <v>-2.084567057133635</v>
      </c>
      <c r="R23" s="328">
        <f t="shared" si="6"/>
        <v>-0.80722345608690294</v>
      </c>
      <c r="S23" s="327"/>
      <c r="T23" s="328">
        <f t="shared" si="7"/>
        <v>-1.9778740372258019</v>
      </c>
      <c r="U23" s="328">
        <f t="shared" si="8"/>
        <v>-0.49374034495085484</v>
      </c>
    </row>
    <row r="24" spans="1:21" x14ac:dyDescent="0.2">
      <c r="A24" s="329" t="str">
        <f>name!D19</f>
        <v>53 Skilled construction and building trades</v>
      </c>
      <c r="B24" s="330">
        <v>0.20619206099299012</v>
      </c>
      <c r="C24" s="330">
        <v>22.453983718749328</v>
      </c>
      <c r="D24" s="330">
        <f t="shared" si="0"/>
        <v>22.660175779742318</v>
      </c>
      <c r="E24" s="331"/>
      <c r="F24" s="330">
        <v>0.25566948967552816</v>
      </c>
      <c r="G24" s="330">
        <v>17.832551175288003</v>
      </c>
      <c r="H24" s="330">
        <f t="shared" si="1"/>
        <v>18.088220664963533</v>
      </c>
      <c r="I24" s="331"/>
      <c r="J24" s="330">
        <v>0.29579139520272296</v>
      </c>
      <c r="K24" s="330">
        <v>16.192631427305145</v>
      </c>
      <c r="L24" s="330">
        <f t="shared" si="2"/>
        <v>16.488422822507868</v>
      </c>
      <c r="M24" s="236"/>
      <c r="N24" s="328">
        <f t="shared" si="3"/>
        <v>4.3954072890100004</v>
      </c>
      <c r="O24" s="328">
        <f t="shared" si="4"/>
        <v>0.97652994185957187</v>
      </c>
      <c r="P24" s="327"/>
      <c r="Q24" s="328">
        <f t="shared" si="5"/>
        <v>-4.5042563304707128</v>
      </c>
      <c r="R24" s="328">
        <f t="shared" si="6"/>
        <v>-0.64106446647608228</v>
      </c>
      <c r="S24" s="327"/>
      <c r="T24" s="328">
        <f t="shared" si="7"/>
        <v>-4.4069068268275391</v>
      </c>
      <c r="U24" s="328">
        <f t="shared" si="8"/>
        <v>-0.61544795848904599</v>
      </c>
    </row>
    <row r="25" spans="1:21" x14ac:dyDescent="0.2">
      <c r="A25" s="329" t="str">
        <f>name!D20</f>
        <v>54 Textiles, printing and other skilled trades</v>
      </c>
      <c r="B25" s="330">
        <v>6.506935604357496</v>
      </c>
      <c r="C25" s="330">
        <v>9.1059492956995669</v>
      </c>
      <c r="D25" s="330">
        <f t="shared" si="0"/>
        <v>15.612884900057063</v>
      </c>
      <c r="E25" s="331"/>
      <c r="F25" s="330">
        <v>6.369547627369391</v>
      </c>
      <c r="G25" s="330">
        <v>7.1156616186110018</v>
      </c>
      <c r="H25" s="330">
        <f t="shared" si="1"/>
        <v>13.485209245980393</v>
      </c>
      <c r="I25" s="331"/>
      <c r="J25" s="330">
        <v>6.0557119911980566</v>
      </c>
      <c r="K25" s="330">
        <v>6.3700769662432499</v>
      </c>
      <c r="L25" s="330">
        <f t="shared" si="2"/>
        <v>12.425788957441306</v>
      </c>
      <c r="M25" s="236"/>
      <c r="N25" s="328">
        <f t="shared" si="3"/>
        <v>-0.4258939513988258</v>
      </c>
      <c r="O25" s="328">
        <f t="shared" si="4"/>
        <v>-0.33627660972664897</v>
      </c>
      <c r="P25" s="327"/>
      <c r="Q25" s="328">
        <f t="shared" si="5"/>
        <v>-4.8129183580711281</v>
      </c>
      <c r="R25" s="328">
        <f t="shared" si="6"/>
        <v>-0.73519521616155492</v>
      </c>
      <c r="S25" s="327"/>
      <c r="T25" s="328">
        <f t="shared" si="7"/>
        <v>-2.8875510132169158</v>
      </c>
      <c r="U25" s="328">
        <f t="shared" si="8"/>
        <v>-0.54397775913329616</v>
      </c>
    </row>
    <row r="26" spans="1:21" x14ac:dyDescent="0.2">
      <c r="A26" s="329" t="str">
        <f>name!D21</f>
        <v>61 Caring personal service occupations</v>
      </c>
      <c r="B26" s="330">
        <v>58.607816635587398</v>
      </c>
      <c r="C26" s="330">
        <v>9.9266153717146022</v>
      </c>
      <c r="D26" s="330">
        <f t="shared" si="0"/>
        <v>68.534432007302001</v>
      </c>
      <c r="E26" s="331"/>
      <c r="F26" s="330">
        <v>59.327393164166892</v>
      </c>
      <c r="G26" s="330">
        <v>10.752468611588846</v>
      </c>
      <c r="H26" s="330">
        <f t="shared" si="1"/>
        <v>70.079861775755745</v>
      </c>
      <c r="I26" s="331"/>
      <c r="J26" s="330">
        <v>68.552232809529698</v>
      </c>
      <c r="K26" s="330">
        <v>15.877062915972811</v>
      </c>
      <c r="L26" s="330">
        <f t="shared" si="2"/>
        <v>84.429295725502513</v>
      </c>
      <c r="M26" s="236"/>
      <c r="N26" s="328">
        <f t="shared" si="3"/>
        <v>0.24435935255273655</v>
      </c>
      <c r="O26" s="328">
        <f t="shared" si="4"/>
        <v>0.96815550118720672</v>
      </c>
      <c r="P26" s="327"/>
      <c r="Q26" s="328">
        <f t="shared" si="5"/>
        <v>1.6111572990641809</v>
      </c>
      <c r="R26" s="328">
        <f t="shared" si="6"/>
        <v>2.6323166743762449</v>
      </c>
      <c r="S26" s="327"/>
      <c r="T26" s="328">
        <f t="shared" si="7"/>
        <v>0.4469799531611196</v>
      </c>
      <c r="U26" s="328">
        <f t="shared" si="8"/>
        <v>1.2496029178564294</v>
      </c>
    </row>
    <row r="27" spans="1:21" x14ac:dyDescent="0.2">
      <c r="A27" s="329" t="str">
        <f>name!D22</f>
        <v>62 Leisure, travel and related personal service occupations</v>
      </c>
      <c r="B27" s="330">
        <v>14.614689959101584</v>
      </c>
      <c r="C27" s="330">
        <v>6.5225536363778627</v>
      </c>
      <c r="D27" s="330">
        <f t="shared" si="0"/>
        <v>21.137243595479447</v>
      </c>
      <c r="E27" s="331"/>
      <c r="F27" s="330">
        <v>16.769831055975274</v>
      </c>
      <c r="G27" s="330">
        <v>7.1374424442012394</v>
      </c>
      <c r="H27" s="330">
        <f t="shared" si="1"/>
        <v>23.907273500176515</v>
      </c>
      <c r="I27" s="331"/>
      <c r="J27" s="330">
        <v>17.196511128987972</v>
      </c>
      <c r="K27" s="330">
        <v>8.0851487808175797</v>
      </c>
      <c r="L27" s="330">
        <f t="shared" si="2"/>
        <v>25.281659909805551</v>
      </c>
      <c r="M27" s="236"/>
      <c r="N27" s="328">
        <f t="shared" si="3"/>
        <v>2.7892781487367513</v>
      </c>
      <c r="O27" s="328">
        <f t="shared" si="4"/>
        <v>0.16764049519073509</v>
      </c>
      <c r="P27" s="327"/>
      <c r="Q27" s="328">
        <f t="shared" si="5"/>
        <v>1.8181008177032387</v>
      </c>
      <c r="R27" s="328">
        <f t="shared" si="6"/>
        <v>0.83462630479933519</v>
      </c>
      <c r="S27" s="327"/>
      <c r="T27" s="328">
        <f t="shared" si="7"/>
        <v>2.4935036820943113</v>
      </c>
      <c r="U27" s="328">
        <f t="shared" si="8"/>
        <v>0.37333841095521514</v>
      </c>
    </row>
    <row r="28" spans="1:21" x14ac:dyDescent="0.2">
      <c r="A28" s="329" t="str">
        <f>name!D23</f>
        <v>63 Community and civil enforcement occupations</v>
      </c>
      <c r="B28" s="330">
        <v>0.16312104956598855</v>
      </c>
      <c r="C28" s="330">
        <v>0.74984044160448204</v>
      </c>
      <c r="D28" s="330">
        <f t="shared" si="0"/>
        <v>0.91296149117047065</v>
      </c>
      <c r="E28" s="331"/>
      <c r="F28" s="330">
        <v>0.17804902244896481</v>
      </c>
      <c r="G28" s="330">
        <v>0.82478007691569644</v>
      </c>
      <c r="H28" s="330">
        <f t="shared" si="1"/>
        <v>1.0028290993646611</v>
      </c>
      <c r="I28" s="331"/>
      <c r="J28" s="330">
        <v>0.22622815242062119</v>
      </c>
      <c r="K28" s="330">
        <v>0.69003487583851097</v>
      </c>
      <c r="L28" s="330">
        <f>SUM(J28:K28)</f>
        <v>0.9162630282591322</v>
      </c>
      <c r="M28" s="236"/>
      <c r="N28" s="328">
        <f t="shared" si="3"/>
        <v>1.7667528305922442</v>
      </c>
      <c r="O28" s="328">
        <f t="shared" si="4"/>
        <v>1.6093805330957611</v>
      </c>
      <c r="P28" s="327"/>
      <c r="Q28" s="328">
        <f t="shared" si="5"/>
        <v>1.9233900952377425</v>
      </c>
      <c r="R28" s="328">
        <f t="shared" si="6"/>
        <v>-1.1821216281135194</v>
      </c>
      <c r="S28" s="327"/>
      <c r="T28" s="328">
        <f t="shared" si="7"/>
        <v>1.8954739351425776</v>
      </c>
      <c r="U28" s="328">
        <f t="shared" si="8"/>
        <v>-0.60003861281239246</v>
      </c>
    </row>
    <row r="29" spans="1:21" x14ac:dyDescent="0.2">
      <c r="A29" s="329" t="str">
        <f>name!D24</f>
        <v>71 Sales occupations</v>
      </c>
      <c r="B29" s="330">
        <v>43.249395585683565</v>
      </c>
      <c r="C29" s="330">
        <v>24.45800510322232</v>
      </c>
      <c r="D29" s="330">
        <f t="shared" si="0"/>
        <v>67.707400688905892</v>
      </c>
      <c r="E29" s="331"/>
      <c r="F29" s="330">
        <v>39.01213013459266</v>
      </c>
      <c r="G29" s="330">
        <v>24.383338276549058</v>
      </c>
      <c r="H29" s="330">
        <f t="shared" si="1"/>
        <v>63.395468411141721</v>
      </c>
      <c r="I29" s="331"/>
      <c r="J29" s="330">
        <v>33.980845586387446</v>
      </c>
      <c r="K29" s="330">
        <v>22.320221264805429</v>
      </c>
      <c r="L29" s="330">
        <f t="shared" si="2"/>
        <v>56.301066851192871</v>
      </c>
      <c r="M29" s="236"/>
      <c r="N29" s="328">
        <f t="shared" si="3"/>
        <v>-2.0410944421878963</v>
      </c>
      <c r="O29" s="328">
        <f t="shared" si="4"/>
        <v>-0.9162805039634625</v>
      </c>
      <c r="P29" s="327"/>
      <c r="Q29" s="328">
        <f t="shared" si="5"/>
        <v>-6.1131864703833916E-2</v>
      </c>
      <c r="R29" s="328">
        <f t="shared" si="6"/>
        <v>-0.58764650205874736</v>
      </c>
      <c r="S29" s="327"/>
      <c r="T29" s="328">
        <f t="shared" si="7"/>
        <v>-1.3074399113975899</v>
      </c>
      <c r="U29" s="328">
        <f t="shared" si="8"/>
        <v>-0.78807096491612105</v>
      </c>
    </row>
    <row r="30" spans="1:21" x14ac:dyDescent="0.2">
      <c r="A30" s="329" t="str">
        <f>name!D25</f>
        <v>72 Customer service occupations</v>
      </c>
      <c r="B30" s="330">
        <v>9.5886007089175589</v>
      </c>
      <c r="C30" s="330">
        <v>4.7186199758516656</v>
      </c>
      <c r="D30" s="330">
        <f t="shared" si="0"/>
        <v>14.307220684769224</v>
      </c>
      <c r="E30" s="331"/>
      <c r="F30" s="330">
        <v>10.933680474825906</v>
      </c>
      <c r="G30" s="330">
        <v>5.5033089190789939</v>
      </c>
      <c r="H30" s="330">
        <f t="shared" si="1"/>
        <v>16.436989393904899</v>
      </c>
      <c r="I30" s="331"/>
      <c r="J30" s="330">
        <v>15.404757338490853</v>
      </c>
      <c r="K30" s="330">
        <v>8.8534121014450822</v>
      </c>
      <c r="L30" s="330">
        <f t="shared" si="2"/>
        <v>24.258169439935934</v>
      </c>
      <c r="M30" s="236"/>
      <c r="N30" s="328">
        <f t="shared" si="3"/>
        <v>2.6602290239060578</v>
      </c>
      <c r="O30" s="328">
        <f t="shared" si="4"/>
        <v>2.3118408755654851</v>
      </c>
      <c r="P30" s="327"/>
      <c r="Q30" s="328">
        <f t="shared" si="5"/>
        <v>3.1244815053957486</v>
      </c>
      <c r="R30" s="328">
        <f t="shared" si="6"/>
        <v>3.2204589785657989</v>
      </c>
      <c r="S30" s="327"/>
      <c r="T30" s="328">
        <f t="shared" si="7"/>
        <v>2.8142708226482904</v>
      </c>
      <c r="U30" s="328">
        <f t="shared" si="8"/>
        <v>2.6287525314614646</v>
      </c>
    </row>
    <row r="31" spans="1:21" x14ac:dyDescent="0.2">
      <c r="A31" s="329" t="str">
        <f>name!D26</f>
        <v>81 Process, plant and machine operatives</v>
      </c>
      <c r="B31" s="330">
        <v>7.7149806068148647</v>
      </c>
      <c r="C31" s="330">
        <v>23.443753674418279</v>
      </c>
      <c r="D31" s="330">
        <f t="shared" si="0"/>
        <v>31.158734281233144</v>
      </c>
      <c r="E31" s="331"/>
      <c r="F31" s="330">
        <v>6.983958626303032</v>
      </c>
      <c r="G31" s="330">
        <v>19.962202793038887</v>
      </c>
      <c r="H31" s="330">
        <f t="shared" si="1"/>
        <v>26.946161419341919</v>
      </c>
      <c r="I31" s="331"/>
      <c r="J31" s="330">
        <v>9.8475746741943802</v>
      </c>
      <c r="K31" s="330">
        <v>23.023262562992375</v>
      </c>
      <c r="L31" s="330">
        <f t="shared" si="2"/>
        <v>32.870837237186755</v>
      </c>
      <c r="M31" s="236"/>
      <c r="N31" s="328">
        <f t="shared" si="3"/>
        <v>-1.9712727954183662</v>
      </c>
      <c r="O31" s="328">
        <f t="shared" si="4"/>
        <v>2.317167379634899</v>
      </c>
      <c r="P31" s="327"/>
      <c r="Q31" s="328">
        <f t="shared" si="5"/>
        <v>-3.1641291080459322</v>
      </c>
      <c r="R31" s="328">
        <f t="shared" si="6"/>
        <v>0.95563393339714864</v>
      </c>
      <c r="S31" s="327"/>
      <c r="T31" s="328">
        <f t="shared" si="7"/>
        <v>-2.8632832968753297</v>
      </c>
      <c r="U31" s="328">
        <f t="shared" si="8"/>
        <v>1.3337832778106407</v>
      </c>
    </row>
    <row r="32" spans="1:21" x14ac:dyDescent="0.2">
      <c r="A32" s="329" t="str">
        <f>name!D27</f>
        <v>82 Transport and mobile machine drivers and operatives</v>
      </c>
      <c r="B32" s="330">
        <v>1.9501237917210676</v>
      </c>
      <c r="C32" s="330">
        <v>38.83825987113245</v>
      </c>
      <c r="D32" s="330">
        <f t="shared" si="0"/>
        <v>40.788383662853519</v>
      </c>
      <c r="E32" s="331"/>
      <c r="F32" s="330">
        <v>2.4296484332777513</v>
      </c>
      <c r="G32" s="330">
        <v>46.724446280249012</v>
      </c>
      <c r="H32" s="330">
        <f t="shared" si="1"/>
        <v>49.15409471352676</v>
      </c>
      <c r="I32" s="331"/>
      <c r="J32" s="330">
        <v>3.9990582109975872</v>
      </c>
      <c r="K32" s="330">
        <v>48.071298663536794</v>
      </c>
      <c r="L32" s="330">
        <f t="shared" si="2"/>
        <v>52.070356874534383</v>
      </c>
      <c r="M32" s="236"/>
      <c r="N32" s="328">
        <f t="shared" si="3"/>
        <v>4.4951782438976906</v>
      </c>
      <c r="O32" s="328">
        <f t="shared" si="4"/>
        <v>3.3778794238410903</v>
      </c>
      <c r="P32" s="327"/>
      <c r="Q32" s="328">
        <f t="shared" si="5"/>
        <v>3.7664310912646659</v>
      </c>
      <c r="R32" s="328">
        <f t="shared" si="6"/>
        <v>0.18963154009794536</v>
      </c>
      <c r="S32" s="327"/>
      <c r="T32" s="328">
        <f t="shared" si="7"/>
        <v>3.8017418456453678</v>
      </c>
      <c r="U32" s="328">
        <f t="shared" si="8"/>
        <v>0.38497692123855565</v>
      </c>
    </row>
    <row r="33" spans="1:21" x14ac:dyDescent="0.2">
      <c r="A33" s="329" t="str">
        <f>name!D28</f>
        <v>91 Elementary trades and related occupations</v>
      </c>
      <c r="B33" s="330">
        <v>4.9405547734025506</v>
      </c>
      <c r="C33" s="330">
        <v>14.09291754255908</v>
      </c>
      <c r="D33" s="330">
        <f t="shared" si="0"/>
        <v>19.033472315961632</v>
      </c>
      <c r="E33" s="331"/>
      <c r="F33" s="330">
        <v>3.9095192655368383</v>
      </c>
      <c r="G33" s="330">
        <v>12.584612733484782</v>
      </c>
      <c r="H33" s="330">
        <f t="shared" si="1"/>
        <v>16.494131999021619</v>
      </c>
      <c r="I33" s="331"/>
      <c r="J33" s="330">
        <v>3.3832348276867319</v>
      </c>
      <c r="K33" s="330">
        <v>9.445973342034689</v>
      </c>
      <c r="L33" s="330">
        <f t="shared" si="2"/>
        <v>12.82920816972142</v>
      </c>
      <c r="M33" s="236"/>
      <c r="N33" s="328">
        <f t="shared" si="3"/>
        <v>-4.5733829900342249</v>
      </c>
      <c r="O33" s="328">
        <f t="shared" si="4"/>
        <v>-0.9592503253993967</v>
      </c>
      <c r="P33" s="327"/>
      <c r="Q33" s="328">
        <f t="shared" si="5"/>
        <v>-2.2385152171838452</v>
      </c>
      <c r="R33" s="328">
        <f t="shared" si="6"/>
        <v>-1.8944017014034031</v>
      </c>
      <c r="S33" s="327"/>
      <c r="T33" s="328">
        <f t="shared" si="7"/>
        <v>-2.8232683756840959</v>
      </c>
      <c r="U33" s="328">
        <f t="shared" si="8"/>
        <v>-1.6612480022953235</v>
      </c>
    </row>
    <row r="34" spans="1:21" x14ac:dyDescent="0.2">
      <c r="A34" s="329" t="str">
        <f>name!D29</f>
        <v>92 Elementary administration and service occupations</v>
      </c>
      <c r="B34" s="330">
        <v>40.944033216294386</v>
      </c>
      <c r="C34" s="330">
        <v>45.439451348430453</v>
      </c>
      <c r="D34" s="330">
        <f t="shared" ref="D34" si="9">SUM(B34:C34)</f>
        <v>86.383484564724839</v>
      </c>
      <c r="E34" s="331"/>
      <c r="F34" s="330">
        <v>39.131612376464979</v>
      </c>
      <c r="G34" s="330">
        <v>41.384912201192471</v>
      </c>
      <c r="H34" s="330">
        <f t="shared" ref="H34" si="10">SUM(F34:G34)</f>
        <v>80.516524577657449</v>
      </c>
      <c r="I34" s="331"/>
      <c r="J34" s="330">
        <v>36.513331668383316</v>
      </c>
      <c r="K34" s="330">
        <v>41.767660193487536</v>
      </c>
      <c r="L34" s="330">
        <f t="shared" ref="L34" si="11">SUM(J34:K34)</f>
        <v>78.280991861870859</v>
      </c>
      <c r="M34" s="236"/>
      <c r="N34" s="328">
        <f t="shared" si="3"/>
        <v>-0.90142160725712461</v>
      </c>
      <c r="O34" s="328">
        <f t="shared" si="4"/>
        <v>-0.46062383216859404</v>
      </c>
      <c r="P34" s="327"/>
      <c r="Q34" s="328">
        <f t="shared" si="5"/>
        <v>-1.851923701347491</v>
      </c>
      <c r="R34" s="328">
        <f t="shared" si="6"/>
        <v>6.1392075106869726E-2</v>
      </c>
      <c r="S34" s="327"/>
      <c r="T34" s="328">
        <f t="shared" si="7"/>
        <v>-1.3968338470505826</v>
      </c>
      <c r="U34" s="328">
        <f t="shared" si="8"/>
        <v>-0.18754141739760755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400.71762945192211</v>
      </c>
      <c r="C36" s="333">
        <f t="shared" ref="C36:D36" si="12">SUM(C9:C34)</f>
        <v>461.40637054807786</v>
      </c>
      <c r="D36" s="333">
        <f t="shared" si="12"/>
        <v>862.12400000000014</v>
      </c>
      <c r="E36" s="333"/>
      <c r="F36" s="333">
        <f>SUM(F9:F34)</f>
        <v>435.64353217737755</v>
      </c>
      <c r="G36" s="333">
        <f t="shared" ref="G36:H36" si="13">SUM(G9:G34)</f>
        <v>488.61246782262236</v>
      </c>
      <c r="H36" s="333">
        <f t="shared" si="13"/>
        <v>924.25599999999986</v>
      </c>
      <c r="I36" s="333"/>
      <c r="J36" s="333">
        <f>SUM(J9:J34)</f>
        <v>470.51866672806824</v>
      </c>
      <c r="K36" s="333">
        <f t="shared" ref="K36:L36" si="14">SUM(K9:K34)</f>
        <v>514.82733327193216</v>
      </c>
      <c r="L36" s="333">
        <f t="shared" si="14"/>
        <v>985.346</v>
      </c>
      <c r="M36" s="258"/>
      <c r="N36" s="334">
        <f t="shared" si="3"/>
        <v>1.6853913063704429</v>
      </c>
      <c r="O36" s="334">
        <f>IF(F36&gt;0,(EXP(LN(J36/F36)/($J$6-$F$6))-1)*100,0)</f>
        <v>0.51472893622859228</v>
      </c>
      <c r="P36" s="335"/>
      <c r="Q36" s="334">
        <f t="shared" ref="Q36" si="15">IF(C36&gt;0,(EXP(LN(G36/C36)/($F$6-$B$6))-1)*100,0)</f>
        <v>1.1524000180040961</v>
      </c>
      <c r="R36" s="334">
        <f t="shared" ref="R36" si="16">IF(G36&gt;0,(EXP(LN(K36/G36)/($J$6-$F$6))-1)*100,0)</f>
        <v>0.34902028433032584</v>
      </c>
      <c r="S36" s="335"/>
      <c r="T36" s="334">
        <f t="shared" ref="T36" si="17">IF(D36&gt;0,(EXP(LN(H36/D36)/($F$6-$B$6))-1)*100,0)</f>
        <v>1.401530175562371</v>
      </c>
      <c r="U36" s="334">
        <f t="shared" ref="U36" si="18">IF(H36&gt;0,(EXP(LN(L36/H36)/($J$6-$F$6))-1)*100,0)</f>
        <v>0.42760335183862352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East Midlands</v>
      </c>
      <c r="Q1" s="19" t="str">
        <f>CONCATENATE("Occupation Table 5.1  Males: Employment Change by Status (SOC 2020), ",B$5,"-",L$5,", ",Info!B5)</f>
        <v>Occupation Table 5.1  Males: Employment Change by Status (SOC 2020), 2015-2035, South East Midlands</v>
      </c>
      <c r="AG1" s="19" t="str">
        <f>CONCATENATE("Occupation Table 5.2  Females: Employment Change by Status (SOC 2020), ",R$5,"-",AB$5,", ",Info!B5)</f>
        <v>Occupation Table 5.2  Females: Employment Change by Status (SOC 2020), 2015-2035, South East Midlands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57.891680998764087</v>
      </c>
      <c r="C8" s="11">
        <v>8.5546140073081371</v>
      </c>
      <c r="D8" s="11">
        <v>16.445400517791171</v>
      </c>
      <c r="E8" s="11">
        <f>SUM(B8:D8)</f>
        <v>82.89169552386339</v>
      </c>
      <c r="F8" s="11"/>
      <c r="G8" s="11">
        <v>69.262387699179499</v>
      </c>
      <c r="H8" s="11">
        <v>13.442556814061824</v>
      </c>
      <c r="I8" s="11">
        <v>19.7832493601755</v>
      </c>
      <c r="J8" s="11">
        <f>SUM(G8:I8)</f>
        <v>102.48819387341682</v>
      </c>
      <c r="K8" s="11"/>
      <c r="L8" s="11">
        <v>77.00096034189896</v>
      </c>
      <c r="M8" s="11">
        <v>17.744612882461723</v>
      </c>
      <c r="N8" s="11">
        <v>23.721814350336359</v>
      </c>
      <c r="O8" s="11">
        <f>SUM(L8:N8)</f>
        <v>118.46738757469704</v>
      </c>
      <c r="Q8" s="10" t="str">
        <f>name!E4</f>
        <v>Managers, directors and senior officials</v>
      </c>
      <c r="R8" s="11">
        <v>43.178488218659197</v>
      </c>
      <c r="S8" s="11">
        <v>3.8668080163406038</v>
      </c>
      <c r="T8" s="11">
        <v>10.937412726770264</v>
      </c>
      <c r="U8" s="11">
        <f>SUM(R8:T8)</f>
        <v>57.982708961770065</v>
      </c>
      <c r="V8" s="11"/>
      <c r="W8" s="11">
        <v>50.701807864599466</v>
      </c>
      <c r="X8" s="11">
        <v>6.0902781319403401</v>
      </c>
      <c r="Y8" s="11">
        <v>12.830453625617171</v>
      </c>
      <c r="Z8" s="11">
        <f>SUM(W8:Y8)</f>
        <v>69.622539622156978</v>
      </c>
      <c r="AA8" s="11"/>
      <c r="AB8" s="11">
        <v>52.727795410982544</v>
      </c>
      <c r="AC8" s="11">
        <v>8.8869381778942991</v>
      </c>
      <c r="AD8" s="11">
        <v>15.916828224354402</v>
      </c>
      <c r="AE8" s="11">
        <f>SUM(AB8:AD8)</f>
        <v>77.531561813231249</v>
      </c>
      <c r="AG8" s="10" t="str">
        <f>name!E4</f>
        <v>Managers, directors and senior officials</v>
      </c>
      <c r="AH8" s="11">
        <v>14.713192780104892</v>
      </c>
      <c r="AI8" s="11">
        <v>4.6878059909675338</v>
      </c>
      <c r="AJ8" s="11">
        <v>5.5079877910209163</v>
      </c>
      <c r="AK8" s="11">
        <f>SUM(AH8:AJ8)</f>
        <v>24.908986562093343</v>
      </c>
      <c r="AL8" s="11"/>
      <c r="AM8" s="11">
        <v>18.560579834580075</v>
      </c>
      <c r="AN8" s="11">
        <v>7.3522786821214847</v>
      </c>
      <c r="AO8" s="11">
        <v>6.9527957345583253</v>
      </c>
      <c r="AP8" s="11">
        <f>SUM(AM8:AO8)</f>
        <v>32.865654251259883</v>
      </c>
      <c r="AQ8" s="11"/>
      <c r="AR8" s="11">
        <v>24.273164930916458</v>
      </c>
      <c r="AS8" s="11">
        <v>8.8576747045674136</v>
      </c>
      <c r="AT8" s="11">
        <v>7.8049861259819648</v>
      </c>
      <c r="AU8" s="11">
        <f>SUM(AR8:AT8)</f>
        <v>40.935825761465836</v>
      </c>
    </row>
    <row r="9" spans="1:47" x14ac:dyDescent="0.2">
      <c r="A9" t="str">
        <f>name!E5</f>
        <v>Professional occupations</v>
      </c>
      <c r="B9" s="11">
        <v>106.81747564824782</v>
      </c>
      <c r="C9" s="11">
        <v>26.837397982313675</v>
      </c>
      <c r="D9" s="11">
        <v>20.69290162210612</v>
      </c>
      <c r="E9" s="11">
        <f t="shared" ref="E9:E18" si="0">SUM(B9:D9)</f>
        <v>154.34777525266762</v>
      </c>
      <c r="F9" s="11"/>
      <c r="G9" s="11">
        <v>133.16352158846283</v>
      </c>
      <c r="H9" s="11">
        <v>34.726270049119009</v>
      </c>
      <c r="I9" s="11">
        <v>20.250325521725244</v>
      </c>
      <c r="J9" s="11">
        <f t="shared" ref="J9:J16" si="1">SUM(G9:I9)</f>
        <v>188.14011715930707</v>
      </c>
      <c r="K9" s="11"/>
      <c r="L9" s="11">
        <v>161.39044371486565</v>
      </c>
      <c r="M9" s="11">
        <v>42.949616754601713</v>
      </c>
      <c r="N9" s="11">
        <v>20.390701824597308</v>
      </c>
      <c r="O9" s="11">
        <f t="shared" ref="O9:O16" si="2">SUM(L9:N9)</f>
        <v>224.73076229406468</v>
      </c>
      <c r="Q9" s="10" t="str">
        <f>name!E5</f>
        <v>Professional occupations</v>
      </c>
      <c r="R9" s="11">
        <v>68.150886514542435</v>
      </c>
      <c r="S9" s="11">
        <v>5.667231542967671</v>
      </c>
      <c r="T9" s="11">
        <v>13.868999821850059</v>
      </c>
      <c r="U9" s="11">
        <f t="shared" ref="U9:U16" si="3">SUM(R9:T9)</f>
        <v>87.687117879360159</v>
      </c>
      <c r="V9" s="11"/>
      <c r="W9" s="11">
        <v>82.729196778405793</v>
      </c>
      <c r="X9" s="11">
        <v>8.8050093211904894</v>
      </c>
      <c r="Y9" s="11">
        <v>10.320968434919916</v>
      </c>
      <c r="Z9" s="11">
        <f t="shared" ref="Z9:Z16" si="4">SUM(W9:Y9)</f>
        <v>101.85517453451619</v>
      </c>
      <c r="AA9" s="11"/>
      <c r="AB9" s="11">
        <v>97.781921490713657</v>
      </c>
      <c r="AC9" s="11">
        <v>11.46997842714379</v>
      </c>
      <c r="AD9" s="11">
        <v>9.2851048027809409</v>
      </c>
      <c r="AE9" s="11">
        <f t="shared" ref="AE9:AE16" si="5">SUM(AB9:AD9)</f>
        <v>118.53700472063838</v>
      </c>
      <c r="AG9" s="10" t="str">
        <f>name!E5</f>
        <v>Professional occupations</v>
      </c>
      <c r="AH9" s="11">
        <v>38.666589133705372</v>
      </c>
      <c r="AI9" s="11">
        <v>21.170166439346009</v>
      </c>
      <c r="AJ9" s="11">
        <v>6.8239018002560696</v>
      </c>
      <c r="AK9" s="11">
        <f t="shared" ref="AK9:AK18" si="6">SUM(AH9:AJ9)</f>
        <v>66.660657373307444</v>
      </c>
      <c r="AL9" s="11"/>
      <c r="AM9" s="11">
        <v>50.434324810057063</v>
      </c>
      <c r="AN9" s="11">
        <v>25.921260727928527</v>
      </c>
      <c r="AO9" s="11">
        <v>9.9293570868053287</v>
      </c>
      <c r="AP9" s="11">
        <f t="shared" ref="AP9:AP18" si="7">SUM(AM9:AO9)</f>
        <v>86.284942624790915</v>
      </c>
      <c r="AQ9" s="11"/>
      <c r="AR9" s="11">
        <v>63.608522224152068</v>
      </c>
      <c r="AS9" s="11">
        <v>31.479638327457927</v>
      </c>
      <c r="AT9" s="11">
        <v>11.10559702181636</v>
      </c>
      <c r="AU9" s="11">
        <f t="shared" ref="AU9:AU18" si="8">SUM(AR9:AT9)</f>
        <v>106.19375757342637</v>
      </c>
    </row>
    <row r="10" spans="1:47" x14ac:dyDescent="0.2">
      <c r="A10" t="str">
        <f>name!E6</f>
        <v>Associate professional occupations</v>
      </c>
      <c r="B10" s="11">
        <v>64.610029730275812</v>
      </c>
      <c r="C10" s="11">
        <v>18.51477663870449</v>
      </c>
      <c r="D10" s="11">
        <v>14.871472930474255</v>
      </c>
      <c r="E10" s="11">
        <f t="shared" si="0"/>
        <v>97.996279299454557</v>
      </c>
      <c r="F10" s="11"/>
      <c r="G10" s="11">
        <v>77.00449340860122</v>
      </c>
      <c r="H10" s="11">
        <v>22.50799693203475</v>
      </c>
      <c r="I10" s="11">
        <v>14.045470179723056</v>
      </c>
      <c r="J10" s="11">
        <f t="shared" si="1"/>
        <v>113.55796052035902</v>
      </c>
      <c r="K10" s="11"/>
      <c r="L10" s="11">
        <v>80.527743547788873</v>
      </c>
      <c r="M10" s="11">
        <v>24.087966369556796</v>
      </c>
      <c r="N10" s="11">
        <v>14.259635896629625</v>
      </c>
      <c r="O10" s="11">
        <f t="shared" si="2"/>
        <v>118.87534581397529</v>
      </c>
      <c r="Q10" s="10" t="str">
        <f>name!E6</f>
        <v>Associate professional occupations</v>
      </c>
      <c r="R10" s="11">
        <v>42.672550610623382</v>
      </c>
      <c r="S10" s="11">
        <v>4.906815741635504</v>
      </c>
      <c r="T10" s="11">
        <v>8.4107886614158467</v>
      </c>
      <c r="U10" s="11">
        <f t="shared" si="3"/>
        <v>55.990155013674737</v>
      </c>
      <c r="V10" s="11"/>
      <c r="W10" s="11">
        <v>49.37567767018222</v>
      </c>
      <c r="X10" s="11">
        <v>6.8036044418134045</v>
      </c>
      <c r="Y10" s="11">
        <v>6.5078843379724995</v>
      </c>
      <c r="Z10" s="11">
        <f t="shared" si="4"/>
        <v>62.687166449968124</v>
      </c>
      <c r="AA10" s="11"/>
      <c r="AB10" s="11">
        <v>48.078295378596543</v>
      </c>
      <c r="AC10" s="11">
        <v>6.1755283148905473</v>
      </c>
      <c r="AD10" s="11">
        <v>6.0620693479541208</v>
      </c>
      <c r="AE10" s="11">
        <f t="shared" si="5"/>
        <v>60.315893041441214</v>
      </c>
      <c r="AG10" s="10" t="str">
        <f>name!E6</f>
        <v>Associate professional occupations</v>
      </c>
      <c r="AH10" s="11">
        <v>21.937479119652412</v>
      </c>
      <c r="AI10" s="11">
        <v>13.607960897068992</v>
      </c>
      <c r="AJ10" s="11">
        <v>6.4606842690584099</v>
      </c>
      <c r="AK10" s="11">
        <f t="shared" si="6"/>
        <v>42.006124285779812</v>
      </c>
      <c r="AL10" s="11"/>
      <c r="AM10" s="11">
        <v>27.628815738418979</v>
      </c>
      <c r="AN10" s="11">
        <v>15.704392490221336</v>
      </c>
      <c r="AO10" s="11">
        <v>7.5375858417505537</v>
      </c>
      <c r="AP10" s="11">
        <f t="shared" si="7"/>
        <v>50.870794070390872</v>
      </c>
      <c r="AQ10" s="11"/>
      <c r="AR10" s="11">
        <v>32.44944816919233</v>
      </c>
      <c r="AS10" s="11">
        <v>17.912438054666247</v>
      </c>
      <c r="AT10" s="11">
        <v>8.1975665486755016</v>
      </c>
      <c r="AU10" s="11">
        <f t="shared" si="8"/>
        <v>58.55945277253408</v>
      </c>
    </row>
    <row r="11" spans="1:47" x14ac:dyDescent="0.2">
      <c r="A11" t="str">
        <f>name!E7</f>
        <v>Administrative and secretarial occupations</v>
      </c>
      <c r="B11" s="11">
        <v>51.853936264031937</v>
      </c>
      <c r="C11" s="11">
        <v>39.628570608971415</v>
      </c>
      <c r="D11" s="11">
        <v>4.221211786822999</v>
      </c>
      <c r="E11" s="11">
        <f t="shared" si="0"/>
        <v>95.703718659826365</v>
      </c>
      <c r="F11" s="11"/>
      <c r="G11" s="11">
        <v>55.77953685446483</v>
      </c>
      <c r="H11" s="11">
        <v>39.914371509220814</v>
      </c>
      <c r="I11" s="11">
        <v>4.5274447471327157</v>
      </c>
      <c r="J11" s="11">
        <f t="shared" si="1"/>
        <v>100.22135311081836</v>
      </c>
      <c r="K11" s="11"/>
      <c r="L11" s="11">
        <v>49.147237543343628</v>
      </c>
      <c r="M11" s="11">
        <v>34.887667798441335</v>
      </c>
      <c r="N11" s="11">
        <v>4.3145990887916543</v>
      </c>
      <c r="O11" s="11">
        <f t="shared" si="2"/>
        <v>88.349504430576616</v>
      </c>
      <c r="Q11" s="10" t="str">
        <f>name!E7</f>
        <v>Administrative and secretarial occupations</v>
      </c>
      <c r="R11" s="11">
        <v>14.890395571569897</v>
      </c>
      <c r="S11" s="11">
        <v>3.4001902083077056</v>
      </c>
      <c r="T11" s="11">
        <v>0.93662423107036208</v>
      </c>
      <c r="U11" s="11">
        <f t="shared" si="3"/>
        <v>19.227210010947964</v>
      </c>
      <c r="V11" s="11"/>
      <c r="W11" s="11">
        <v>17.848912427601022</v>
      </c>
      <c r="X11" s="11">
        <v>4.133701084744331</v>
      </c>
      <c r="Y11" s="11">
        <v>0.71516959183988715</v>
      </c>
      <c r="Z11" s="11">
        <f t="shared" si="4"/>
        <v>22.697783104185241</v>
      </c>
      <c r="AA11" s="11"/>
      <c r="AB11" s="11">
        <v>18.935971181505828</v>
      </c>
      <c r="AC11" s="11">
        <v>3.8133619032042705</v>
      </c>
      <c r="AD11" s="11">
        <v>0.90466303985627261</v>
      </c>
      <c r="AE11" s="11">
        <f t="shared" si="5"/>
        <v>23.653996124566373</v>
      </c>
      <c r="AG11" s="10" t="str">
        <f>name!E7</f>
        <v>Administrative and secretarial occupations</v>
      </c>
      <c r="AH11" s="11">
        <v>36.963540692462047</v>
      </c>
      <c r="AI11" s="11">
        <v>36.22838040066371</v>
      </c>
      <c r="AJ11" s="11">
        <v>3.2845875557526361</v>
      </c>
      <c r="AK11" s="11">
        <f t="shared" si="6"/>
        <v>76.476508648878394</v>
      </c>
      <c r="AL11" s="11"/>
      <c r="AM11" s="11">
        <v>37.930624426863794</v>
      </c>
      <c r="AN11" s="11">
        <v>35.78067042447649</v>
      </c>
      <c r="AO11" s="11">
        <v>3.8122751552928285</v>
      </c>
      <c r="AP11" s="11">
        <f t="shared" si="7"/>
        <v>77.523570006633108</v>
      </c>
      <c r="AQ11" s="11"/>
      <c r="AR11" s="11">
        <v>30.211266361837787</v>
      </c>
      <c r="AS11" s="11">
        <v>31.074305895237053</v>
      </c>
      <c r="AT11" s="11">
        <v>3.4099360489353816</v>
      </c>
      <c r="AU11" s="11">
        <f t="shared" si="8"/>
        <v>64.695508306010225</v>
      </c>
    </row>
    <row r="12" spans="1:47" x14ac:dyDescent="0.2">
      <c r="A12" t="str">
        <f>name!E8</f>
        <v>Skilled trades occupations</v>
      </c>
      <c r="B12" s="11">
        <v>46.986864053457332</v>
      </c>
      <c r="C12" s="11">
        <v>9.3836670683764307</v>
      </c>
      <c r="D12" s="11">
        <v>24.850666849954212</v>
      </c>
      <c r="E12" s="11">
        <f t="shared" si="0"/>
        <v>81.221197971787973</v>
      </c>
      <c r="F12" s="11"/>
      <c r="G12" s="11">
        <v>40.839452246136652</v>
      </c>
      <c r="H12" s="11">
        <v>7.823860839439809</v>
      </c>
      <c r="I12" s="11">
        <v>23.251727360630575</v>
      </c>
      <c r="J12" s="11">
        <f t="shared" si="1"/>
        <v>71.91504044620703</v>
      </c>
      <c r="K12" s="11"/>
      <c r="L12" s="11">
        <v>34.300045618580988</v>
      </c>
      <c r="M12" s="11">
        <v>8.745246379599342</v>
      </c>
      <c r="N12" s="11">
        <v>24.639858790496639</v>
      </c>
      <c r="O12" s="11">
        <f t="shared" si="2"/>
        <v>67.685150788676964</v>
      </c>
      <c r="Q12" s="10" t="str">
        <f>name!E8</f>
        <v>Skilled trades occupations</v>
      </c>
      <c r="R12" s="11">
        <v>43.407213100967965</v>
      </c>
      <c r="S12" s="11">
        <v>6.6949114025442338</v>
      </c>
      <c r="T12" s="11">
        <v>22.227037213501628</v>
      </c>
      <c r="U12" s="11">
        <f t="shared" si="3"/>
        <v>72.329161717013832</v>
      </c>
      <c r="V12" s="11"/>
      <c r="W12" s="11">
        <v>36.943380108077172</v>
      </c>
      <c r="X12" s="11">
        <v>5.2779473869087123</v>
      </c>
      <c r="Y12" s="11">
        <v>20.270964280510807</v>
      </c>
      <c r="Z12" s="11">
        <f t="shared" si="4"/>
        <v>62.492291775496696</v>
      </c>
      <c r="AA12" s="11"/>
      <c r="AB12" s="11">
        <v>29.6920082929384</v>
      </c>
      <c r="AC12" s="11">
        <v>6.0872440193571951</v>
      </c>
      <c r="AD12" s="11">
        <v>20.875550558828341</v>
      </c>
      <c r="AE12" s="11">
        <f t="shared" si="5"/>
        <v>56.654802871123934</v>
      </c>
      <c r="AG12" s="10" t="str">
        <f>name!E8</f>
        <v>Skilled trades occupations</v>
      </c>
      <c r="AH12" s="11">
        <v>3.5796509524893692</v>
      </c>
      <c r="AI12" s="11">
        <v>2.6887556658321992</v>
      </c>
      <c r="AJ12" s="11">
        <v>2.6236296364525837</v>
      </c>
      <c r="AK12" s="11">
        <f t="shared" si="6"/>
        <v>8.8920362547741529</v>
      </c>
      <c r="AL12" s="11"/>
      <c r="AM12" s="11">
        <v>3.8960721380594996</v>
      </c>
      <c r="AN12" s="11">
        <v>2.5459134525310994</v>
      </c>
      <c r="AO12" s="11">
        <v>2.9807630801197731</v>
      </c>
      <c r="AP12" s="11">
        <f t="shared" si="7"/>
        <v>9.4227486707103729</v>
      </c>
      <c r="AQ12" s="11"/>
      <c r="AR12" s="11">
        <v>4.6080373256426004</v>
      </c>
      <c r="AS12" s="11">
        <v>2.6580023602421488</v>
      </c>
      <c r="AT12" s="11">
        <v>3.7643082316683052</v>
      </c>
      <c r="AU12" s="11">
        <f t="shared" si="8"/>
        <v>11.030347917553055</v>
      </c>
    </row>
    <row r="13" spans="1:47" x14ac:dyDescent="0.2">
      <c r="A13" t="str">
        <f>name!E9</f>
        <v>Caring, leisure and other service occupations</v>
      </c>
      <c r="B13" s="11">
        <v>41.186401588791874</v>
      </c>
      <c r="C13" s="11">
        <v>41.193302005668961</v>
      </c>
      <c r="D13" s="11">
        <v>8.2049334994911174</v>
      </c>
      <c r="E13" s="11">
        <f t="shared" si="0"/>
        <v>90.584637093951955</v>
      </c>
      <c r="F13" s="11"/>
      <c r="G13" s="11">
        <v>42.447953778496547</v>
      </c>
      <c r="H13" s="11">
        <v>41.388755176177852</v>
      </c>
      <c r="I13" s="11">
        <v>11.153255420622452</v>
      </c>
      <c r="J13" s="11">
        <f t="shared" si="1"/>
        <v>94.989964375296864</v>
      </c>
      <c r="K13" s="11"/>
      <c r="L13" s="11">
        <v>52.439267522187407</v>
      </c>
      <c r="M13" s="11">
        <v>45.35318217006526</v>
      </c>
      <c r="N13" s="11">
        <v>12.834768971314469</v>
      </c>
      <c r="O13" s="11">
        <f t="shared" si="2"/>
        <v>110.62721866356713</v>
      </c>
      <c r="Q13" s="10" t="str">
        <f>name!E9</f>
        <v>Caring, leisure and other service occupations</v>
      </c>
      <c r="R13" s="11">
        <v>10.71209873265534</v>
      </c>
      <c r="S13" s="11">
        <v>5.0709792457979512</v>
      </c>
      <c r="T13" s="11">
        <v>1.4159314712436524</v>
      </c>
      <c r="U13" s="11">
        <f t="shared" si="3"/>
        <v>17.199009449696945</v>
      </c>
      <c r="V13" s="11"/>
      <c r="W13" s="11">
        <v>11.387887579617916</v>
      </c>
      <c r="X13" s="11">
        <v>5.8265474025663497</v>
      </c>
      <c r="Y13" s="11">
        <v>1.5002561505215155</v>
      </c>
      <c r="Z13" s="11">
        <f t="shared" si="4"/>
        <v>18.714691132705781</v>
      </c>
      <c r="AA13" s="11"/>
      <c r="AB13" s="11">
        <v>14.943872803229112</v>
      </c>
      <c r="AC13" s="11">
        <v>7.4335076465328624</v>
      </c>
      <c r="AD13" s="11">
        <v>2.2748661228669178</v>
      </c>
      <c r="AE13" s="11">
        <f t="shared" si="5"/>
        <v>24.652246572628894</v>
      </c>
      <c r="AG13" s="10" t="str">
        <f>name!E9</f>
        <v>Caring, leisure and other service occupations</v>
      </c>
      <c r="AH13" s="11">
        <v>30.474302856136518</v>
      </c>
      <c r="AI13" s="11">
        <v>36.122322759871025</v>
      </c>
      <c r="AJ13" s="11">
        <v>6.7890020282474639</v>
      </c>
      <c r="AK13" s="11">
        <f t="shared" si="6"/>
        <v>73.38562764425501</v>
      </c>
      <c r="AL13" s="11"/>
      <c r="AM13" s="11">
        <v>31.060066198878637</v>
      </c>
      <c r="AN13" s="11">
        <v>35.562207773611505</v>
      </c>
      <c r="AO13" s="11">
        <v>9.6529992701009366</v>
      </c>
      <c r="AP13" s="11">
        <f t="shared" si="7"/>
        <v>76.275273242591084</v>
      </c>
      <c r="AQ13" s="11"/>
      <c r="AR13" s="11">
        <v>37.495394718958302</v>
      </c>
      <c r="AS13" s="11">
        <v>37.919674523532386</v>
      </c>
      <c r="AT13" s="11">
        <v>10.559902848447553</v>
      </c>
      <c r="AU13" s="11">
        <f t="shared" si="8"/>
        <v>85.974972090938238</v>
      </c>
    </row>
    <row r="14" spans="1:47" x14ac:dyDescent="0.2">
      <c r="A14" t="str">
        <f>name!E10</f>
        <v>Sales and customer service occupations</v>
      </c>
      <c r="B14" s="11">
        <v>28.724039624588798</v>
      </c>
      <c r="C14" s="11">
        <v>47.335278091655184</v>
      </c>
      <c r="D14" s="11">
        <v>5.9553036574311458</v>
      </c>
      <c r="E14" s="11">
        <f t="shared" si="0"/>
        <v>82.014621373675126</v>
      </c>
      <c r="F14" s="11"/>
      <c r="G14" s="11">
        <v>26.984763968349036</v>
      </c>
      <c r="H14" s="11">
        <v>48.049961552307245</v>
      </c>
      <c r="I14" s="11">
        <v>4.797732284390416</v>
      </c>
      <c r="J14" s="11">
        <f t="shared" si="1"/>
        <v>79.832457805046701</v>
      </c>
      <c r="K14" s="11"/>
      <c r="L14" s="11">
        <v>26.776237727753092</v>
      </c>
      <c r="M14" s="11">
        <v>49.615325650071405</v>
      </c>
      <c r="N14" s="11">
        <v>4.1676729133043979</v>
      </c>
      <c r="O14" s="11">
        <f t="shared" si="2"/>
        <v>80.559236291128897</v>
      </c>
      <c r="Q14" s="10" t="str">
        <f>name!E10</f>
        <v>Sales and customer service occupations</v>
      </c>
      <c r="R14" s="11">
        <v>11.597640726221668</v>
      </c>
      <c r="S14" s="11">
        <v>14.588499783349834</v>
      </c>
      <c r="T14" s="11">
        <v>2.9904845695025064</v>
      </c>
      <c r="U14" s="11">
        <f t="shared" si="3"/>
        <v>29.176625079074007</v>
      </c>
      <c r="V14" s="11"/>
      <c r="W14" s="11">
        <v>11.452769957541193</v>
      </c>
      <c r="X14" s="11">
        <v>15.506950959078171</v>
      </c>
      <c r="Y14" s="11">
        <v>2.9269262790087094</v>
      </c>
      <c r="Z14" s="11">
        <f t="shared" si="4"/>
        <v>29.886647195628072</v>
      </c>
      <c r="AA14" s="11"/>
      <c r="AB14" s="11">
        <v>11.84205069358485</v>
      </c>
      <c r="AC14" s="11">
        <v>16.73058604213238</v>
      </c>
      <c r="AD14" s="11">
        <v>2.6009966305333063</v>
      </c>
      <c r="AE14" s="11">
        <f t="shared" si="5"/>
        <v>31.173633366250538</v>
      </c>
      <c r="AG14" s="10" t="str">
        <f>name!E10</f>
        <v>Sales and customer service occupations</v>
      </c>
      <c r="AH14" s="11">
        <v>17.126398898367128</v>
      </c>
      <c r="AI14" s="11">
        <v>32.746778308305331</v>
      </c>
      <c r="AJ14" s="11">
        <v>2.9648190879286438</v>
      </c>
      <c r="AK14" s="11">
        <f t="shared" si="6"/>
        <v>52.837996294601105</v>
      </c>
      <c r="AL14" s="11"/>
      <c r="AM14" s="11">
        <v>15.531994010807839</v>
      </c>
      <c r="AN14" s="11">
        <v>32.54301059322907</v>
      </c>
      <c r="AO14" s="11">
        <v>1.8708060053817068</v>
      </c>
      <c r="AP14" s="11">
        <f t="shared" si="7"/>
        <v>49.945810609418615</v>
      </c>
      <c r="AQ14" s="11"/>
      <c r="AR14" s="11">
        <v>14.934187034168225</v>
      </c>
      <c r="AS14" s="11">
        <v>32.884739607938997</v>
      </c>
      <c r="AT14" s="11">
        <v>1.5666762827710914</v>
      </c>
      <c r="AU14" s="11">
        <f t="shared" si="8"/>
        <v>49.385602924878313</v>
      </c>
    </row>
    <row r="15" spans="1:47" x14ac:dyDescent="0.2">
      <c r="A15" t="str">
        <f>name!E11</f>
        <v>Process, plant and machine operatives</v>
      </c>
      <c r="B15" s="11">
        <v>53.861134086228759</v>
      </c>
      <c r="C15" s="11">
        <v>9.3811668704186335</v>
      </c>
      <c r="D15" s="11">
        <v>8.7048169874392229</v>
      </c>
      <c r="E15" s="11">
        <f t="shared" si="0"/>
        <v>71.947117944086614</v>
      </c>
      <c r="F15" s="11"/>
      <c r="G15" s="11">
        <v>51.644864635351446</v>
      </c>
      <c r="H15" s="11">
        <v>11.822330427719578</v>
      </c>
      <c r="I15" s="11">
        <v>12.633061069797622</v>
      </c>
      <c r="J15" s="11">
        <f t="shared" si="1"/>
        <v>76.100256132868651</v>
      </c>
      <c r="K15" s="11"/>
      <c r="L15" s="11">
        <v>55.382186499244192</v>
      </c>
      <c r="M15" s="11">
        <v>15.243870822319979</v>
      </c>
      <c r="N15" s="11">
        <v>14.31513679015694</v>
      </c>
      <c r="O15" s="11">
        <f t="shared" si="2"/>
        <v>84.941194111721117</v>
      </c>
      <c r="Q15" s="10" t="str">
        <f>name!E11</f>
        <v>Process, plant and machine operatives</v>
      </c>
      <c r="R15" s="11">
        <v>47.685881683179595</v>
      </c>
      <c r="S15" s="11">
        <v>6.7035543853778963</v>
      </c>
      <c r="T15" s="11">
        <v>7.8925774769932362</v>
      </c>
      <c r="U15" s="11">
        <f t="shared" si="3"/>
        <v>62.282013545550733</v>
      </c>
      <c r="V15" s="11"/>
      <c r="W15" s="11">
        <v>46.420454885693772</v>
      </c>
      <c r="X15" s="11">
        <v>9.0435210039110423</v>
      </c>
      <c r="Y15" s="11">
        <v>11.222673183683046</v>
      </c>
      <c r="Z15" s="11">
        <f t="shared" si="4"/>
        <v>66.686649073287853</v>
      </c>
      <c r="AA15" s="11"/>
      <c r="AB15" s="11">
        <v>47.829347081007306</v>
      </c>
      <c r="AC15" s="11">
        <v>10.393718906199402</v>
      </c>
      <c r="AD15" s="11">
        <v>12.87149523932238</v>
      </c>
      <c r="AE15" s="11">
        <f t="shared" si="5"/>
        <v>71.094561226529095</v>
      </c>
      <c r="AG15" s="10" t="str">
        <f>name!E11</f>
        <v>Process, plant and machine operatives</v>
      </c>
      <c r="AH15" s="11">
        <v>6.175252403049198</v>
      </c>
      <c r="AI15" s="11">
        <v>2.6776124850407439</v>
      </c>
      <c r="AJ15" s="11">
        <v>0.81223951044598242</v>
      </c>
      <c r="AK15" s="11">
        <f t="shared" si="6"/>
        <v>9.6651043985359237</v>
      </c>
      <c r="AL15" s="11"/>
      <c r="AM15" s="11">
        <v>5.2244097496576742</v>
      </c>
      <c r="AN15" s="11">
        <v>2.7788094238085321</v>
      </c>
      <c r="AO15" s="11">
        <v>1.4103878861145671</v>
      </c>
      <c r="AP15" s="11">
        <f t="shared" si="7"/>
        <v>9.413607059580773</v>
      </c>
      <c r="AQ15" s="11"/>
      <c r="AR15" s="11">
        <v>7.5528394182368501</v>
      </c>
      <c r="AS15" s="11">
        <v>4.8501519161205762</v>
      </c>
      <c r="AT15" s="11">
        <v>1.4436415508345612</v>
      </c>
      <c r="AU15" s="11">
        <f t="shared" si="8"/>
        <v>13.846632885191989</v>
      </c>
    </row>
    <row r="16" spans="1:47" x14ac:dyDescent="0.2">
      <c r="A16" t="str">
        <f>name!E12</f>
        <v>Elementary occupations</v>
      </c>
      <c r="B16" s="11">
        <v>51.807031938293719</v>
      </c>
      <c r="C16" s="11">
        <v>48.095427607960204</v>
      </c>
      <c r="D16" s="11">
        <v>5.514497334432634</v>
      </c>
      <c r="E16" s="11">
        <f t="shared" si="0"/>
        <v>105.41695688068656</v>
      </c>
      <c r="F16" s="11"/>
      <c r="G16" s="11">
        <v>46.841220598444927</v>
      </c>
      <c r="H16" s="11">
        <v>45.029193357224855</v>
      </c>
      <c r="I16" s="11">
        <v>5.1402426210093672</v>
      </c>
      <c r="J16" s="11">
        <f t="shared" si="1"/>
        <v>97.010656576679153</v>
      </c>
      <c r="K16" s="11"/>
      <c r="L16" s="11">
        <v>46.939217052010868</v>
      </c>
      <c r="M16" s="11">
        <v>37.623519802638398</v>
      </c>
      <c r="N16" s="11">
        <v>6.5474631769430962</v>
      </c>
      <c r="O16" s="11">
        <f t="shared" si="2"/>
        <v>91.11020003159237</v>
      </c>
      <c r="Q16" s="10" t="str">
        <f>name!E12</f>
        <v>Elementary occupations</v>
      </c>
      <c r="R16" s="11">
        <v>39.536884100086013</v>
      </c>
      <c r="S16" s="11">
        <v>16.840195710771443</v>
      </c>
      <c r="T16" s="11">
        <v>3.1552890801321283</v>
      </c>
      <c r="U16" s="11">
        <f t="shared" si="3"/>
        <v>59.532368890989581</v>
      </c>
      <c r="V16" s="11"/>
      <c r="W16" s="11">
        <v>35.522135796757503</v>
      </c>
      <c r="X16" s="11">
        <v>15.418298659072647</v>
      </c>
      <c r="Y16" s="11">
        <v>3.0290904788471482</v>
      </c>
      <c r="Z16" s="11">
        <f t="shared" si="4"/>
        <v>53.969524934677295</v>
      </c>
      <c r="AA16" s="11"/>
      <c r="AB16" s="11">
        <v>34.143245926776736</v>
      </c>
      <c r="AC16" s="11">
        <v>13.104520850322602</v>
      </c>
      <c r="AD16" s="11">
        <v>3.9658667584229552</v>
      </c>
      <c r="AE16" s="11">
        <f t="shared" si="5"/>
        <v>51.213633535522291</v>
      </c>
      <c r="AG16" s="10" t="str">
        <f>name!E12</f>
        <v>Elementary occupations</v>
      </c>
      <c r="AH16" s="11">
        <v>12.270147838207686</v>
      </c>
      <c r="AI16" s="11">
        <v>31.255231897188754</v>
      </c>
      <c r="AJ16" s="11">
        <v>2.3592082543005048</v>
      </c>
      <c r="AK16" s="11">
        <f t="shared" si="6"/>
        <v>45.884587989696946</v>
      </c>
      <c r="AL16" s="11"/>
      <c r="AM16" s="11">
        <v>11.319084801687389</v>
      </c>
      <c r="AN16" s="11">
        <v>29.61089469815219</v>
      </c>
      <c r="AO16" s="11">
        <v>2.1111521421622221</v>
      </c>
      <c r="AP16" s="11">
        <f t="shared" si="7"/>
        <v>43.041131642001801</v>
      </c>
      <c r="AQ16" s="11"/>
      <c r="AR16" s="11">
        <v>12.795971125234137</v>
      </c>
      <c r="AS16" s="11">
        <v>24.518998952315798</v>
      </c>
      <c r="AT16" s="11">
        <v>2.5815964185201401</v>
      </c>
      <c r="AU16" s="11">
        <f t="shared" si="8"/>
        <v>39.896566496070079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503.73859393268009</v>
      </c>
      <c r="C18" s="34">
        <f t="shared" ref="C18:D18" si="9">SUM(C8:C16)</f>
        <v>248.92420088137715</v>
      </c>
      <c r="D18" s="34">
        <f t="shared" si="9"/>
        <v>109.46120518594287</v>
      </c>
      <c r="E18" s="34">
        <f t="shared" si="0"/>
        <v>862.12400000000002</v>
      </c>
      <c r="F18" s="34"/>
      <c r="G18" s="34">
        <f>SUM(G8:G16)</f>
        <v>543.96819477748704</v>
      </c>
      <c r="H18" s="34">
        <f t="shared" ref="H18:I18" si="10">SUM(H8:H16)</f>
        <v>264.70529665730572</v>
      </c>
      <c r="I18" s="34">
        <f t="shared" si="10"/>
        <v>115.58250856520696</v>
      </c>
      <c r="J18" s="34">
        <f t="shared" ref="J18" si="11">SUM(G18:I18)</f>
        <v>924.25599999999974</v>
      </c>
      <c r="K18" s="34"/>
      <c r="L18" s="34">
        <f>SUM(L8:L16)</f>
        <v>583.9033395676737</v>
      </c>
      <c r="M18" s="34">
        <f t="shared" ref="M18:N18" si="12">SUM(M8:M16)</f>
        <v>276.25100862975597</v>
      </c>
      <c r="N18" s="34">
        <f t="shared" si="12"/>
        <v>125.19165180257049</v>
      </c>
      <c r="O18" s="34">
        <f>SUM(L18:N18)</f>
        <v>985.34600000000023</v>
      </c>
      <c r="Q18" s="231" t="str">
        <f>name!E3</f>
        <v>All occupations</v>
      </c>
      <c r="R18" s="34">
        <f>SUM(R8:R16)</f>
        <v>321.83203925850552</v>
      </c>
      <c r="S18" s="34">
        <f t="shared" ref="S18:T18" si="13">SUM(S8:S16)</f>
        <v>67.739186037092836</v>
      </c>
      <c r="T18" s="34">
        <f t="shared" si="13"/>
        <v>71.835145252479663</v>
      </c>
      <c r="U18" s="34">
        <f t="shared" ref="U18" si="14">SUM(R18:T18)</f>
        <v>461.40637054807803</v>
      </c>
      <c r="V18" s="34"/>
      <c r="W18" s="34">
        <f>SUM(W8:W16)</f>
        <v>342.38222306847598</v>
      </c>
      <c r="X18" s="34">
        <f t="shared" ref="X18:Y18" si="15">SUM(X8:X16)</f>
        <v>76.905858391225479</v>
      </c>
      <c r="Y18" s="34">
        <f t="shared" si="15"/>
        <v>69.324386362920706</v>
      </c>
      <c r="Z18" s="34">
        <f t="shared" ref="Z18" si="16">SUM(W18:Y18)</f>
        <v>488.61246782262219</v>
      </c>
      <c r="AA18" s="34"/>
      <c r="AB18" s="34">
        <f>SUM(AB8:AB16)</f>
        <v>355.97450825933498</v>
      </c>
      <c r="AC18" s="34">
        <f t="shared" ref="AC18:AD18" si="17">SUM(AC8:AC16)</f>
        <v>84.095384287677348</v>
      </c>
      <c r="AD18" s="34">
        <f t="shared" si="17"/>
        <v>74.757440724919647</v>
      </c>
      <c r="AE18" s="34">
        <f t="shared" ref="AE18" si="18">SUM(AB18:AD18)</f>
        <v>514.82733327193193</v>
      </c>
      <c r="AG18" s="231" t="str">
        <f>name!E3</f>
        <v>All occupations</v>
      </c>
      <c r="AH18" s="34">
        <f>SUM(AH8:AH16)</f>
        <v>181.90655467417463</v>
      </c>
      <c r="AI18" s="34">
        <f t="shared" ref="AI18:AJ18" si="19">SUM(AI8:AI16)</f>
        <v>181.18501484428432</v>
      </c>
      <c r="AJ18" s="34">
        <f t="shared" si="19"/>
        <v>37.62605993346321</v>
      </c>
      <c r="AK18" s="34">
        <f t="shared" si="6"/>
        <v>400.71762945192222</v>
      </c>
      <c r="AL18" s="34"/>
      <c r="AM18" s="34">
        <f>SUM(AM8:AM16)</f>
        <v>201.58597170901095</v>
      </c>
      <c r="AN18" s="34">
        <f t="shared" ref="AN18:AO18" si="20">SUM(AN8:AN16)</f>
        <v>187.79943826608022</v>
      </c>
      <c r="AO18" s="34">
        <f t="shared" si="20"/>
        <v>46.258122202286245</v>
      </c>
      <c r="AP18" s="34">
        <f t="shared" si="7"/>
        <v>435.64353217737744</v>
      </c>
      <c r="AQ18" s="34"/>
      <c r="AR18" s="34">
        <f>SUM(AR8:AR16)</f>
        <v>227.92883130833874</v>
      </c>
      <c r="AS18" s="34">
        <f t="shared" ref="AS18:AT18" si="21">SUM(AS8:AS16)</f>
        <v>192.15562434207854</v>
      </c>
      <c r="AT18" s="34">
        <f t="shared" si="21"/>
        <v>50.434211077650865</v>
      </c>
      <c r="AU18" s="34">
        <f t="shared" si="8"/>
        <v>470.51866672806813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11.492405326104667</v>
      </c>
      <c r="C26" s="18">
        <f t="shared" ref="C26:O26" si="22">C8/C$18*100</f>
        <v>3.4366341147298773</v>
      </c>
      <c r="D26" s="18">
        <f t="shared" si="22"/>
        <v>15.023953454427255</v>
      </c>
      <c r="E26" s="18">
        <f t="shared" si="22"/>
        <v>9.6148228704761021</v>
      </c>
      <c r="F26" s="18"/>
      <c r="G26" s="18">
        <f t="shared" si="22"/>
        <v>12.732800991703499</v>
      </c>
      <c r="H26" s="18">
        <f t="shared" si="22"/>
        <v>5.0783104772795324</v>
      </c>
      <c r="I26" s="18">
        <f t="shared" si="22"/>
        <v>17.116127349852935</v>
      </c>
      <c r="J26" s="18">
        <f t="shared" si="22"/>
        <v>11.088723673248197</v>
      </c>
      <c r="K26" s="18"/>
      <c r="L26" s="18">
        <f t="shared" si="22"/>
        <v>13.187278633979219</v>
      </c>
      <c r="M26" s="18">
        <f t="shared" si="22"/>
        <v>6.4233658260570747</v>
      </c>
      <c r="N26" s="18">
        <f t="shared" si="22"/>
        <v>18.948399520877071</v>
      </c>
      <c r="O26" s="18">
        <f t="shared" si="22"/>
        <v>12.022922666220497</v>
      </c>
      <c r="Q26" t="str">
        <f>$A$8</f>
        <v>Managers, directors and senior officials</v>
      </c>
      <c r="R26" s="18">
        <f>R8/R$18*100</f>
        <v>13.416466650785161</v>
      </c>
      <c r="S26" s="18">
        <f t="shared" ref="S26:U26" si="23">S8/S$18*100</f>
        <v>5.7083768532784038</v>
      </c>
      <c r="T26" s="18">
        <f t="shared" si="23"/>
        <v>15.225712551047868</v>
      </c>
      <c r="U26" s="18">
        <f t="shared" si="23"/>
        <v>12.566516776284589</v>
      </c>
      <c r="V26" s="18"/>
      <c r="W26" s="18">
        <f t="shared" ref="W26:Z26" si="24">W8/W$18*100</f>
        <v>14.808539827273442</v>
      </c>
      <c r="X26" s="18">
        <f t="shared" si="24"/>
        <v>7.9191341977599015</v>
      </c>
      <c r="Y26" s="18">
        <f t="shared" si="24"/>
        <v>18.507850265631419</v>
      </c>
      <c r="Z26" s="18">
        <f t="shared" si="24"/>
        <v>14.249030511319575</v>
      </c>
      <c r="AA26" s="18"/>
      <c r="AB26" s="18">
        <f t="shared" ref="AB26:AE26" si="25">AB8/AB$18*100</f>
        <v>14.812239131620411</v>
      </c>
      <c r="AC26" s="18">
        <f t="shared" si="25"/>
        <v>10.567688409025463</v>
      </c>
      <c r="AD26" s="18">
        <f t="shared" si="25"/>
        <v>21.291296317810794</v>
      </c>
      <c r="AE26" s="18">
        <f t="shared" si="25"/>
        <v>15.059721347832761</v>
      </c>
      <c r="AG26" t="str">
        <f>$A$8</f>
        <v>Managers, directors and senior officials</v>
      </c>
      <c r="AH26" s="18">
        <f>AH8/AH$18*100</f>
        <v>8.0883246931143891</v>
      </c>
      <c r="AI26" s="18">
        <f t="shared" ref="AI26:AK26" si="26">AI8/AI$18*100</f>
        <v>2.5873033677737483</v>
      </c>
      <c r="AJ26" s="18">
        <f t="shared" si="26"/>
        <v>14.638757820407122</v>
      </c>
      <c r="AK26" s="18">
        <f t="shared" si="26"/>
        <v>6.2160945092838507</v>
      </c>
      <c r="AL26" s="18"/>
      <c r="AM26" s="18">
        <f t="shared" ref="AM26:AP26" si="27">AM8/AM$18*100</f>
        <v>9.2072775090581427</v>
      </c>
      <c r="AN26" s="18">
        <f t="shared" si="27"/>
        <v>3.9149630850889676</v>
      </c>
      <c r="AO26" s="18">
        <f t="shared" si="27"/>
        <v>15.030432286364389</v>
      </c>
      <c r="AP26" s="18">
        <f t="shared" si="27"/>
        <v>7.5441621012929989</v>
      </c>
      <c r="AQ26" s="18"/>
      <c r="AR26" s="18">
        <f t="shared" ref="AR26:AU26" si="28">AR8/AR$18*100</f>
        <v>10.649449124792852</v>
      </c>
      <c r="AS26" s="18">
        <f t="shared" si="28"/>
        <v>4.6096359317585405</v>
      </c>
      <c r="AT26" s="18">
        <f t="shared" si="28"/>
        <v>15.475578896168404</v>
      </c>
      <c r="AU26" s="18">
        <f t="shared" si="28"/>
        <v>8.7001491452249482</v>
      </c>
    </row>
    <row r="27" spans="1:47" x14ac:dyDescent="0.2">
      <c r="A27" t="str">
        <f>$A$9</f>
        <v>Professional occupations</v>
      </c>
      <c r="B27" s="18">
        <f t="shared" ref="B27:B34" si="29">B9/B$18*100</f>
        <v>21.204941796165606</v>
      </c>
      <c r="C27" s="18">
        <f t="shared" ref="C27:O27" si="30">C9/C$18*100</f>
        <v>10.781353475190155</v>
      </c>
      <c r="D27" s="18">
        <f t="shared" si="30"/>
        <v>18.904324675536756</v>
      </c>
      <c r="E27" s="18">
        <f t="shared" si="30"/>
        <v>17.903198989085979</v>
      </c>
      <c r="F27" s="18"/>
      <c r="G27" s="18">
        <f t="shared" si="30"/>
        <v>24.480019763459524</v>
      </c>
      <c r="H27" s="18">
        <f t="shared" si="30"/>
        <v>13.118842156784089</v>
      </c>
      <c r="I27" s="18">
        <f t="shared" si="30"/>
        <v>17.520233617615965</v>
      </c>
      <c r="J27" s="18">
        <f t="shared" si="30"/>
        <v>20.355844826466598</v>
      </c>
      <c r="K27" s="18"/>
      <c r="L27" s="18">
        <f t="shared" si="30"/>
        <v>27.639924757813567</v>
      </c>
      <c r="M27" s="18">
        <f t="shared" si="30"/>
        <v>15.547315815293446</v>
      </c>
      <c r="N27" s="18">
        <f t="shared" si="30"/>
        <v>16.287589093203927</v>
      </c>
      <c r="O27" s="18">
        <f t="shared" si="30"/>
        <v>22.807294320377274</v>
      </c>
      <c r="Q27" t="str">
        <f>$A$9</f>
        <v>Professional occupations</v>
      </c>
      <c r="R27" s="18">
        <f t="shared" ref="R27:U27" si="31">R9/R$18*100</f>
        <v>21.175917311266055</v>
      </c>
      <c r="S27" s="18">
        <f t="shared" si="31"/>
        <v>8.3662527917952705</v>
      </c>
      <c r="T27" s="18">
        <f t="shared" si="31"/>
        <v>19.306705336370594</v>
      </c>
      <c r="U27" s="18">
        <f t="shared" si="31"/>
        <v>19.004314521102447</v>
      </c>
      <c r="V27" s="18"/>
      <c r="W27" s="18">
        <f t="shared" ref="W27:Z27" si="32">W9/W$18*100</f>
        <v>24.162818979611586</v>
      </c>
      <c r="X27" s="18">
        <f t="shared" si="32"/>
        <v>11.449074888936018</v>
      </c>
      <c r="Y27" s="18">
        <f t="shared" si="32"/>
        <v>14.887933346987772</v>
      </c>
      <c r="Z27" s="18">
        <f t="shared" si="32"/>
        <v>20.845799328127669</v>
      </c>
      <c r="AA27" s="18"/>
      <c r="AB27" s="18">
        <f t="shared" ref="AB27:AE27" si="33">AB9/AB$18*100</f>
        <v>27.468798810581529</v>
      </c>
      <c r="AC27" s="18">
        <f t="shared" si="33"/>
        <v>13.63924848468111</v>
      </c>
      <c r="AD27" s="18">
        <f t="shared" si="33"/>
        <v>12.420308550886284</v>
      </c>
      <c r="AE27" s="18">
        <f t="shared" si="33"/>
        <v>23.024613702479371</v>
      </c>
      <c r="AG27" t="str">
        <f>$A$9</f>
        <v>Professional occupations</v>
      </c>
      <c r="AH27" s="18">
        <f t="shared" ref="AH27:AK27" si="34">AH9/AH$18*100</f>
        <v>21.256292387574362</v>
      </c>
      <c r="AI27" s="18">
        <f>AI9/AI$18*100</f>
        <v>11.68428109661291</v>
      </c>
      <c r="AJ27" s="18">
        <f t="shared" si="34"/>
        <v>18.136105168394597</v>
      </c>
      <c r="AK27" s="18">
        <f t="shared" si="34"/>
        <v>16.635319355547679</v>
      </c>
      <c r="AL27" s="18"/>
      <c r="AM27" s="18">
        <f t="shared" ref="AM27:AP27" si="35">AM9/AM$18*100</f>
        <v>25.018767120789008</v>
      </c>
      <c r="AN27" s="18">
        <f t="shared" si="35"/>
        <v>13.802629532470945</v>
      </c>
      <c r="AO27" s="18">
        <f t="shared" si="35"/>
        <v>21.465110588329466</v>
      </c>
      <c r="AP27" s="18">
        <f t="shared" si="35"/>
        <v>19.806317838240965</v>
      </c>
      <c r="AQ27" s="18"/>
      <c r="AR27" s="18">
        <f t="shared" ref="AR27:AU27" si="36">AR9/AR$18*100</f>
        <v>27.907185703112482</v>
      </c>
      <c r="AS27" s="18">
        <f t="shared" si="36"/>
        <v>16.382366342510675</v>
      </c>
      <c r="AT27" s="18">
        <f t="shared" si="36"/>
        <v>22.019967764971408</v>
      </c>
      <c r="AU27" s="18">
        <f t="shared" si="36"/>
        <v>22.569510007304356</v>
      </c>
    </row>
    <row r="28" spans="1:47" x14ac:dyDescent="0.2">
      <c r="A28" t="str">
        <f>$A$10</f>
        <v>Associate professional occupations</v>
      </c>
      <c r="B28" s="18">
        <f t="shared" si="29"/>
        <v>12.826102766092673</v>
      </c>
      <c r="C28" s="18">
        <f t="shared" ref="C28:O28" si="37">C10/C$18*100</f>
        <v>7.4379174757409627</v>
      </c>
      <c r="D28" s="18">
        <f t="shared" si="37"/>
        <v>13.586067232872075</v>
      </c>
      <c r="E28" s="18">
        <f t="shared" si="37"/>
        <v>11.366842739496239</v>
      </c>
      <c r="F28" s="18"/>
      <c r="G28" s="18">
        <f t="shared" si="37"/>
        <v>14.156065400128826</v>
      </c>
      <c r="H28" s="18">
        <f t="shared" si="37"/>
        <v>8.5030398772768727</v>
      </c>
      <c r="I28" s="18">
        <f t="shared" si="37"/>
        <v>12.151899412876276</v>
      </c>
      <c r="J28" s="18">
        <f t="shared" si="37"/>
        <v>12.286418537759998</v>
      </c>
      <c r="K28" s="18"/>
      <c r="L28" s="18">
        <f t="shared" si="37"/>
        <v>13.791279838784995</v>
      </c>
      <c r="M28" s="18">
        <f t="shared" si="37"/>
        <v>8.7195939986016739</v>
      </c>
      <c r="N28" s="18">
        <f t="shared" si="37"/>
        <v>11.390245029370911</v>
      </c>
      <c r="O28" s="18">
        <f t="shared" si="37"/>
        <v>12.064325202921133</v>
      </c>
      <c r="Q28" t="str">
        <f>$A$10</f>
        <v>Associate professional occupations</v>
      </c>
      <c r="R28" s="18">
        <f t="shared" ref="R28:U28" si="38">R10/R$18*100</f>
        <v>13.259261168943922</v>
      </c>
      <c r="S28" s="18">
        <f t="shared" si="38"/>
        <v>7.2436886663335667</v>
      </c>
      <c r="T28" s="18">
        <f t="shared" si="38"/>
        <v>11.708459183668896</v>
      </c>
      <c r="U28" s="18">
        <f t="shared" si="38"/>
        <v>12.134673161787354</v>
      </c>
      <c r="V28" s="18"/>
      <c r="W28" s="18">
        <f t="shared" ref="W28:Z28" si="39">W10/W$18*100</f>
        <v>14.421215338714344</v>
      </c>
      <c r="X28" s="18">
        <f t="shared" si="39"/>
        <v>8.8466660201658414</v>
      </c>
      <c r="Y28" s="18">
        <f t="shared" si="39"/>
        <v>9.3875830417063</v>
      </c>
      <c r="Z28" s="18">
        <f t="shared" si="39"/>
        <v>12.829628914161281</v>
      </c>
      <c r="AA28" s="18"/>
      <c r="AB28" s="18">
        <f t="shared" ref="AB28:AE28" si="40">AB10/AB$18*100</f>
        <v>13.506106269713698</v>
      </c>
      <c r="AC28" s="18">
        <f t="shared" si="40"/>
        <v>7.3434807001594962</v>
      </c>
      <c r="AD28" s="18">
        <f t="shared" si="40"/>
        <v>8.1089845895880046</v>
      </c>
      <c r="AE28" s="18">
        <f t="shared" si="40"/>
        <v>11.715751892602475</v>
      </c>
      <c r="AG28" t="str">
        <f>$A$10</f>
        <v>Associate professional occupations</v>
      </c>
      <c r="AH28" s="18">
        <f t="shared" ref="AH28:AK28" si="41">AH10/AH$18*100</f>
        <v>12.059751864877075</v>
      </c>
      <c r="AI28" s="18">
        <f t="shared" si="41"/>
        <v>7.510533312461888</v>
      </c>
      <c r="AJ28" s="18">
        <f t="shared" si="41"/>
        <v>17.170770153673516</v>
      </c>
      <c r="AK28" s="18">
        <f t="shared" si="41"/>
        <v>10.482724292223752</v>
      </c>
      <c r="AL28" s="18"/>
      <c r="AM28" s="18">
        <f t="shared" ref="AM28:AP28" si="42">AM10/AM$18*100</f>
        <v>13.705723421221558</v>
      </c>
      <c r="AN28" s="18">
        <f t="shared" si="42"/>
        <v>8.3623213334487474</v>
      </c>
      <c r="AO28" s="18">
        <f t="shared" si="42"/>
        <v>16.294621318152032</v>
      </c>
      <c r="AP28" s="18">
        <f t="shared" si="42"/>
        <v>11.677160410516143</v>
      </c>
      <c r="AQ28" s="18"/>
      <c r="AR28" s="18">
        <f t="shared" ref="AR28:AU28" si="43">AR10/AR$18*100</f>
        <v>14.236657987902898</v>
      </c>
      <c r="AS28" s="18">
        <f t="shared" si="43"/>
        <v>9.3218390645585458</v>
      </c>
      <c r="AT28" s="18">
        <f t="shared" si="43"/>
        <v>16.253979934481666</v>
      </c>
      <c r="AU28" s="18">
        <f t="shared" si="43"/>
        <v>12.44572360534592</v>
      </c>
    </row>
    <row r="29" spans="1:47" x14ac:dyDescent="0.2">
      <c r="A29" t="str">
        <f>$A$11</f>
        <v>Administrative and secretarial occupations</v>
      </c>
      <c r="B29" s="18">
        <f t="shared" si="29"/>
        <v>10.29381843848989</v>
      </c>
      <c r="C29" s="18">
        <f t="shared" ref="C29:O29" si="44">C11/C$18*100</f>
        <v>15.919934851114013</v>
      </c>
      <c r="D29" s="18">
        <f t="shared" si="44"/>
        <v>3.8563542029821276</v>
      </c>
      <c r="E29" s="18">
        <f t="shared" si="44"/>
        <v>11.100922681635863</v>
      </c>
      <c r="F29" s="18"/>
      <c r="G29" s="18">
        <f t="shared" si="44"/>
        <v>10.254190849757629</v>
      </c>
      <c r="H29" s="18">
        <f t="shared" si="44"/>
        <v>15.078795933915515</v>
      </c>
      <c r="I29" s="18">
        <f t="shared" si="44"/>
        <v>3.9170673861767891</v>
      </c>
      <c r="J29" s="18">
        <f t="shared" si="44"/>
        <v>10.843462537524061</v>
      </c>
      <c r="K29" s="18"/>
      <c r="L29" s="18">
        <f t="shared" si="44"/>
        <v>8.4170160046922504</v>
      </c>
      <c r="M29" s="18">
        <f t="shared" si="44"/>
        <v>12.628973907276972</v>
      </c>
      <c r="N29" s="18">
        <f t="shared" si="44"/>
        <v>3.4463952082011473</v>
      </c>
      <c r="O29" s="18">
        <f t="shared" si="44"/>
        <v>8.9663432368504665</v>
      </c>
      <c r="Q29" t="str">
        <f>$A$11</f>
        <v>Administrative and secretarial occupations</v>
      </c>
      <c r="R29" s="18">
        <f t="shared" ref="R29:U29" si="45">R11/R$18*100</f>
        <v>4.6267598483597423</v>
      </c>
      <c r="S29" s="18">
        <f t="shared" si="45"/>
        <v>5.0195321308493712</v>
      </c>
      <c r="T29" s="18">
        <f t="shared" si="45"/>
        <v>1.3038523521855494</v>
      </c>
      <c r="U29" s="18">
        <f t="shared" si="45"/>
        <v>4.1670881110958806</v>
      </c>
      <c r="V29" s="18"/>
      <c r="W29" s="18">
        <f t="shared" ref="W29:Z29" si="46">W11/W$18*100</f>
        <v>5.2131539621527789</v>
      </c>
      <c r="X29" s="18">
        <f t="shared" si="46"/>
        <v>5.3750145583395019</v>
      </c>
      <c r="Y29" s="18">
        <f t="shared" si="46"/>
        <v>1.0316277277896071</v>
      </c>
      <c r="Z29" s="18">
        <f t="shared" si="46"/>
        <v>4.6453548771139976</v>
      </c>
      <c r="AA29" s="18"/>
      <c r="AB29" s="18">
        <f t="shared" ref="AB29:AE29" si="47">AB11/AB$18*100</f>
        <v>5.319473934833157</v>
      </c>
      <c r="AC29" s="18">
        <f t="shared" si="47"/>
        <v>4.534567426625161</v>
      </c>
      <c r="AD29" s="18">
        <f t="shared" si="47"/>
        <v>1.2101311001069519</v>
      </c>
      <c r="AE29" s="18">
        <f t="shared" si="47"/>
        <v>4.5945493946943037</v>
      </c>
      <c r="AG29" t="str">
        <f>$A$11</f>
        <v>Administrative and secretarial occupations</v>
      </c>
      <c r="AH29" s="18">
        <f t="shared" ref="AH29:AK29" si="48">AH11/AH$18*100</f>
        <v>20.320070796057895</v>
      </c>
      <c r="AI29" s="18">
        <f t="shared" si="48"/>
        <v>19.995241014716054</v>
      </c>
      <c r="AJ29" s="18">
        <f t="shared" si="48"/>
        <v>8.7295548924362567</v>
      </c>
      <c r="AK29" s="18">
        <f t="shared" si="48"/>
        <v>19.084887468883867</v>
      </c>
      <c r="AL29" s="18"/>
      <c r="AM29" s="18">
        <f t="shared" ref="AM29:AP29" si="49">AM11/AM$18*100</f>
        <v>18.816103176870161</v>
      </c>
      <c r="AN29" s="18">
        <f t="shared" si="49"/>
        <v>19.052597150893124</v>
      </c>
      <c r="AO29" s="18">
        <f t="shared" si="49"/>
        <v>8.2413097933845929</v>
      </c>
      <c r="AP29" s="18">
        <f t="shared" si="49"/>
        <v>17.795184429610323</v>
      </c>
      <c r="AQ29" s="18"/>
      <c r="AR29" s="18">
        <f t="shared" ref="AR29:AU29" si="50">AR11/AR$18*100</f>
        <v>13.254692786525297</v>
      </c>
      <c r="AS29" s="18">
        <f t="shared" si="50"/>
        <v>16.171426676493255</v>
      </c>
      <c r="AT29" s="18">
        <f t="shared" si="50"/>
        <v>6.7611567150030067</v>
      </c>
      <c r="AU29" s="18">
        <f t="shared" si="50"/>
        <v>13.749828196168121</v>
      </c>
    </row>
    <row r="30" spans="1:47" x14ac:dyDescent="0.2">
      <c r="A30" t="str">
        <f>$A$12</f>
        <v>Skilled trades occupations</v>
      </c>
      <c r="B30" s="18">
        <f t="shared" si="29"/>
        <v>9.3276283809488465</v>
      </c>
      <c r="C30" s="18">
        <f t="shared" ref="C30:O30" si="51">C12/C$18*100</f>
        <v>3.7696885377762621</v>
      </c>
      <c r="D30" s="18">
        <f t="shared" si="51"/>
        <v>22.702716279927788</v>
      </c>
      <c r="E30" s="18">
        <f t="shared" si="51"/>
        <v>9.4210575244150458</v>
      </c>
      <c r="F30" s="18"/>
      <c r="G30" s="18">
        <f t="shared" si="51"/>
        <v>7.5076911919165132</v>
      </c>
      <c r="H30" s="18">
        <f t="shared" si="51"/>
        <v>2.9556873014025027</v>
      </c>
      <c r="I30" s="18">
        <f t="shared" si="51"/>
        <v>20.11699490629492</v>
      </c>
      <c r="J30" s="18">
        <f t="shared" si="51"/>
        <v>7.7808572999479626</v>
      </c>
      <c r="K30" s="18"/>
      <c r="L30" s="18">
        <f t="shared" si="51"/>
        <v>5.8742677587658587</v>
      </c>
      <c r="M30" s="18">
        <f t="shared" si="51"/>
        <v>3.1656884885152095</v>
      </c>
      <c r="N30" s="18">
        <f t="shared" si="51"/>
        <v>19.681710749654574</v>
      </c>
      <c r="O30" s="18">
        <f t="shared" si="51"/>
        <v>6.8691759837333235</v>
      </c>
      <c r="Q30" t="str">
        <f>$A$12</f>
        <v>Skilled trades occupations</v>
      </c>
      <c r="R30" s="18">
        <f t="shared" ref="R30:U30" si="52">R12/R$18*100</f>
        <v>13.487536294079764</v>
      </c>
      <c r="S30" s="18">
        <f t="shared" si="52"/>
        <v>9.8833655882404816</v>
      </c>
      <c r="T30" s="18">
        <f t="shared" si="52"/>
        <v>30.94173072996519</v>
      </c>
      <c r="U30" s="18">
        <f t="shared" si="52"/>
        <v>15.675804742595597</v>
      </c>
      <c r="V30" s="18"/>
      <c r="W30" s="18">
        <f t="shared" ref="W30:Z30" si="53">W12/W$18*100</f>
        <v>10.79009878988038</v>
      </c>
      <c r="X30" s="18">
        <f t="shared" si="53"/>
        <v>6.8628677935813744</v>
      </c>
      <c r="Y30" s="18">
        <f t="shared" si="53"/>
        <v>29.240741020613008</v>
      </c>
      <c r="Z30" s="18">
        <f t="shared" si="53"/>
        <v>12.789745635017823</v>
      </c>
      <c r="AA30" s="18"/>
      <c r="AB30" s="18">
        <f t="shared" ref="AB30:AE30" si="54">AB12/AB$18*100</f>
        <v>8.3410490369459662</v>
      </c>
      <c r="AC30" s="18">
        <f t="shared" si="54"/>
        <v>7.2384995572808988</v>
      </c>
      <c r="AD30" s="18">
        <f t="shared" si="54"/>
        <v>27.924378304552743</v>
      </c>
      <c r="AE30" s="18">
        <f t="shared" si="54"/>
        <v>11.004622173236255</v>
      </c>
      <c r="AG30" t="str">
        <f>$A$12</f>
        <v>Skilled trades occupations</v>
      </c>
      <c r="AH30" s="18">
        <f t="shared" ref="AH30:AK30" si="55">AH12/AH$18*100</f>
        <v>1.9678515482309742</v>
      </c>
      <c r="AI30" s="18">
        <f t="shared" si="55"/>
        <v>1.4839834674754941</v>
      </c>
      <c r="AJ30" s="18">
        <f t="shared" si="55"/>
        <v>6.9729055901471781</v>
      </c>
      <c r="AK30" s="18">
        <f t="shared" si="55"/>
        <v>2.2190279641392747</v>
      </c>
      <c r="AL30" s="18"/>
      <c r="AM30" s="18">
        <f t="shared" ref="AM30:AP30" si="56">AM12/AM$18*100</f>
        <v>1.9327099524978224</v>
      </c>
      <c r="AN30" s="18">
        <f t="shared" si="56"/>
        <v>1.3556555206112855</v>
      </c>
      <c r="AO30" s="18">
        <f t="shared" si="56"/>
        <v>6.4437615238355974</v>
      </c>
      <c r="AP30" s="18">
        <f t="shared" si="56"/>
        <v>2.1629492864532622</v>
      </c>
      <c r="AQ30" s="18"/>
      <c r="AR30" s="18">
        <f t="shared" ref="AR30:AU30" si="57">AR12/AR$18*100</f>
        <v>2.0217000627748209</v>
      </c>
      <c r="AS30" s="18">
        <f t="shared" si="57"/>
        <v>1.3832550409819544</v>
      </c>
      <c r="AT30" s="18">
        <f t="shared" si="57"/>
        <v>7.4637991776506638</v>
      </c>
      <c r="AU30" s="18">
        <f t="shared" si="57"/>
        <v>2.3442954971918133</v>
      </c>
    </row>
    <row r="31" spans="1:47" x14ac:dyDescent="0.2">
      <c r="A31" t="str">
        <f>$A$13</f>
        <v>Caring, leisure and other service occupations</v>
      </c>
      <c r="B31" s="18">
        <f t="shared" si="29"/>
        <v>8.1761457400454898</v>
      </c>
      <c r="C31" s="18">
        <f t="shared" ref="C31:O31" si="58">C13/C$18*100</f>
        <v>16.548532388499783</v>
      </c>
      <c r="D31" s="18">
        <f t="shared" si="58"/>
        <v>7.4957456256335862</v>
      </c>
      <c r="E31" s="18">
        <f t="shared" si="58"/>
        <v>10.507147126625863</v>
      </c>
      <c r="F31" s="18"/>
      <c r="G31" s="18">
        <f t="shared" si="58"/>
        <v>7.8033889087688477</v>
      </c>
      <c r="H31" s="18">
        <f t="shared" si="58"/>
        <v>15.635786551623406</v>
      </c>
      <c r="I31" s="18">
        <f t="shared" si="58"/>
        <v>9.6496049091461256</v>
      </c>
      <c r="J31" s="18">
        <f t="shared" si="58"/>
        <v>10.277451742298334</v>
      </c>
      <c r="K31" s="18"/>
      <c r="L31" s="18">
        <f t="shared" si="58"/>
        <v>8.9808130847502632</v>
      </c>
      <c r="M31" s="18">
        <f t="shared" si="58"/>
        <v>16.417381567228823</v>
      </c>
      <c r="N31" s="18">
        <f t="shared" si="58"/>
        <v>10.252096514834019</v>
      </c>
      <c r="O31" s="18">
        <f t="shared" si="58"/>
        <v>11.227245928188385</v>
      </c>
      <c r="Q31" t="str">
        <f>$A$13</f>
        <v>Caring, leisure and other service occupations</v>
      </c>
      <c r="R31" s="18">
        <f t="shared" ref="R31:U31" si="59">R13/R$18*100</f>
        <v>3.3284749266529827</v>
      </c>
      <c r="S31" s="18">
        <f t="shared" si="59"/>
        <v>7.486035103848411</v>
      </c>
      <c r="T31" s="18">
        <f t="shared" si="59"/>
        <v>1.9710845802107932</v>
      </c>
      <c r="U31" s="18">
        <f t="shared" si="59"/>
        <v>3.7275188526910092</v>
      </c>
      <c r="V31" s="18"/>
      <c r="W31" s="18">
        <f t="shared" ref="W31:Z31" si="60">W13/W$18*100</f>
        <v>3.3260744315397335</v>
      </c>
      <c r="X31" s="18">
        <f t="shared" si="60"/>
        <v>7.5762074885456654</v>
      </c>
      <c r="Y31" s="18">
        <f t="shared" si="60"/>
        <v>2.1641102492671358</v>
      </c>
      <c r="Z31" s="18">
        <f t="shared" si="60"/>
        <v>3.8301706086426872</v>
      </c>
      <c r="AA31" s="18"/>
      <c r="AB31" s="18">
        <f t="shared" ref="AB31:AE31" si="61">AB13/AB$18*100</f>
        <v>4.198017682867949</v>
      </c>
      <c r="AC31" s="18">
        <f t="shared" si="61"/>
        <v>8.8393765121566936</v>
      </c>
      <c r="AD31" s="18">
        <f t="shared" si="61"/>
        <v>3.042996256703868</v>
      </c>
      <c r="AE31" s="18">
        <f t="shared" si="61"/>
        <v>4.7884494430305571</v>
      </c>
      <c r="AG31" t="str">
        <f>$A$13</f>
        <v>Caring, leisure and other service occupations</v>
      </c>
      <c r="AH31" s="18">
        <f t="shared" ref="AH31:AK31" si="62">AH13/AH$18*100</f>
        <v>16.752723897564408</v>
      </c>
      <c r="AI31" s="18">
        <f t="shared" si="62"/>
        <v>19.936705467014256</v>
      </c>
      <c r="AJ31" s="18">
        <f t="shared" si="62"/>
        <v>18.043350912247867</v>
      </c>
      <c r="AK31" s="18">
        <f t="shared" si="62"/>
        <v>18.313551052053167</v>
      </c>
      <c r="AL31" s="18"/>
      <c r="AM31" s="18">
        <f t="shared" ref="AM31:AP31" si="63">AM13/AM$18*100</f>
        <v>15.40785102036455</v>
      </c>
      <c r="AN31" s="18">
        <f t="shared" si="63"/>
        <v>18.936269512811769</v>
      </c>
      <c r="AO31" s="18">
        <f t="shared" si="63"/>
        <v>20.867685090822494</v>
      </c>
      <c r="AP31" s="18">
        <f t="shared" si="63"/>
        <v>17.508643560335173</v>
      </c>
      <c r="AQ31" s="18"/>
      <c r="AR31" s="18">
        <f t="shared" ref="AR31:AU31" si="64">AR13/AR$18*100</f>
        <v>16.450483470533435</v>
      </c>
      <c r="AS31" s="18">
        <f t="shared" si="64"/>
        <v>19.733835350053127</v>
      </c>
      <c r="AT31" s="18">
        <f t="shared" si="64"/>
        <v>20.93797567724225</v>
      </c>
      <c r="AU31" s="18">
        <f t="shared" si="64"/>
        <v>18.272382834202553</v>
      </c>
    </row>
    <row r="32" spans="1:47" x14ac:dyDescent="0.2">
      <c r="A32" t="str">
        <f>$A$14</f>
        <v>Sales and customer service occupations</v>
      </c>
      <c r="B32" s="18">
        <f t="shared" si="29"/>
        <v>5.7021717157584906</v>
      </c>
      <c r="C32" s="18">
        <f t="shared" ref="C32:O32" si="65">C14/C$18*100</f>
        <v>19.015940565060781</v>
      </c>
      <c r="D32" s="18">
        <f t="shared" si="65"/>
        <v>5.4405610164028531</v>
      </c>
      <c r="E32" s="18">
        <f t="shared" si="65"/>
        <v>9.5130887637596366</v>
      </c>
      <c r="F32" s="18"/>
      <c r="G32" s="18">
        <f t="shared" si="65"/>
        <v>4.9607245841620005</v>
      </c>
      <c r="H32" s="18">
        <f t="shared" si="65"/>
        <v>18.152247861709377</v>
      </c>
      <c r="I32" s="18">
        <f t="shared" si="65"/>
        <v>4.1509155182280288</v>
      </c>
      <c r="J32" s="18">
        <f t="shared" si="65"/>
        <v>8.6374833168566632</v>
      </c>
      <c r="K32" s="18"/>
      <c r="L32" s="18">
        <f t="shared" si="65"/>
        <v>4.5857312183859769</v>
      </c>
      <c r="M32" s="18">
        <f t="shared" si="65"/>
        <v>17.960233302376135</v>
      </c>
      <c r="N32" s="18">
        <f t="shared" si="65"/>
        <v>3.3290342073901966</v>
      </c>
      <c r="O32" s="18">
        <f t="shared" si="65"/>
        <v>8.1757307880814327</v>
      </c>
      <c r="Q32" t="str">
        <f>$A$14</f>
        <v>Sales and customer service occupations</v>
      </c>
      <c r="R32" s="18">
        <f t="shared" ref="R32:U32" si="66">R14/R$18*100</f>
        <v>3.6036314945343531</v>
      </c>
      <c r="S32" s="18">
        <f t="shared" si="66"/>
        <v>21.536278536564371</v>
      </c>
      <c r="T32" s="18">
        <f t="shared" si="66"/>
        <v>4.1629825609620781</v>
      </c>
      <c r="U32" s="18">
        <f t="shared" si="66"/>
        <v>6.3234118428873831</v>
      </c>
      <c r="V32" s="18"/>
      <c r="W32" s="18">
        <f t="shared" ref="W32:Z32" si="67">W14/W$18*100</f>
        <v>3.3450247080294981</v>
      </c>
      <c r="X32" s="18">
        <f t="shared" si="67"/>
        <v>20.163549674191565</v>
      </c>
      <c r="Y32" s="18">
        <f t="shared" si="67"/>
        <v>4.2220731153477962</v>
      </c>
      <c r="Z32" s="18">
        <f t="shared" si="67"/>
        <v>6.1166362227329873</v>
      </c>
      <c r="AA32" s="18"/>
      <c r="AB32" s="18">
        <f>AB14/AB$18*100</f>
        <v>3.3266569427936861</v>
      </c>
      <c r="AC32" s="18">
        <f t="shared" ref="AC32:AE32" si="68">AC14/AC$18*100</f>
        <v>19.894773278994272</v>
      </c>
      <c r="AD32" s="18">
        <f t="shared" si="68"/>
        <v>3.479247825114872</v>
      </c>
      <c r="AE32" s="18">
        <f t="shared" si="68"/>
        <v>6.0551628384083127</v>
      </c>
      <c r="AG32" t="str">
        <f>$A$14</f>
        <v>Sales and customer service occupations</v>
      </c>
      <c r="AH32" s="18">
        <f t="shared" ref="AH32:AK32" si="69">AH14/AH$18*100</f>
        <v>9.4149432542677758</v>
      </c>
      <c r="AI32" s="18">
        <f t="shared" si="69"/>
        <v>18.073668143278219</v>
      </c>
      <c r="AJ32" s="18">
        <f t="shared" si="69"/>
        <v>7.8796958628449012</v>
      </c>
      <c r="AK32" s="18">
        <f t="shared" si="69"/>
        <v>13.185842700973696</v>
      </c>
      <c r="AL32" s="18"/>
      <c r="AM32" s="18">
        <f t="shared" ref="AM32:AP32" si="70">AM14/AM$18*100</f>
        <v>7.70489825216025</v>
      </c>
      <c r="AN32" s="18">
        <f t="shared" si="70"/>
        <v>17.328598473825625</v>
      </c>
      <c r="AO32" s="18">
        <f t="shared" si="70"/>
        <v>4.0442757213548219</v>
      </c>
      <c r="AP32" s="18">
        <f t="shared" si="70"/>
        <v>11.464834645836676</v>
      </c>
      <c r="AQ32" s="18"/>
      <c r="AR32" s="18">
        <f t="shared" ref="AR32:AU32" si="71">AR14/AR$18*100</f>
        <v>6.552127235700814</v>
      </c>
      <c r="AS32" s="18">
        <f t="shared" si="71"/>
        <v>17.113597231688129</v>
      </c>
      <c r="AT32" s="18">
        <f t="shared" si="71"/>
        <v>3.1063761072002563</v>
      </c>
      <c r="AU32" s="18">
        <f t="shared" si="71"/>
        <v>10.495992277692197</v>
      </c>
    </row>
    <row r="33" spans="1:47" x14ac:dyDescent="0.2">
      <c r="A33" t="str">
        <f>$A$15</f>
        <v>Process, plant and machine operatives</v>
      </c>
      <c r="B33" s="18">
        <f t="shared" si="29"/>
        <v>10.692278641137191</v>
      </c>
      <c r="C33" s="18">
        <f t="shared" ref="C33:O33" si="72">C15/C$18*100</f>
        <v>3.7686841364569261</v>
      </c>
      <c r="D33" s="18">
        <f t="shared" si="72"/>
        <v>7.9524220226264282</v>
      </c>
      <c r="E33" s="18">
        <f t="shared" si="72"/>
        <v>8.3453329154607232</v>
      </c>
      <c r="F33" s="18"/>
      <c r="G33" s="18">
        <f t="shared" si="72"/>
        <v>9.4940963701888936</v>
      </c>
      <c r="H33" s="18">
        <f t="shared" si="72"/>
        <v>4.4662235992297008</v>
      </c>
      <c r="I33" s="18">
        <f t="shared" si="72"/>
        <v>10.929907324749367</v>
      </c>
      <c r="J33" s="18">
        <f t="shared" si="72"/>
        <v>8.2336772639689304</v>
      </c>
      <c r="K33" s="18"/>
      <c r="L33" s="18">
        <f t="shared" si="72"/>
        <v>9.4848209877082681</v>
      </c>
      <c r="M33" s="18">
        <f t="shared" si="72"/>
        <v>5.5181231366110595</v>
      </c>
      <c r="N33" s="18">
        <f t="shared" si="72"/>
        <v>11.434577772591554</v>
      </c>
      <c r="O33" s="18">
        <f t="shared" si="72"/>
        <v>8.6204433885884857</v>
      </c>
      <c r="Q33" t="str">
        <f>$A$15</f>
        <v>Process, plant and machine operatives</v>
      </c>
      <c r="R33" s="18">
        <f t="shared" ref="R33:U33" si="73">R15/R$18*100</f>
        <v>14.817008832634221</v>
      </c>
      <c r="S33" s="18">
        <f t="shared" si="73"/>
        <v>9.8961247950442495</v>
      </c>
      <c r="T33" s="18">
        <f t="shared" si="73"/>
        <v>10.987069698617745</v>
      </c>
      <c r="U33" s="18">
        <f t="shared" si="73"/>
        <v>13.49829944297681</v>
      </c>
      <c r="V33" s="18"/>
      <c r="W33" s="18">
        <f t="shared" ref="W33:Z33" si="74">W15/W$18*100</f>
        <v>13.558079759418392</v>
      </c>
      <c r="X33" s="18">
        <f t="shared" si="74"/>
        <v>11.759209497286955</v>
      </c>
      <c r="Y33" s="18">
        <f t="shared" si="74"/>
        <v>16.188636888801483</v>
      </c>
      <c r="Z33" s="18">
        <f t="shared" si="74"/>
        <v>13.648167712637385</v>
      </c>
      <c r="AA33" s="18"/>
      <c r="AB33" s="18">
        <f t="shared" ref="AB33:AE33" si="75">AB15/AB$18*100</f>
        <v>13.436171964921323</v>
      </c>
      <c r="AC33" s="18">
        <f t="shared" si="75"/>
        <v>12.35944040715016</v>
      </c>
      <c r="AD33" s="18">
        <f t="shared" si="75"/>
        <v>17.217677751549612</v>
      </c>
      <c r="AE33" s="18">
        <f t="shared" si="75"/>
        <v>13.809399119253237</v>
      </c>
      <c r="AG33" t="str">
        <f>$A$15</f>
        <v>Process, plant and machine operatives</v>
      </c>
      <c r="AH33" s="18">
        <f t="shared" ref="AH33:AK33" si="76">AH15/AH$18*100</f>
        <v>3.3947388064768296</v>
      </c>
      <c r="AI33" s="18">
        <f t="shared" si="76"/>
        <v>1.4778333005861228</v>
      </c>
      <c r="AJ33" s="18">
        <f t="shared" si="76"/>
        <v>2.1587152943526968</v>
      </c>
      <c r="AK33" s="18">
        <f t="shared" si="76"/>
        <v>2.4119488857416331</v>
      </c>
      <c r="AL33" s="18"/>
      <c r="AM33" s="18">
        <f t="shared" ref="AM33:AP33" si="77">AM15/AM$18*100</f>
        <v>2.5916534297332467</v>
      </c>
      <c r="AN33" s="18">
        <f t="shared" si="77"/>
        <v>1.4796686558089842</v>
      </c>
      <c r="AO33" s="18">
        <f t="shared" si="77"/>
        <v>3.0489518790818115</v>
      </c>
      <c r="AP33" s="18">
        <f t="shared" si="77"/>
        <v>2.1608508710162395</v>
      </c>
      <c r="AQ33" s="18"/>
      <c r="AR33" s="18">
        <f t="shared" ref="AR33:AU33" si="78">AR15/AR$18*100</f>
        <v>3.3136832119406079</v>
      </c>
      <c r="AS33" s="18">
        <f t="shared" si="78"/>
        <v>2.5240749172588659</v>
      </c>
      <c r="AT33" s="18">
        <f t="shared" si="78"/>
        <v>2.8624251673370353</v>
      </c>
      <c r="AU33" s="18">
        <f t="shared" si="78"/>
        <v>2.9428445382368902</v>
      </c>
    </row>
    <row r="34" spans="1:47" x14ac:dyDescent="0.2">
      <c r="A34" t="str">
        <f>$A$16</f>
        <v>Elementary occupations</v>
      </c>
      <c r="B34" s="18">
        <f t="shared" si="29"/>
        <v>10.284507195257158</v>
      </c>
      <c r="C34" s="18">
        <f t="shared" ref="C34:O34" si="79">C16/C$18*100</f>
        <v>19.321314455431231</v>
      </c>
      <c r="D34" s="18">
        <f t="shared" si="79"/>
        <v>5.0378554895911298</v>
      </c>
      <c r="E34" s="18">
        <f t="shared" si="79"/>
        <v>12.227586389044562</v>
      </c>
      <c r="F34" s="18"/>
      <c r="G34" s="18">
        <f t="shared" si="79"/>
        <v>8.6110219399142576</v>
      </c>
      <c r="H34" s="18">
        <f t="shared" si="79"/>
        <v>17.011066240779009</v>
      </c>
      <c r="I34" s="18">
        <f t="shared" si="79"/>
        <v>4.447249575059578</v>
      </c>
      <c r="J34" s="18">
        <f t="shared" si="79"/>
        <v>10.496080801929248</v>
      </c>
      <c r="K34" s="18"/>
      <c r="L34" s="18">
        <f t="shared" si="79"/>
        <v>8.0388677151195971</v>
      </c>
      <c r="M34" s="18">
        <f t="shared" si="79"/>
        <v>13.619323958039601</v>
      </c>
      <c r="N34" s="18">
        <f t="shared" si="79"/>
        <v>5.2299519038765983</v>
      </c>
      <c r="O34" s="18">
        <f t="shared" si="79"/>
        <v>9.2465184850389956</v>
      </c>
      <c r="Q34" t="str">
        <f>$A$16</f>
        <v>Elementary occupations</v>
      </c>
      <c r="R34" s="18">
        <f t="shared" ref="R34:U34" si="80">R16/R$18*100</f>
        <v>12.284943472743793</v>
      </c>
      <c r="S34" s="18">
        <f t="shared" si="80"/>
        <v>24.860345534045887</v>
      </c>
      <c r="T34" s="18">
        <f t="shared" si="80"/>
        <v>4.3924030069713149</v>
      </c>
      <c r="U34" s="18">
        <f t="shared" si="80"/>
        <v>12.902372548578928</v>
      </c>
      <c r="V34" s="18"/>
      <c r="W34" s="18">
        <f t="shared" ref="W34:Z34" si="81">W16/W$18*100</f>
        <v>10.374994203379865</v>
      </c>
      <c r="X34" s="18">
        <f t="shared" si="81"/>
        <v>20.048275881193188</v>
      </c>
      <c r="Y34" s="18">
        <f t="shared" si="81"/>
        <v>4.3694443438554647</v>
      </c>
      <c r="Z34" s="18">
        <f t="shared" si="81"/>
        <v>11.045466190246604</v>
      </c>
      <c r="AA34" s="18"/>
      <c r="AB34" s="18">
        <f t="shared" ref="AB34:AE34" si="82">AB16/AB$18*100</f>
        <v>9.5914862257222797</v>
      </c>
      <c r="AC34" s="18">
        <f t="shared" si="82"/>
        <v>15.582925223926747</v>
      </c>
      <c r="AD34" s="18">
        <f t="shared" si="82"/>
        <v>5.3049793036868538</v>
      </c>
      <c r="AE34" s="18">
        <f t="shared" si="82"/>
        <v>9.947730088462734</v>
      </c>
      <c r="AG34" t="str">
        <f>$A$16</f>
        <v>Elementary occupations</v>
      </c>
      <c r="AH34" s="18">
        <f t="shared" ref="AH34:AK34" si="83">AH16/AH$18*100</f>
        <v>6.7453027518362889</v>
      </c>
      <c r="AI34" s="18">
        <f t="shared" si="83"/>
        <v>17.250450830081292</v>
      </c>
      <c r="AJ34" s="18">
        <f t="shared" si="83"/>
        <v>6.2701443054958661</v>
      </c>
      <c r="AK34" s="18">
        <f t="shared" si="83"/>
        <v>11.450603771153059</v>
      </c>
      <c r="AL34" s="18"/>
      <c r="AM34" s="18">
        <f t="shared" ref="AM34:AP34" si="84">AM16/AM$18*100</f>
        <v>5.6150161173052613</v>
      </c>
      <c r="AN34" s="18">
        <f t="shared" si="84"/>
        <v>15.767296735040567</v>
      </c>
      <c r="AO34" s="18">
        <f t="shared" si="84"/>
        <v>4.5638517986747873</v>
      </c>
      <c r="AP34" s="18">
        <f t="shared" si="84"/>
        <v>9.8798968566982168</v>
      </c>
      <c r="AQ34" s="18"/>
      <c r="AR34" s="18">
        <f t="shared" ref="AR34:AU34" si="85">AR16/AR$18*100</f>
        <v>5.6140204167168033</v>
      </c>
      <c r="AS34" s="18">
        <f t="shared" si="85"/>
        <v>12.759969444696909</v>
      </c>
      <c r="AT34" s="18">
        <f t="shared" si="85"/>
        <v>5.1187405599452989</v>
      </c>
      <c r="AU34" s="18">
        <f t="shared" si="85"/>
        <v>8.4792738986332132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11.370706700415411</v>
      </c>
      <c r="C44" s="27">
        <f t="shared" ref="C44:E44" si="93">H8-C8</f>
        <v>4.8879428067536868</v>
      </c>
      <c r="D44" s="27">
        <f t="shared" si="93"/>
        <v>3.3378488423843287</v>
      </c>
      <c r="E44" s="27">
        <f t="shared" si="93"/>
        <v>19.596498349553428</v>
      </c>
      <c r="F44" s="27"/>
      <c r="G44" s="27">
        <f>L8-G8</f>
        <v>7.7385726427194612</v>
      </c>
      <c r="H44" s="27">
        <f t="shared" ref="H44:J44" si="94">M8-H8</f>
        <v>4.3020560683998994</v>
      </c>
      <c r="I44" s="27">
        <f t="shared" si="94"/>
        <v>3.9385649901608595</v>
      </c>
      <c r="J44" s="27">
        <f t="shared" si="94"/>
        <v>15.979193701280224</v>
      </c>
      <c r="K44" s="27"/>
      <c r="L44" s="27">
        <f>L8-B8</f>
        <v>19.109279343134872</v>
      </c>
      <c r="M44" s="27">
        <f t="shared" ref="M44:O44" si="95">M8-C8</f>
        <v>9.1899988751535862</v>
      </c>
      <c r="N44" s="27">
        <f t="shared" si="95"/>
        <v>7.2764138325451881</v>
      </c>
      <c r="O44" s="27">
        <f t="shared" si="95"/>
        <v>35.575692050833652</v>
      </c>
      <c r="Q44" t="str">
        <f>$A$8</f>
        <v>Managers, directors and senior officials</v>
      </c>
      <c r="R44" s="27">
        <f>W8-R8</f>
        <v>7.5233196459402691</v>
      </c>
      <c r="S44" s="27">
        <f t="shared" ref="S44:S52" si="96">X8-S8</f>
        <v>2.2234701155997363</v>
      </c>
      <c r="T44" s="27">
        <f t="shared" ref="T44:T52" si="97">Y8-T8</f>
        <v>1.8930408988469072</v>
      </c>
      <c r="U44" s="27">
        <f t="shared" ref="U44:U52" si="98">Z8-U8</f>
        <v>11.639830660386913</v>
      </c>
      <c r="V44" s="27"/>
      <c r="W44" s="27">
        <f>AB8-W8</f>
        <v>2.0259875463830781</v>
      </c>
      <c r="X44" s="27">
        <f t="shared" ref="X44:X52" si="99">AC8-X8</f>
        <v>2.796660045953959</v>
      </c>
      <c r="Y44" s="27">
        <f t="shared" ref="Y44:Y52" si="100">AD8-Y8</f>
        <v>3.0863745987372315</v>
      </c>
      <c r="Z44" s="27">
        <f t="shared" ref="Z44:Z52" si="101">AE8-Z8</f>
        <v>7.9090221910742713</v>
      </c>
      <c r="AA44" s="27"/>
      <c r="AB44" s="27">
        <f>AB8-R8</f>
        <v>9.5493071923233472</v>
      </c>
      <c r="AC44" s="27">
        <f t="shared" ref="AC44:AC52" si="102">AC8-S8</f>
        <v>5.0201301615536948</v>
      </c>
      <c r="AD44" s="27">
        <f t="shared" ref="AD44:AD52" si="103">AD8-T8</f>
        <v>4.9794154975841387</v>
      </c>
      <c r="AE44" s="27">
        <f t="shared" ref="AE44:AE52" si="104">AE8-U8</f>
        <v>19.548852851461184</v>
      </c>
      <c r="AG44" t="str">
        <f>$A$8</f>
        <v>Managers, directors and senior officials</v>
      </c>
      <c r="AH44" s="27">
        <f>AM8-AH8</f>
        <v>3.8473870544751829</v>
      </c>
      <c r="AI44" s="27">
        <f t="shared" ref="AI44:AI52" si="105">AN8-AI8</f>
        <v>2.6644726911539509</v>
      </c>
      <c r="AJ44" s="27">
        <f t="shared" ref="AJ44:AJ52" si="106">AO8-AJ8</f>
        <v>1.444807943537409</v>
      </c>
      <c r="AK44" s="27">
        <f t="shared" ref="AK44:AK52" si="107">AP8-AK8</f>
        <v>7.9566676891665402</v>
      </c>
      <c r="AL44" s="27"/>
      <c r="AM44" s="27">
        <f>AR8-AM8</f>
        <v>5.7125850963363831</v>
      </c>
      <c r="AN44" s="27">
        <f t="shared" ref="AN44:AN52" si="108">AS8-AN8</f>
        <v>1.5053960224459288</v>
      </c>
      <c r="AO44" s="27">
        <f t="shared" ref="AO44:AO52" si="109">AT8-AO8</f>
        <v>0.8521903914236395</v>
      </c>
      <c r="AP44" s="27">
        <f t="shared" ref="AP44:AP52" si="110">AU8-AP8</f>
        <v>8.0701715102059524</v>
      </c>
      <c r="AQ44" s="27"/>
      <c r="AR44" s="27">
        <f>AR8-AH8</f>
        <v>9.559972150811566</v>
      </c>
      <c r="AS44" s="27">
        <f t="shared" ref="AS44:AS52" si="111">AS8-AI8</f>
        <v>4.1698687135998798</v>
      </c>
      <c r="AT44" s="27">
        <f t="shared" ref="AT44:AT52" si="112">AT8-AJ8</f>
        <v>2.2969983349610485</v>
      </c>
      <c r="AU44" s="27">
        <f t="shared" ref="AU44:AU52" si="113">AU8-AK8</f>
        <v>16.026839199372493</v>
      </c>
    </row>
    <row r="45" spans="1:47" x14ac:dyDescent="0.2">
      <c r="A45" t="str">
        <f>$A$9</f>
        <v>Professional occupations</v>
      </c>
      <c r="B45" s="27">
        <f t="shared" ref="B45:B54" si="114">G9-B9</f>
        <v>26.346045940215006</v>
      </c>
      <c r="C45" s="27">
        <f t="shared" ref="C45:C54" si="115">H9-C9</f>
        <v>7.8888720668053338</v>
      </c>
      <c r="D45" s="27">
        <f t="shared" ref="D45:D54" si="116">I9-D9</f>
        <v>-0.44257610038087591</v>
      </c>
      <c r="E45" s="27">
        <f t="shared" ref="E45:E54" si="117">J9-E9</f>
        <v>33.79234190663945</v>
      </c>
      <c r="F45" s="27"/>
      <c r="G45" s="27">
        <f t="shared" ref="G45:G54" si="118">L9-G9</f>
        <v>28.226922126402826</v>
      </c>
      <c r="H45" s="27">
        <f t="shared" ref="H45:H54" si="119">M9-H9</f>
        <v>8.2233467054827045</v>
      </c>
      <c r="I45" s="27">
        <f t="shared" ref="I45:I54" si="120">N9-I9</f>
        <v>0.14037630287206326</v>
      </c>
      <c r="J45" s="27">
        <f t="shared" ref="J45:J54" si="121">O9-J9</f>
        <v>36.590645134757608</v>
      </c>
      <c r="K45" s="27"/>
      <c r="L45" s="27">
        <f t="shared" ref="L45:L54" si="122">L9-B9</f>
        <v>54.572968066617833</v>
      </c>
      <c r="M45" s="27">
        <f t="shared" ref="M45:M54" si="123">M9-C9</f>
        <v>16.112218772288038</v>
      </c>
      <c r="N45" s="27">
        <f t="shared" ref="N45:N54" si="124">N9-D9</f>
        <v>-0.30219979750881265</v>
      </c>
      <c r="O45" s="27">
        <f t="shared" ref="O45:O54" si="125">O9-E9</f>
        <v>70.382987041397058</v>
      </c>
      <c r="Q45" t="str">
        <f>$A$9</f>
        <v>Professional occupations</v>
      </c>
      <c r="R45" s="27">
        <f t="shared" ref="R45:R52" si="126">W9-R9</f>
        <v>14.578310263863358</v>
      </c>
      <c r="S45" s="27">
        <f t="shared" si="96"/>
        <v>3.1377777782228184</v>
      </c>
      <c r="T45" s="27">
        <f t="shared" si="97"/>
        <v>-3.548031386930143</v>
      </c>
      <c r="U45" s="27">
        <f t="shared" si="98"/>
        <v>14.168056655156036</v>
      </c>
      <c r="V45" s="27"/>
      <c r="W45" s="27">
        <f t="shared" ref="W45:W52" si="127">AB9-W9</f>
        <v>15.052724712307864</v>
      </c>
      <c r="X45" s="27">
        <f t="shared" si="99"/>
        <v>2.6649691059533005</v>
      </c>
      <c r="Y45" s="27">
        <f t="shared" si="100"/>
        <v>-1.0358636321389749</v>
      </c>
      <c r="Z45" s="27">
        <f t="shared" si="101"/>
        <v>16.681830186122184</v>
      </c>
      <c r="AA45" s="27"/>
      <c r="AB45" s="27">
        <f t="shared" ref="AB45:AB52" si="128">AB9-R9</f>
        <v>29.631034976171222</v>
      </c>
      <c r="AC45" s="27">
        <f t="shared" si="102"/>
        <v>5.8027468841761189</v>
      </c>
      <c r="AD45" s="27">
        <f t="shared" si="103"/>
        <v>-4.5838950190691179</v>
      </c>
      <c r="AE45" s="27">
        <f t="shared" si="104"/>
        <v>30.84988684127822</v>
      </c>
      <c r="AG45" t="str">
        <f>$A$9</f>
        <v>Professional occupations</v>
      </c>
      <c r="AH45" s="27">
        <f t="shared" ref="AH45:AH52" si="129">AM9-AH9</f>
        <v>11.767735676351691</v>
      </c>
      <c r="AI45" s="27">
        <f t="shared" si="105"/>
        <v>4.751094288582518</v>
      </c>
      <c r="AJ45" s="27">
        <f t="shared" si="106"/>
        <v>3.1054552865492591</v>
      </c>
      <c r="AK45" s="27">
        <f t="shared" si="107"/>
        <v>19.624285251483471</v>
      </c>
      <c r="AL45" s="27"/>
      <c r="AM45" s="27">
        <f t="shared" ref="AM45:AM52" si="130">AR9-AM9</f>
        <v>13.174197414095005</v>
      </c>
      <c r="AN45" s="27">
        <f t="shared" si="108"/>
        <v>5.5583775995294005</v>
      </c>
      <c r="AO45" s="27">
        <f t="shared" si="109"/>
        <v>1.1762399350110311</v>
      </c>
      <c r="AP45" s="27">
        <f t="shared" si="110"/>
        <v>19.908814948635452</v>
      </c>
      <c r="AQ45" s="27"/>
      <c r="AR45" s="27">
        <f t="shared" ref="AR45:AR52" si="131">AR9-AH9</f>
        <v>24.941933090446696</v>
      </c>
      <c r="AS45" s="27">
        <f t="shared" si="111"/>
        <v>10.309471888111919</v>
      </c>
      <c r="AT45" s="27">
        <f t="shared" si="112"/>
        <v>4.2816952215602901</v>
      </c>
      <c r="AU45" s="27">
        <f t="shared" si="113"/>
        <v>39.533100200118923</v>
      </c>
    </row>
    <row r="46" spans="1:47" x14ac:dyDescent="0.2">
      <c r="A46" t="str">
        <f>$A$10</f>
        <v>Associate professional occupations</v>
      </c>
      <c r="B46" s="27">
        <f t="shared" si="114"/>
        <v>12.394463678325408</v>
      </c>
      <c r="C46" s="27">
        <f t="shared" si="115"/>
        <v>3.9932202933302605</v>
      </c>
      <c r="D46" s="27">
        <f t="shared" si="116"/>
        <v>-0.82600275075119889</v>
      </c>
      <c r="E46" s="27">
        <f t="shared" si="117"/>
        <v>15.561681220904461</v>
      </c>
      <c r="F46" s="27"/>
      <c r="G46" s="27">
        <f t="shared" si="118"/>
        <v>3.5232501391876525</v>
      </c>
      <c r="H46" s="27">
        <f t="shared" si="119"/>
        <v>1.5799694375220454</v>
      </c>
      <c r="I46" s="27">
        <f t="shared" si="120"/>
        <v>0.21416571690656916</v>
      </c>
      <c r="J46" s="27">
        <f t="shared" si="121"/>
        <v>5.3173852936162689</v>
      </c>
      <c r="K46" s="27"/>
      <c r="L46" s="27">
        <f t="shared" si="122"/>
        <v>15.917713817513061</v>
      </c>
      <c r="M46" s="27">
        <f t="shared" si="123"/>
        <v>5.573189730852306</v>
      </c>
      <c r="N46" s="27">
        <f t="shared" si="124"/>
        <v>-0.61183703384462973</v>
      </c>
      <c r="O46" s="27">
        <f t="shared" si="125"/>
        <v>20.87906651452073</v>
      </c>
      <c r="Q46" t="str">
        <f>$A$10</f>
        <v>Associate professional occupations</v>
      </c>
      <c r="R46" s="27">
        <f t="shared" si="126"/>
        <v>6.7031270595588381</v>
      </c>
      <c r="S46" s="27">
        <f t="shared" si="96"/>
        <v>1.8967887001779005</v>
      </c>
      <c r="T46" s="27">
        <f t="shared" si="97"/>
        <v>-1.9029043234433471</v>
      </c>
      <c r="U46" s="27">
        <f t="shared" si="98"/>
        <v>6.697011436293387</v>
      </c>
      <c r="V46" s="27"/>
      <c r="W46" s="27">
        <f>AB10-W10</f>
        <v>-1.2973822915856772</v>
      </c>
      <c r="X46" s="27">
        <f t="shared" si="99"/>
        <v>-0.62807612692285719</v>
      </c>
      <c r="Y46" s="27">
        <f t="shared" si="100"/>
        <v>-0.44581499001837877</v>
      </c>
      <c r="Z46" s="27">
        <f t="shared" si="101"/>
        <v>-2.3712734085269105</v>
      </c>
      <c r="AA46" s="27"/>
      <c r="AB46" s="27">
        <f t="shared" si="128"/>
        <v>5.4057447679731609</v>
      </c>
      <c r="AC46" s="27">
        <f t="shared" si="102"/>
        <v>1.2687125732550433</v>
      </c>
      <c r="AD46" s="27">
        <f t="shared" si="103"/>
        <v>-2.3487193134617259</v>
      </c>
      <c r="AE46" s="27">
        <f t="shared" si="104"/>
        <v>4.3257380277664765</v>
      </c>
      <c r="AG46" t="str">
        <f>$A$10</f>
        <v>Associate professional occupations</v>
      </c>
      <c r="AH46" s="27">
        <f t="shared" si="129"/>
        <v>5.6913366187665666</v>
      </c>
      <c r="AI46" s="27">
        <f t="shared" si="105"/>
        <v>2.0964315931523441</v>
      </c>
      <c r="AJ46" s="27">
        <f t="shared" si="106"/>
        <v>1.0769015726921438</v>
      </c>
      <c r="AK46" s="27">
        <f t="shared" si="107"/>
        <v>8.8646697846110598</v>
      </c>
      <c r="AL46" s="27"/>
      <c r="AM46" s="27">
        <f t="shared" si="130"/>
        <v>4.820632430773351</v>
      </c>
      <c r="AN46" s="27">
        <f t="shared" si="108"/>
        <v>2.2080455644449106</v>
      </c>
      <c r="AO46" s="27">
        <f t="shared" si="109"/>
        <v>0.65998070692494792</v>
      </c>
      <c r="AP46" s="27">
        <f t="shared" si="110"/>
        <v>7.6886587021432078</v>
      </c>
      <c r="AQ46" s="27"/>
      <c r="AR46" s="27">
        <f t="shared" si="131"/>
        <v>10.511969049539918</v>
      </c>
      <c r="AS46" s="27">
        <f t="shared" si="111"/>
        <v>4.3044771575972547</v>
      </c>
      <c r="AT46" s="27">
        <f t="shared" si="112"/>
        <v>1.7368822796170917</v>
      </c>
      <c r="AU46" s="27">
        <f t="shared" si="113"/>
        <v>16.553328486754268</v>
      </c>
    </row>
    <row r="47" spans="1:47" x14ac:dyDescent="0.2">
      <c r="A47" t="str">
        <f>$A$11</f>
        <v>Administrative and secretarial occupations</v>
      </c>
      <c r="B47" s="27">
        <f t="shared" si="114"/>
        <v>3.925600590432893</v>
      </c>
      <c r="C47" s="27">
        <f t="shared" si="115"/>
        <v>0.28580090024939864</v>
      </c>
      <c r="D47" s="27">
        <f t="shared" si="116"/>
        <v>0.3062329603097167</v>
      </c>
      <c r="E47" s="27">
        <f t="shared" si="117"/>
        <v>4.5176344509919915</v>
      </c>
      <c r="F47" s="27"/>
      <c r="G47" s="27">
        <f t="shared" si="118"/>
        <v>-6.6322993111212014</v>
      </c>
      <c r="H47" s="27">
        <f t="shared" si="119"/>
        <v>-5.0267037107794792</v>
      </c>
      <c r="I47" s="27">
        <f t="shared" si="120"/>
        <v>-0.21284565834106139</v>
      </c>
      <c r="J47" s="27">
        <f t="shared" si="121"/>
        <v>-11.87184868024174</v>
      </c>
      <c r="K47" s="27"/>
      <c r="L47" s="27">
        <f t="shared" si="122"/>
        <v>-2.7066987206883084</v>
      </c>
      <c r="M47" s="27">
        <f t="shared" si="123"/>
        <v>-4.7409028105300806</v>
      </c>
      <c r="N47" s="27">
        <f t="shared" si="124"/>
        <v>9.3387301968655301E-2</v>
      </c>
      <c r="O47" s="27">
        <f t="shared" si="125"/>
        <v>-7.3542142292497488</v>
      </c>
      <c r="Q47" t="str">
        <f>$A$11</f>
        <v>Administrative and secretarial occupations</v>
      </c>
      <c r="R47" s="27">
        <f t="shared" si="126"/>
        <v>2.9585168560311246</v>
      </c>
      <c r="S47" s="27">
        <f t="shared" si="96"/>
        <v>0.73351087643662538</v>
      </c>
      <c r="T47" s="27">
        <f t="shared" si="97"/>
        <v>-0.22145463923047493</v>
      </c>
      <c r="U47" s="27">
        <f t="shared" si="98"/>
        <v>3.4705730932372774</v>
      </c>
      <c r="V47" s="27"/>
      <c r="W47" s="27">
        <f t="shared" si="127"/>
        <v>1.087058753904806</v>
      </c>
      <c r="X47" s="27">
        <f t="shared" si="99"/>
        <v>-0.32033918154006047</v>
      </c>
      <c r="Y47" s="27">
        <f t="shared" si="100"/>
        <v>0.18949344801638546</v>
      </c>
      <c r="Z47" s="27">
        <f t="shared" si="101"/>
        <v>0.95621302038113143</v>
      </c>
      <c r="AA47" s="27"/>
      <c r="AB47" s="27">
        <f t="shared" si="128"/>
        <v>4.0455756099359306</v>
      </c>
      <c r="AC47" s="27">
        <f t="shared" si="102"/>
        <v>0.41317169489656491</v>
      </c>
      <c r="AD47" s="27">
        <f t="shared" si="103"/>
        <v>-3.1961191214089468E-2</v>
      </c>
      <c r="AE47" s="27">
        <f t="shared" si="104"/>
        <v>4.4267861136184088</v>
      </c>
      <c r="AG47" t="str">
        <f>$A$11</f>
        <v>Administrative and secretarial occupations</v>
      </c>
      <c r="AH47" s="27">
        <f t="shared" si="129"/>
        <v>0.96708373440174711</v>
      </c>
      <c r="AI47" s="27">
        <f t="shared" si="105"/>
        <v>-0.44770997618721964</v>
      </c>
      <c r="AJ47" s="27">
        <f t="shared" si="106"/>
        <v>0.5276875995401924</v>
      </c>
      <c r="AK47" s="27">
        <f t="shared" si="107"/>
        <v>1.0470613577547141</v>
      </c>
      <c r="AL47" s="27"/>
      <c r="AM47" s="27">
        <f t="shared" si="130"/>
        <v>-7.7193580650260074</v>
      </c>
      <c r="AN47" s="27">
        <f t="shared" si="108"/>
        <v>-4.7063645292394369</v>
      </c>
      <c r="AO47" s="27">
        <f t="shared" si="109"/>
        <v>-0.40233910635744685</v>
      </c>
      <c r="AP47" s="27">
        <f>AU11-AP11</f>
        <v>-12.828061700622882</v>
      </c>
      <c r="AQ47" s="27"/>
      <c r="AR47" s="27">
        <f t="shared" si="131"/>
        <v>-6.7522743306242603</v>
      </c>
      <c r="AS47" s="27">
        <f t="shared" si="111"/>
        <v>-5.1540745054266566</v>
      </c>
      <c r="AT47" s="27">
        <f t="shared" si="112"/>
        <v>0.12534849318274555</v>
      </c>
      <c r="AU47" s="27">
        <f t="shared" si="113"/>
        <v>-11.781000342868168</v>
      </c>
    </row>
    <row r="48" spans="1:47" x14ac:dyDescent="0.2">
      <c r="A48" t="str">
        <f>$A$12</f>
        <v>Skilled trades occupations</v>
      </c>
      <c r="B48" s="27">
        <f t="shared" si="114"/>
        <v>-6.1474118073206796</v>
      </c>
      <c r="C48" s="27">
        <f t="shared" si="115"/>
        <v>-1.5598062289366217</v>
      </c>
      <c r="D48" s="27">
        <f t="shared" si="116"/>
        <v>-1.5989394893236373</v>
      </c>
      <c r="E48" s="27">
        <f t="shared" si="117"/>
        <v>-9.306157525580943</v>
      </c>
      <c r="F48" s="27"/>
      <c r="G48" s="27">
        <f t="shared" si="118"/>
        <v>-6.5394066275556639</v>
      </c>
      <c r="H48" s="27">
        <f t="shared" si="119"/>
        <v>0.921385540159533</v>
      </c>
      <c r="I48" s="27">
        <f t="shared" si="120"/>
        <v>1.3881314298660641</v>
      </c>
      <c r="J48" s="27">
        <f t="shared" si="121"/>
        <v>-4.229889657530066</v>
      </c>
      <c r="K48" s="27"/>
      <c r="L48" s="27">
        <f t="shared" si="122"/>
        <v>-12.686818434876344</v>
      </c>
      <c r="M48" s="27">
        <f t="shared" si="123"/>
        <v>-0.63842068877708869</v>
      </c>
      <c r="N48" s="27">
        <f t="shared" si="124"/>
        <v>-0.21080805945757319</v>
      </c>
      <c r="O48" s="27">
        <f t="shared" si="125"/>
        <v>-13.536047183111009</v>
      </c>
      <c r="Q48" t="str">
        <f>$A$12</f>
        <v>Skilled trades occupations</v>
      </c>
      <c r="R48" s="27">
        <f t="shared" si="126"/>
        <v>-6.4638329928907936</v>
      </c>
      <c r="S48" s="27">
        <f t="shared" si="96"/>
        <v>-1.4169640156355214</v>
      </c>
      <c r="T48" s="27">
        <f t="shared" si="97"/>
        <v>-1.9560729329908213</v>
      </c>
      <c r="U48" s="27">
        <f t="shared" si="98"/>
        <v>-9.8368699415171363</v>
      </c>
      <c r="V48" s="27"/>
      <c r="W48" s="27">
        <f t="shared" si="127"/>
        <v>-7.2513718151387714</v>
      </c>
      <c r="X48" s="27">
        <f t="shared" si="99"/>
        <v>0.80929663244848271</v>
      </c>
      <c r="Y48" s="27">
        <f t="shared" si="100"/>
        <v>0.60458627831753375</v>
      </c>
      <c r="Z48" s="27">
        <f t="shared" si="101"/>
        <v>-5.837488904372762</v>
      </c>
      <c r="AA48" s="27"/>
      <c r="AB48" s="27">
        <f t="shared" si="128"/>
        <v>-13.715204808029565</v>
      </c>
      <c r="AC48" s="27">
        <f t="shared" si="102"/>
        <v>-0.60766738318703872</v>
      </c>
      <c r="AD48" s="27">
        <f t="shared" si="103"/>
        <v>-1.3514866546732875</v>
      </c>
      <c r="AE48" s="27">
        <f t="shared" si="104"/>
        <v>-15.674358845889898</v>
      </c>
      <c r="AG48" t="str">
        <f>$A$12</f>
        <v>Skilled trades occupations</v>
      </c>
      <c r="AH48" s="27">
        <f t="shared" si="129"/>
        <v>0.31642118557013044</v>
      </c>
      <c r="AI48" s="27">
        <f t="shared" si="105"/>
        <v>-0.14284221330109981</v>
      </c>
      <c r="AJ48" s="27">
        <f t="shared" si="106"/>
        <v>0.35713344366718935</v>
      </c>
      <c r="AK48" s="27">
        <f t="shared" si="107"/>
        <v>0.53071241593621998</v>
      </c>
      <c r="AL48" s="27"/>
      <c r="AM48" s="27">
        <f t="shared" si="130"/>
        <v>0.71196518758310079</v>
      </c>
      <c r="AN48" s="27">
        <f t="shared" si="108"/>
        <v>0.1120889077110494</v>
      </c>
      <c r="AO48" s="27">
        <f t="shared" si="109"/>
        <v>0.7835451515485321</v>
      </c>
      <c r="AP48" s="27">
        <f t="shared" si="110"/>
        <v>1.6075992468426819</v>
      </c>
      <c r="AQ48" s="27"/>
      <c r="AR48" s="27">
        <f t="shared" si="131"/>
        <v>1.0283863731532312</v>
      </c>
      <c r="AS48" s="27">
        <f t="shared" si="111"/>
        <v>-3.0753305590050406E-2</v>
      </c>
      <c r="AT48" s="27">
        <f t="shared" si="112"/>
        <v>1.1406785952157215</v>
      </c>
      <c r="AU48" s="27">
        <f t="shared" si="113"/>
        <v>2.1383116627789018</v>
      </c>
    </row>
    <row r="49" spans="1:47" x14ac:dyDescent="0.2">
      <c r="A49" t="str">
        <f>$A$13</f>
        <v>Caring, leisure and other service occupations</v>
      </c>
      <c r="B49" s="27">
        <f t="shared" si="114"/>
        <v>1.2615521897046733</v>
      </c>
      <c r="C49" s="27">
        <f t="shared" si="115"/>
        <v>0.19545317050889111</v>
      </c>
      <c r="D49" s="27">
        <f t="shared" si="116"/>
        <v>2.9483219211313347</v>
      </c>
      <c r="E49" s="27">
        <f t="shared" si="117"/>
        <v>4.4053272813449098</v>
      </c>
      <c r="F49" s="27"/>
      <c r="G49" s="27">
        <f t="shared" si="118"/>
        <v>9.9913137436908599</v>
      </c>
      <c r="H49" s="27">
        <f t="shared" si="119"/>
        <v>3.9644269938874075</v>
      </c>
      <c r="I49" s="27">
        <f t="shared" si="120"/>
        <v>1.6815135506920171</v>
      </c>
      <c r="J49" s="27">
        <f t="shared" si="121"/>
        <v>15.63725428827027</v>
      </c>
      <c r="K49" s="27"/>
      <c r="L49" s="27">
        <f t="shared" si="122"/>
        <v>11.252865933395533</v>
      </c>
      <c r="M49" s="27">
        <f t="shared" si="123"/>
        <v>4.1598801643962986</v>
      </c>
      <c r="N49" s="27">
        <f t="shared" si="124"/>
        <v>4.6298354718233519</v>
      </c>
      <c r="O49" s="27">
        <f t="shared" si="125"/>
        <v>20.04258156961518</v>
      </c>
      <c r="Q49" t="str">
        <f>$A$13</f>
        <v>Caring, leisure and other service occupations</v>
      </c>
      <c r="R49" s="27">
        <f t="shared" si="126"/>
        <v>0.67578884696257546</v>
      </c>
      <c r="S49" s="27">
        <f t="shared" si="96"/>
        <v>0.7555681567683985</v>
      </c>
      <c r="T49" s="27">
        <f t="shared" si="97"/>
        <v>8.4324679277863135E-2</v>
      </c>
      <c r="U49" s="27">
        <f t="shared" si="98"/>
        <v>1.515681683008836</v>
      </c>
      <c r="V49" s="27"/>
      <c r="W49" s="27">
        <f t="shared" si="127"/>
        <v>3.5559852236111968</v>
      </c>
      <c r="X49" s="27">
        <f t="shared" si="99"/>
        <v>1.6069602439665127</v>
      </c>
      <c r="Y49" s="27">
        <f t="shared" si="100"/>
        <v>0.7746099723454023</v>
      </c>
      <c r="Z49" s="27">
        <f t="shared" si="101"/>
        <v>5.9375554399231127</v>
      </c>
      <c r="AA49" s="27"/>
      <c r="AB49" s="27">
        <f t="shared" si="128"/>
        <v>4.2317740705737723</v>
      </c>
      <c r="AC49" s="27">
        <f t="shared" si="102"/>
        <v>2.3625284007349112</v>
      </c>
      <c r="AD49" s="27">
        <f t="shared" si="103"/>
        <v>0.85893465162326543</v>
      </c>
      <c r="AE49" s="27">
        <f t="shared" si="104"/>
        <v>7.4532371229319487</v>
      </c>
      <c r="AG49" t="str">
        <f>$A$13</f>
        <v>Caring, leisure and other service occupations</v>
      </c>
      <c r="AH49" s="27">
        <f t="shared" si="129"/>
        <v>0.58576334274211916</v>
      </c>
      <c r="AI49" s="27">
        <f t="shared" si="105"/>
        <v>-0.56011498625952072</v>
      </c>
      <c r="AJ49" s="27">
        <f t="shared" si="106"/>
        <v>2.8639972418534727</v>
      </c>
      <c r="AK49" s="27">
        <f t="shared" si="107"/>
        <v>2.8896455983360738</v>
      </c>
      <c r="AL49" s="27"/>
      <c r="AM49" s="27">
        <f t="shared" si="130"/>
        <v>6.4353285200796648</v>
      </c>
      <c r="AN49" s="27">
        <f t="shared" si="108"/>
        <v>2.3574667499208815</v>
      </c>
      <c r="AO49" s="27">
        <f t="shared" si="109"/>
        <v>0.90690357834661661</v>
      </c>
      <c r="AP49" s="27">
        <f t="shared" si="110"/>
        <v>9.699698848347154</v>
      </c>
      <c r="AQ49" s="27"/>
      <c r="AR49" s="27">
        <f t="shared" si="131"/>
        <v>7.021091862821784</v>
      </c>
      <c r="AS49" s="27">
        <f t="shared" si="111"/>
        <v>1.7973517636613607</v>
      </c>
      <c r="AT49" s="27">
        <f t="shared" si="112"/>
        <v>3.7709008202000893</v>
      </c>
      <c r="AU49" s="27">
        <f t="shared" si="113"/>
        <v>12.589344446683228</v>
      </c>
    </row>
    <row r="50" spans="1:47" x14ac:dyDescent="0.2">
      <c r="A50" t="str">
        <f>$A$14</f>
        <v>Sales and customer service occupations</v>
      </c>
      <c r="B50" s="27">
        <f t="shared" si="114"/>
        <v>-1.7392756562397622</v>
      </c>
      <c r="C50" s="27">
        <f t="shared" si="115"/>
        <v>0.71468346065206134</v>
      </c>
      <c r="D50" s="27">
        <f t="shared" si="116"/>
        <v>-1.1575713730407298</v>
      </c>
      <c r="E50" s="27">
        <f t="shared" si="117"/>
        <v>-2.1821635686284253</v>
      </c>
      <c r="F50" s="27"/>
      <c r="G50" s="27">
        <f t="shared" si="118"/>
        <v>-0.20852624059594405</v>
      </c>
      <c r="H50" s="27">
        <f t="shared" si="119"/>
        <v>1.5653640977641601</v>
      </c>
      <c r="I50" s="27">
        <f t="shared" si="120"/>
        <v>-0.63005937108601806</v>
      </c>
      <c r="J50" s="27">
        <f t="shared" si="121"/>
        <v>0.7267784860821962</v>
      </c>
      <c r="K50" s="27"/>
      <c r="L50" s="27">
        <f t="shared" si="122"/>
        <v>-1.9478018968357063</v>
      </c>
      <c r="M50" s="27">
        <f t="shared" si="123"/>
        <v>2.2800475584162214</v>
      </c>
      <c r="N50" s="27">
        <f t="shared" si="124"/>
        <v>-1.7876307441267478</v>
      </c>
      <c r="O50" s="27">
        <f t="shared" si="125"/>
        <v>-1.4553850825462291</v>
      </c>
      <c r="Q50" t="str">
        <f>$A$14</f>
        <v>Sales and customer service occupations</v>
      </c>
      <c r="R50" s="27">
        <f t="shared" si="126"/>
        <v>-0.14487076868047488</v>
      </c>
      <c r="S50" s="27">
        <f t="shared" si="96"/>
        <v>0.91845117572833779</v>
      </c>
      <c r="T50" s="27">
        <f t="shared" si="97"/>
        <v>-6.3558290493797021E-2</v>
      </c>
      <c r="U50" s="27">
        <f t="shared" si="98"/>
        <v>0.71002211655406455</v>
      </c>
      <c r="V50" s="27"/>
      <c r="W50" s="27">
        <f t="shared" si="127"/>
        <v>0.38928073604365743</v>
      </c>
      <c r="X50" s="27">
        <f t="shared" si="99"/>
        <v>1.2236350830542086</v>
      </c>
      <c r="Y50" s="27">
        <f t="shared" si="100"/>
        <v>-0.32592964847540307</v>
      </c>
      <c r="Z50" s="27">
        <f t="shared" si="101"/>
        <v>1.2869861706224661</v>
      </c>
      <c r="AA50" s="27"/>
      <c r="AB50" s="27">
        <f t="shared" si="128"/>
        <v>0.24440996736318255</v>
      </c>
      <c r="AC50" s="27">
        <f t="shared" si="102"/>
        <v>2.1420862587825464</v>
      </c>
      <c r="AD50" s="27">
        <f t="shared" si="103"/>
        <v>-0.38948793896920009</v>
      </c>
      <c r="AE50" s="27">
        <f t="shared" si="104"/>
        <v>1.9970082871765307</v>
      </c>
      <c r="AG50" t="str">
        <f>$A$14</f>
        <v>Sales and customer service occupations</v>
      </c>
      <c r="AH50" s="27">
        <f t="shared" si="129"/>
        <v>-1.5944048875592891</v>
      </c>
      <c r="AI50" s="27">
        <f t="shared" si="105"/>
        <v>-0.20376771507626046</v>
      </c>
      <c r="AJ50" s="27">
        <f t="shared" si="106"/>
        <v>-1.094013082546937</v>
      </c>
      <c r="AK50" s="27">
        <f t="shared" si="107"/>
        <v>-2.8921856851824899</v>
      </c>
      <c r="AL50" s="27"/>
      <c r="AM50" s="27">
        <f t="shared" si="130"/>
        <v>-0.59780697663961391</v>
      </c>
      <c r="AN50" s="27">
        <f t="shared" si="108"/>
        <v>0.34172901470992656</v>
      </c>
      <c r="AO50" s="27">
        <f t="shared" si="109"/>
        <v>-0.30412972261061544</v>
      </c>
      <c r="AP50" s="27">
        <f t="shared" si="110"/>
        <v>-0.5602076845403019</v>
      </c>
      <c r="AQ50" s="27"/>
      <c r="AR50" s="27">
        <f t="shared" si="131"/>
        <v>-2.192211864198903</v>
      </c>
      <c r="AS50" s="27">
        <f t="shared" si="111"/>
        <v>0.1379612996336661</v>
      </c>
      <c r="AT50" s="27">
        <f t="shared" si="112"/>
        <v>-1.3981428051575524</v>
      </c>
      <c r="AU50" s="27">
        <f t="shared" si="113"/>
        <v>-3.4523933697227918</v>
      </c>
    </row>
    <row r="51" spans="1:47" x14ac:dyDescent="0.2">
      <c r="A51" t="str">
        <f>$A$15</f>
        <v>Process, plant and machine operatives</v>
      </c>
      <c r="B51" s="27">
        <f t="shared" si="114"/>
        <v>-2.2162694508773129</v>
      </c>
      <c r="C51" s="27">
        <f t="shared" si="115"/>
        <v>2.4411635573009445</v>
      </c>
      <c r="D51" s="27">
        <f t="shared" si="116"/>
        <v>3.9282440823583986</v>
      </c>
      <c r="E51" s="27">
        <f t="shared" si="117"/>
        <v>4.1531381887820373</v>
      </c>
      <c r="F51" s="27"/>
      <c r="G51" s="27">
        <f t="shared" si="118"/>
        <v>3.7373218638927455</v>
      </c>
      <c r="H51" s="27">
        <f t="shared" si="119"/>
        <v>3.4215403946004006</v>
      </c>
      <c r="I51" s="27">
        <f t="shared" si="120"/>
        <v>1.6820757203593182</v>
      </c>
      <c r="J51" s="27">
        <f t="shared" si="121"/>
        <v>8.840937978852466</v>
      </c>
      <c r="K51" s="27"/>
      <c r="L51" s="27">
        <f t="shared" si="122"/>
        <v>1.5210524130154326</v>
      </c>
      <c r="M51" s="27">
        <f t="shared" si="123"/>
        <v>5.8627039519013451</v>
      </c>
      <c r="N51" s="27">
        <f t="shared" si="124"/>
        <v>5.6103198027177168</v>
      </c>
      <c r="O51" s="27">
        <f t="shared" si="125"/>
        <v>12.994076167634503</v>
      </c>
      <c r="Q51" t="str">
        <f>$A$15</f>
        <v>Process, plant and machine operatives</v>
      </c>
      <c r="R51" s="27">
        <f t="shared" si="126"/>
        <v>-1.2654267974858229</v>
      </c>
      <c r="S51" s="27">
        <f t="shared" si="96"/>
        <v>2.339966618533146</v>
      </c>
      <c r="T51" s="27">
        <f t="shared" si="97"/>
        <v>3.3300957066898098</v>
      </c>
      <c r="U51" s="27">
        <f t="shared" si="98"/>
        <v>4.4046355277371205</v>
      </c>
      <c r="V51" s="27"/>
      <c r="W51" s="27">
        <f t="shared" si="127"/>
        <v>1.408892195313534</v>
      </c>
      <c r="X51" s="27">
        <f t="shared" si="99"/>
        <v>1.3501979022883592</v>
      </c>
      <c r="Y51" s="27">
        <f t="shared" si="100"/>
        <v>1.648822055639334</v>
      </c>
      <c r="Z51" s="27">
        <f t="shared" si="101"/>
        <v>4.4079121532412415</v>
      </c>
      <c r="AA51" s="27"/>
      <c r="AB51" s="27">
        <f t="shared" si="128"/>
        <v>0.14346539782771117</v>
      </c>
      <c r="AC51" s="27">
        <f t="shared" si="102"/>
        <v>3.6901645208215053</v>
      </c>
      <c r="AD51" s="27">
        <f t="shared" si="103"/>
        <v>4.9789177623291438</v>
      </c>
      <c r="AE51" s="27">
        <f t="shared" si="104"/>
        <v>8.8125476809783621</v>
      </c>
      <c r="AG51" t="str">
        <f>$A$15</f>
        <v>Process, plant and machine operatives</v>
      </c>
      <c r="AH51" s="27">
        <f t="shared" si="129"/>
        <v>-0.95084265339152374</v>
      </c>
      <c r="AI51" s="27">
        <f t="shared" si="105"/>
        <v>0.10119693876778824</v>
      </c>
      <c r="AJ51" s="27">
        <f t="shared" si="106"/>
        <v>0.5981483756685847</v>
      </c>
      <c r="AK51" s="27">
        <f t="shared" si="107"/>
        <v>-0.2514973389551507</v>
      </c>
      <c r="AL51" s="27"/>
      <c r="AM51" s="27">
        <f t="shared" si="130"/>
        <v>2.3284296685791759</v>
      </c>
      <c r="AN51" s="27">
        <f t="shared" si="108"/>
        <v>2.071342492312044</v>
      </c>
      <c r="AO51" s="27">
        <f t="shared" si="109"/>
        <v>3.3253664719994136E-2</v>
      </c>
      <c r="AP51" s="27">
        <f t="shared" si="110"/>
        <v>4.4330258256112156</v>
      </c>
      <c r="AQ51" s="27"/>
      <c r="AR51" s="27">
        <f t="shared" si="131"/>
        <v>1.3775870151876521</v>
      </c>
      <c r="AS51" s="27">
        <f t="shared" si="111"/>
        <v>2.1725394310798323</v>
      </c>
      <c r="AT51" s="27">
        <f t="shared" si="112"/>
        <v>0.63140204038857883</v>
      </c>
      <c r="AU51" s="27">
        <f t="shared" si="113"/>
        <v>4.1815284866560649</v>
      </c>
    </row>
    <row r="52" spans="1:47" x14ac:dyDescent="0.2">
      <c r="A52" t="str">
        <f>$A$16</f>
        <v>Elementary occupations</v>
      </c>
      <c r="B52" s="27">
        <f t="shared" si="114"/>
        <v>-4.9658113398487913</v>
      </c>
      <c r="C52" s="27">
        <f t="shared" si="115"/>
        <v>-3.0662342507353486</v>
      </c>
      <c r="D52" s="27">
        <f t="shared" si="116"/>
        <v>-0.37425471342326677</v>
      </c>
      <c r="E52" s="27">
        <f t="shared" si="117"/>
        <v>-8.4063003040074022</v>
      </c>
      <c r="F52" s="27"/>
      <c r="G52" s="27">
        <f t="shared" si="118"/>
        <v>9.7996453565940556E-2</v>
      </c>
      <c r="H52" s="27">
        <f t="shared" si="119"/>
        <v>-7.4056735545864569</v>
      </c>
      <c r="I52" s="27">
        <f t="shared" si="120"/>
        <v>1.407220555933729</v>
      </c>
      <c r="J52" s="27">
        <f t="shared" si="121"/>
        <v>-5.900456545086783</v>
      </c>
      <c r="K52" s="27"/>
      <c r="L52" s="27">
        <f t="shared" si="122"/>
        <v>-4.8678148862828508</v>
      </c>
      <c r="M52" s="27">
        <f t="shared" si="123"/>
        <v>-10.471907805321806</v>
      </c>
      <c r="N52" s="27">
        <f t="shared" si="124"/>
        <v>1.0329658425104622</v>
      </c>
      <c r="O52" s="27">
        <f t="shared" si="125"/>
        <v>-14.306756849094185</v>
      </c>
      <c r="Q52" t="str">
        <f>$A$16</f>
        <v>Elementary occupations</v>
      </c>
      <c r="R52" s="27">
        <f t="shared" si="126"/>
        <v>-4.0147483033285098</v>
      </c>
      <c r="S52" s="27">
        <f t="shared" si="96"/>
        <v>-1.4218970516987959</v>
      </c>
      <c r="T52" s="27">
        <f t="shared" si="97"/>
        <v>-0.12619860128498006</v>
      </c>
      <c r="U52" s="27">
        <f t="shared" si="98"/>
        <v>-5.5628439563122853</v>
      </c>
      <c r="V52" s="27"/>
      <c r="W52" s="27">
        <f t="shared" si="127"/>
        <v>-1.3788898699807675</v>
      </c>
      <c r="X52" s="27">
        <f t="shared" si="99"/>
        <v>-2.3137778087500447</v>
      </c>
      <c r="Y52" s="27">
        <f t="shared" si="100"/>
        <v>0.936776279575807</v>
      </c>
      <c r="Z52" s="27">
        <f t="shared" si="101"/>
        <v>-2.7558913991550043</v>
      </c>
      <c r="AA52" s="27"/>
      <c r="AB52" s="27">
        <f t="shared" si="128"/>
        <v>-5.3936381733092773</v>
      </c>
      <c r="AC52" s="27">
        <f t="shared" si="102"/>
        <v>-3.7356748604488406</v>
      </c>
      <c r="AD52" s="27">
        <f t="shared" si="103"/>
        <v>0.81057767829082694</v>
      </c>
      <c r="AE52" s="27">
        <f t="shared" si="104"/>
        <v>-8.3187353554672896</v>
      </c>
      <c r="AG52" t="str">
        <f>$A$16</f>
        <v>Elementary occupations</v>
      </c>
      <c r="AH52" s="27">
        <f t="shared" si="129"/>
        <v>-0.95106303652029744</v>
      </c>
      <c r="AI52" s="27">
        <f t="shared" si="105"/>
        <v>-1.6443371990365634</v>
      </c>
      <c r="AJ52" s="27">
        <f t="shared" si="106"/>
        <v>-0.24805611213828271</v>
      </c>
      <c r="AK52" s="27">
        <f t="shared" si="107"/>
        <v>-2.8434563476951453</v>
      </c>
      <c r="AL52" s="27"/>
      <c r="AM52" s="27">
        <f t="shared" si="130"/>
        <v>1.4768863235467489</v>
      </c>
      <c r="AN52" s="27">
        <f t="shared" si="108"/>
        <v>-5.0918957458363927</v>
      </c>
      <c r="AO52" s="27">
        <f t="shared" si="109"/>
        <v>0.47044427635791797</v>
      </c>
      <c r="AP52" s="27">
        <f t="shared" si="110"/>
        <v>-3.1445651459317219</v>
      </c>
      <c r="AQ52" s="27"/>
      <c r="AR52" s="27">
        <f t="shared" si="131"/>
        <v>0.52582328702645142</v>
      </c>
      <c r="AS52" s="27">
        <f t="shared" si="111"/>
        <v>-6.7362329448729561</v>
      </c>
      <c r="AT52" s="27">
        <f t="shared" si="112"/>
        <v>0.22238816421963525</v>
      </c>
      <c r="AU52" s="27">
        <f t="shared" si="113"/>
        <v>-5.9880214936268672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40.229600844806953</v>
      </c>
      <c r="C54" s="29">
        <f t="shared" si="115"/>
        <v>15.781095775928577</v>
      </c>
      <c r="D54" s="29">
        <f t="shared" si="116"/>
        <v>6.1213033792640914</v>
      </c>
      <c r="E54" s="29">
        <f t="shared" si="117"/>
        <v>62.131999999999721</v>
      </c>
      <c r="F54" s="29"/>
      <c r="G54" s="29">
        <f t="shared" si="118"/>
        <v>39.935144790186655</v>
      </c>
      <c r="H54" s="29">
        <f t="shared" si="119"/>
        <v>11.545711972450249</v>
      </c>
      <c r="I54" s="29">
        <f t="shared" si="120"/>
        <v>9.6091432373635257</v>
      </c>
      <c r="J54" s="29">
        <f t="shared" si="121"/>
        <v>61.090000000000487</v>
      </c>
      <c r="K54" s="29"/>
      <c r="L54" s="29">
        <f t="shared" si="122"/>
        <v>80.164745634993608</v>
      </c>
      <c r="M54" s="29">
        <f t="shared" si="123"/>
        <v>27.326807748378826</v>
      </c>
      <c r="N54" s="29">
        <f t="shared" si="124"/>
        <v>15.730446616627617</v>
      </c>
      <c r="O54" s="29">
        <f t="shared" si="125"/>
        <v>123.22200000000021</v>
      </c>
      <c r="Q54" s="24" t="str">
        <f>$A$18</f>
        <v>All occupations</v>
      </c>
      <c r="R54" s="29">
        <f t="shared" ref="R54" si="132">W18-R18</f>
        <v>20.550183809970463</v>
      </c>
      <c r="S54" s="29">
        <f t="shared" ref="S54" si="133">X18-S18</f>
        <v>9.1666723541326434</v>
      </c>
      <c r="T54" s="29">
        <f t="shared" ref="T54" si="134">Y18-T18</f>
        <v>-2.5107588895589572</v>
      </c>
      <c r="U54" s="29">
        <f t="shared" ref="U54" si="135">Z18-U18</f>
        <v>27.206097274544163</v>
      </c>
      <c r="V54" s="29"/>
      <c r="W54" s="29">
        <f t="shared" ref="W54" si="136">AB18-W18</f>
        <v>13.592285190859002</v>
      </c>
      <c r="X54" s="29">
        <f t="shared" ref="X54" si="137">AC18-X18</f>
        <v>7.1895258964518689</v>
      </c>
      <c r="Y54" s="29">
        <f t="shared" ref="Y54" si="138">AD18-Y18</f>
        <v>5.4330543619989413</v>
      </c>
      <c r="Z54" s="29">
        <f t="shared" ref="Z54" si="139">AE18-Z18</f>
        <v>26.214865449309741</v>
      </c>
      <c r="AA54" s="29"/>
      <c r="AB54" s="29">
        <f t="shared" ref="AB54" si="140">AB18-R18</f>
        <v>34.142469000829465</v>
      </c>
      <c r="AC54" s="29">
        <f t="shared" ref="AC54" si="141">AC18-S18</f>
        <v>16.356198250584512</v>
      </c>
      <c r="AD54" s="29">
        <f t="shared" ref="AD54" si="142">AD18-T18</f>
        <v>2.9222954724399841</v>
      </c>
      <c r="AE54" s="29">
        <f t="shared" ref="AE54" si="143">AE18-U18</f>
        <v>53.420962723853904</v>
      </c>
      <c r="AG54" s="24" t="str">
        <f>$A$18</f>
        <v>All occupations</v>
      </c>
      <c r="AH54" s="29">
        <f t="shared" ref="AH54" si="144">AM18-AH18</f>
        <v>19.67941703483632</v>
      </c>
      <c r="AI54" s="29">
        <f t="shared" ref="AI54" si="145">AN18-AI18</f>
        <v>6.614423421795891</v>
      </c>
      <c r="AJ54" s="29">
        <f t="shared" ref="AJ54" si="146">AO18-AJ18</f>
        <v>8.6320622688230344</v>
      </c>
      <c r="AK54" s="29">
        <f t="shared" ref="AK54" si="147">AP18-AK18</f>
        <v>34.925902725455217</v>
      </c>
      <c r="AL54" s="29"/>
      <c r="AM54" s="29">
        <f t="shared" ref="AM54" si="148">AR18-AM18</f>
        <v>26.342859599327795</v>
      </c>
      <c r="AN54" s="29">
        <f t="shared" ref="AN54" si="149">AS18-AN18</f>
        <v>4.3561860759983233</v>
      </c>
      <c r="AO54" s="29">
        <f t="shared" ref="AO54" si="150">AT18-AO18</f>
        <v>4.1760888753646199</v>
      </c>
      <c r="AP54" s="29">
        <f t="shared" ref="AP54" si="151">AU18-AP18</f>
        <v>34.875134550690689</v>
      </c>
      <c r="AQ54" s="29"/>
      <c r="AR54" s="29">
        <f t="shared" ref="AR54" si="152">AR18-AH18</f>
        <v>46.022276634164115</v>
      </c>
      <c r="AS54" s="29">
        <f t="shared" ref="AS54" si="153">AS18-AI18</f>
        <v>10.970609497794214</v>
      </c>
      <c r="AT54" s="29">
        <f t="shared" ref="AT54" si="154">AT18-AJ18</f>
        <v>12.808151144187654</v>
      </c>
      <c r="AU54" s="29">
        <f t="shared" ref="AU54" si="155">AU18-AK18</f>
        <v>69.801037276145905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East Midlands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1.401530175562371</v>
      </c>
      <c r="N7" s="91">
        <f>'Occ T2'!I180</f>
        <v>0.42760335183862352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-1.3968338470505826</v>
      </c>
      <c r="N9" s="91">
        <f>'Occ T2'!I178</f>
        <v>-0.18754141739759644</v>
      </c>
    </row>
    <row r="10" spans="1:14" x14ac:dyDescent="0.2">
      <c r="L10" s="91" t="str">
        <f>'Occ T3'!A48</f>
        <v>91 Elementary trades and related occupations</v>
      </c>
      <c r="M10" s="91">
        <f>'Occ T2'!H177</f>
        <v>-2.8232683756840959</v>
      </c>
      <c r="N10" s="91">
        <f>'Occ T2'!I177</f>
        <v>-1.6612480022953124</v>
      </c>
    </row>
    <row r="11" spans="1:14" x14ac:dyDescent="0.2">
      <c r="L11" s="114" t="str">
        <f>"["&amp;'Occ T3'!A47&amp;"]"</f>
        <v>[Elementary occupations]</v>
      </c>
      <c r="M11" s="91">
        <f>'Occ T1'!H88</f>
        <v>-1.6483175030868935</v>
      </c>
      <c r="N11" s="91">
        <f>'Occ T1'!I88</f>
        <v>-0.41746664762761787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3.8017418456454344</v>
      </c>
      <c r="N13" s="91">
        <f>'Occ T2'!I176</f>
        <v>0.38497692123855565</v>
      </c>
    </row>
    <row r="14" spans="1:14" x14ac:dyDescent="0.2">
      <c r="L14" s="91" t="str">
        <f>'Occ T3'!A44</f>
        <v>81 Process, plant and machine operatives</v>
      </c>
      <c r="M14" s="91">
        <f>'Occ T2'!H175</f>
        <v>-2.8632832968752853</v>
      </c>
      <c r="N14" s="91">
        <f>'Occ T2'!I175</f>
        <v>1.3337832778106407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1.1287276876899899</v>
      </c>
      <c r="N15" s="91">
        <f>'Occ T1'!I87</f>
        <v>0.73540795597570874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2.8142708226483126</v>
      </c>
      <c r="N17" s="91">
        <f>'Occ T2'!I174</f>
        <v>2.6287525314614424</v>
      </c>
    </row>
    <row r="18" spans="12:14" x14ac:dyDescent="0.2">
      <c r="L18" s="91" t="str">
        <f>'Occ T3'!A40</f>
        <v>71 Sales occupations</v>
      </c>
      <c r="M18" s="91">
        <f>'Occ T2'!H173</f>
        <v>-1.3074399113975899</v>
      </c>
      <c r="N18" s="91">
        <f>'Occ T2'!I173</f>
        <v>-0.78807096491610995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-0.53789572490390292</v>
      </c>
      <c r="N19" s="91">
        <f>'Occ T1'!I86</f>
        <v>6.0435636263767023E-2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1.895473935142622</v>
      </c>
      <c r="N21" s="91">
        <f>'Occ T2'!I172</f>
        <v>-0.60003861281239246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2.4935036820942669</v>
      </c>
      <c r="N22" s="91">
        <f>'Occ T2'!I171</f>
        <v>0.37333841095521514</v>
      </c>
    </row>
    <row r="23" spans="12:14" x14ac:dyDescent="0.2">
      <c r="L23" s="91" t="str">
        <f>'Occ T3'!A35</f>
        <v>61 Caring personal service occupations</v>
      </c>
      <c r="M23" s="91">
        <f>'Occ T2'!H170</f>
        <v>0.4469799531610974</v>
      </c>
      <c r="N23" s="91">
        <f>'Occ T2'!I170</f>
        <v>1.2496029178564294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0.95425662308386006</v>
      </c>
      <c r="N24" s="91">
        <f>'Occ T1'!I85</f>
        <v>1.0211445307568123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-2.8875510132169158</v>
      </c>
      <c r="N26" s="91">
        <f>'Occ T2'!I169</f>
        <v>-0.54397775913330726</v>
      </c>
    </row>
    <row r="27" spans="12:14" x14ac:dyDescent="0.2">
      <c r="L27" s="91" t="str">
        <f>'Occ T3'!A31</f>
        <v>53 Skilled construction and building trades</v>
      </c>
      <c r="M27" s="91">
        <f>'Occ T2'!H168</f>
        <v>-4.4069068268275728</v>
      </c>
      <c r="N27" s="91">
        <f>'Occ T2'!I168</f>
        <v>-0.61544795848903489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-1.9778740372258241</v>
      </c>
      <c r="N28" s="91">
        <f>'Occ T2'!I167</f>
        <v>-0.49374034495086594</v>
      </c>
    </row>
    <row r="29" spans="12:14" x14ac:dyDescent="0.2">
      <c r="L29" s="91" t="str">
        <f>'Occ T3'!A29</f>
        <v>51 Skilled agricultural and related trades</v>
      </c>
      <c r="M29" s="91">
        <f>'Occ T2'!H166</f>
        <v>1.467158122071055</v>
      </c>
      <c r="N29" s="91">
        <f>'Occ T2'!I166</f>
        <v>0.45121299226420497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-2.4044383673339498</v>
      </c>
      <c r="N30" s="91">
        <f>'Occ T1'!I84</f>
        <v>-0.4033085911343437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-1.1322518714976026</v>
      </c>
      <c r="N32" s="91">
        <f>'Occ T2'!I165</f>
        <v>-0.97972291282971691</v>
      </c>
    </row>
    <row r="33" spans="12:14" x14ac:dyDescent="0.2">
      <c r="L33" s="91" t="str">
        <f>'Occ T3'!A25</f>
        <v>41 Administrative occupations</v>
      </c>
      <c r="M33" s="91">
        <f>'Occ T2'!H164</f>
        <v>1.3907076010708508</v>
      </c>
      <c r="N33" s="91">
        <f>'Occ T2'!I164</f>
        <v>-0.80757169203968804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0.92675029523254793</v>
      </c>
      <c r="N34" s="91">
        <f>'Occ T1'!I83</f>
        <v>-0.83701523207592166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3.0035708425918406</v>
      </c>
      <c r="N36" s="91">
        <f>'Occ T2'!I163</f>
        <v>4.3279073878199625E-2</v>
      </c>
    </row>
    <row r="37" spans="12:14" x14ac:dyDescent="0.2">
      <c r="L37" s="91" t="str">
        <f>'Occ T3'!A21</f>
        <v>34 Culture, media and sports occupations</v>
      </c>
      <c r="M37" s="91">
        <f>'Occ T2'!H162</f>
        <v>0.52221266334715466</v>
      </c>
      <c r="N37" s="91">
        <f>'Occ T2'!I162</f>
        <v>0.17480571091474939</v>
      </c>
    </row>
    <row r="38" spans="12:14" x14ac:dyDescent="0.2">
      <c r="L38" s="91" t="str">
        <f>'Occ T3'!A20</f>
        <v>33 Protective service occupations</v>
      </c>
      <c r="M38" s="91">
        <f>'Occ T2'!H161</f>
        <v>1.4320392807775972</v>
      </c>
      <c r="N38" s="91">
        <f>'Occ T2'!I161</f>
        <v>2.0400628243704366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3.7737659327939266</v>
      </c>
      <c r="N39" s="91">
        <f>'Occ T2'!I160</f>
        <v>0.85100064462946268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5.3252494457513011</v>
      </c>
      <c r="N40" s="91">
        <f>'Occ T2'!I159</f>
        <v>-0.44049810803435951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2.9915512385768839</v>
      </c>
      <c r="N41" s="91">
        <f>'Occ T1'!I82</f>
        <v>0.30554623024292571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5.5678278232880407</v>
      </c>
      <c r="N43" s="91">
        <f>'Occ T2'!I158</f>
        <v>1.6275078715356717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2.1407666453360896</v>
      </c>
      <c r="N44" s="91">
        <f>'Occ T2'!I157</f>
        <v>0.33517361841219895</v>
      </c>
    </row>
    <row r="45" spans="12:14" x14ac:dyDescent="0.2">
      <c r="L45" s="91" t="str">
        <f>'Occ T3'!A13</f>
        <v>22 Health professionals</v>
      </c>
      <c r="M45" s="91">
        <f>'Occ T2'!H156</f>
        <v>3.7204746036667347</v>
      </c>
      <c r="N45" s="91">
        <f>'Occ T2'!I156</f>
        <v>1.2435823001172963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3.8850974073693534</v>
      </c>
      <c r="N46" s="91">
        <f>'Occ T2'!I155</f>
        <v>1.1705905252149318</v>
      </c>
    </row>
    <row r="47" spans="12:14" x14ac:dyDescent="0.2">
      <c r="L47" s="114" t="str">
        <f>"["&amp;'Occ T3'!A11&amp;"]"</f>
        <v>[Professional occupations]</v>
      </c>
      <c r="M47" s="91">
        <f>'Occ T1'!H81</f>
        <v>4.0390091093341685</v>
      </c>
      <c r="N47" s="91">
        <f>'Occ T1'!I81</f>
        <v>1.1918201417776331</v>
      </c>
    </row>
    <row r="49" spans="12:14" x14ac:dyDescent="0.2">
      <c r="L49" s="107" t="str">
        <f>'Occ T3'!A9</f>
        <v>12 Other managers and proprietors</v>
      </c>
      <c r="M49" s="91">
        <f>'Occ T2'!H154</f>
        <v>3.1284101473643799</v>
      </c>
      <c r="N49" s="91">
        <f>'Occ T2'!I154</f>
        <v>2.5526756794063576</v>
      </c>
    </row>
    <row r="50" spans="12:14" x14ac:dyDescent="0.2">
      <c r="L50" s="107" t="str">
        <f>'Occ T3'!A8</f>
        <v>11 Corporate managers and directors</v>
      </c>
      <c r="M50" s="91">
        <f>'Occ T2'!H153</f>
        <v>4.8881028585970654</v>
      </c>
      <c r="N50" s="91">
        <f>'Occ T2'!I153</f>
        <v>0.15732790534213059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4.3356109193912751</v>
      </c>
      <c r="N51" s="91">
        <f>'Occ T1'!I80</f>
        <v>0.97061421391506641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East Midlands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15.161854137030957</v>
      </c>
      <c r="N82" s="94">
        <f>'Occ T2'!F119</f>
        <v>1.7041905740531007</v>
      </c>
    </row>
    <row r="83" spans="12:14" x14ac:dyDescent="0.2">
      <c r="L83" s="10" t="str">
        <f>name!D5</f>
        <v>12 Other managers and proprietors</v>
      </c>
      <c r="M83" s="94">
        <f>'Occ T2'!D9-'Occ T2'!B9</f>
        <v>4.43464421252256</v>
      </c>
      <c r="N83" s="94">
        <f>'Occ T2'!F120</f>
        <v>14.275003127226938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9.84922262702122</v>
      </c>
      <c r="N84" s="94">
        <f>'Occ T2'!F121</f>
        <v>10.826402683882598</v>
      </c>
    </row>
    <row r="85" spans="12:14" x14ac:dyDescent="0.2">
      <c r="L85" s="10" t="str">
        <f>name!D7</f>
        <v>22 Health professionals</v>
      </c>
      <c r="M85" s="94">
        <f>'Occ T2'!D11-'Occ T2'!B11</f>
        <v>5.8009393849462043</v>
      </c>
      <c r="N85" s="94">
        <f>'Occ T2'!F122</f>
        <v>7.0778507626328562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3.5178946165611222</v>
      </c>
      <c r="N86" s="94">
        <f>'Occ T2'!F123</f>
        <v>1.8018760507505149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14.624285278111103</v>
      </c>
      <c r="N87" s="94">
        <f>'Occ T2'!F124</f>
        <v>16.884515637491361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4.1141764945895503</v>
      </c>
      <c r="N88" s="94">
        <f>'Occ T2'!F125</f>
        <v>-1.1537066195651029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2.6417845273983964</v>
      </c>
      <c r="N89" s="94">
        <f>'Occ T2'!F126</f>
        <v>2.1178396074286443</v>
      </c>
    </row>
    <row r="90" spans="12:14" x14ac:dyDescent="0.2">
      <c r="L90" s="10" t="str">
        <f>name!D12</f>
        <v>33 Protective service occupations</v>
      </c>
      <c r="M90" s="94">
        <f>'Occ T2'!D16-'Occ T2'!B16</f>
        <v>0.70496470237255693</v>
      </c>
      <c r="N90" s="94">
        <f>'Occ T2'!F127</f>
        <v>3.634643772716629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0.34011537588990493</v>
      </c>
      <c r="N91" s="94">
        <f>'Occ T2'!F128</f>
        <v>0.35119797358459515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7.7606401206540383</v>
      </c>
      <c r="N92" s="94">
        <f>'Occ T2'!F129</f>
        <v>0.36741055945149981</v>
      </c>
    </row>
    <row r="93" spans="12:14" x14ac:dyDescent="0.2">
      <c r="L93" s="10" t="str">
        <f>name!D15</f>
        <v>41 Administrative occupations</v>
      </c>
      <c r="M93" s="94">
        <f>'Occ T2'!D19-'Occ T2'!B19</f>
        <v>5.5320406961187132</v>
      </c>
      <c r="N93" s="94">
        <f>'Occ T2'!F130</f>
        <v>-9.4946646277779081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-1.014406245126743</v>
      </c>
      <c r="N94" s="94">
        <f>'Occ T2'!F131</f>
        <v>-2.3771840524637806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0.65359837372323604</v>
      </c>
      <c r="N95" s="94">
        <f>'Occ T2'!F132</f>
        <v>0.65011427831491808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-3.2601251304487313</v>
      </c>
      <c r="N96" s="94">
        <f>'Occ T2'!F133</f>
        <v>-2.2207858048502374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-4.5719551147788202</v>
      </c>
      <c r="N97" s="94">
        <f>'Occ T2'!F134</f>
        <v>-1.5997978424556329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-2.1276756540766719</v>
      </c>
      <c r="N98" s="94">
        <f>'Occ T2'!F135</f>
        <v>-1.0594202885391084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1.5454297684536868</v>
      </c>
      <c r="N99" s="94">
        <f>'Occ T2'!F136</f>
        <v>14.34943394974681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2.7700299046970365</v>
      </c>
      <c r="N100" s="94">
        <f>'Occ T2'!F137</f>
        <v>1.3743864096290537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8.9867608194192483E-2</v>
      </c>
      <c r="N101" s="94">
        <f>'Occ T2'!F138</f>
        <v>-8.6566071105529718E-2</v>
      </c>
    </row>
    <row r="102" spans="12:14" x14ac:dyDescent="0.2">
      <c r="L102" s="10" t="str">
        <f>name!D24</f>
        <v>71 Sales occupations</v>
      </c>
      <c r="M102" s="94">
        <f>'Occ T2'!D28-'Occ T2'!B28</f>
        <v>-4.3119322777641784</v>
      </c>
      <c r="N102" s="94">
        <f>'Occ T2'!F139</f>
        <v>-7.0944015599488068</v>
      </c>
    </row>
    <row r="103" spans="12:14" x14ac:dyDescent="0.2">
      <c r="L103" s="10" t="str">
        <f>name!D25</f>
        <v>72 Customer service occupations</v>
      </c>
      <c r="M103" s="94">
        <f>'Occ T2'!D29-'Occ T2'!B29</f>
        <v>2.1297687091356963</v>
      </c>
      <c r="N103" s="94">
        <f>'Occ T2'!F140</f>
        <v>7.8211800460309711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-4.2125728618911538</v>
      </c>
      <c r="N104" s="94">
        <f>'Occ T2'!F141</f>
        <v>5.9246758178448715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8.3657110506733972</v>
      </c>
      <c r="N105" s="94">
        <f>'Occ T2'!F142</f>
        <v>2.9162621610075448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-2.5393403169400166</v>
      </c>
      <c r="N106" s="94">
        <f>'Occ T2'!F143</f>
        <v>-3.6649238293001822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-5.8669599870673892</v>
      </c>
      <c r="N107" s="94">
        <f>'Occ T2'!F144</f>
        <v>-2.2355327157865332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62.131999999999721</v>
      </c>
      <c r="N109" s="94">
        <f>'Occ T2'!F146</f>
        <v>61.090000000000032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East Midlands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19.596498349553514</v>
      </c>
      <c r="N153" s="94">
        <f>'Occ T1'!H8</f>
        <v>15.979193701280039</v>
      </c>
    </row>
    <row r="154" spans="1:14" x14ac:dyDescent="0.2">
      <c r="L154" s="10" t="str">
        <f>name!E5</f>
        <v>Professional occupations</v>
      </c>
      <c r="M154" s="94">
        <f>'Occ T1'!D9-'Occ T1'!B9</f>
        <v>33.792341906639678</v>
      </c>
      <c r="N154" s="94">
        <f>'Occ T1'!H9</f>
        <v>36.590645134757295</v>
      </c>
    </row>
    <row r="155" spans="1:14" x14ac:dyDescent="0.2">
      <c r="L155" s="10" t="str">
        <f>name!E6</f>
        <v>Associate professional occupations</v>
      </c>
      <c r="M155" s="94">
        <f>'Occ T1'!D10-'Occ T1'!B10</f>
        <v>15.561681220904433</v>
      </c>
      <c r="N155" s="94">
        <f>'Occ T1'!H10</f>
        <v>5.3173852936162689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4.517634450991963</v>
      </c>
      <c r="N156" s="94">
        <f>'Occ T1'!H11</f>
        <v>-11.871848680241683</v>
      </c>
    </row>
    <row r="157" spans="1:14" x14ac:dyDescent="0.2">
      <c r="L157" s="10" t="str">
        <f>name!E8</f>
        <v>Skilled trades occupations</v>
      </c>
      <c r="M157" s="94">
        <f>'Occ T1'!D12-'Occ T1'!B12</f>
        <v>-9.3061575255809998</v>
      </c>
      <c r="N157" s="94">
        <f>'Occ T1'!H12</f>
        <v>-4.2298896575300517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4.405327281344924</v>
      </c>
      <c r="N158" s="94">
        <f>'Occ T1'!H13</f>
        <v>15.637254288270341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-2.1821635686284822</v>
      </c>
      <c r="N159" s="94">
        <f>'Occ T1'!H14</f>
        <v>0.72677848608216777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4.1531381887822505</v>
      </c>
      <c r="N160" s="94">
        <f>'Occ T1'!H15</f>
        <v>8.8409379788524092</v>
      </c>
    </row>
    <row r="161" spans="12:14" x14ac:dyDescent="0.2">
      <c r="L161" s="10" t="str">
        <f>name!E12</f>
        <v>Elementary occupations</v>
      </c>
      <c r="M161" s="94">
        <f>'Occ T1'!D16-'Occ T1'!B16</f>
        <v>-8.4063003040074165</v>
      </c>
      <c r="N161" s="94">
        <f>'Occ T1'!H16</f>
        <v>-5.9004565450867119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62.131999999999834</v>
      </c>
      <c r="N163" s="94">
        <f>'Occ T1'!H18</f>
        <v>61.090000000000074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East Midlands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68.473244903492343</v>
      </c>
      <c r="N5" s="87">
        <f>SUM(N6:N7)</f>
        <v>76.508690366656467</v>
      </c>
      <c r="O5" s="87">
        <f t="shared" ref="O5:AL5" si="1">SUM(O6:O7)</f>
        <v>78.337719626006248</v>
      </c>
      <c r="P5" s="87">
        <f t="shared" si="1"/>
        <v>78.843204309515329</v>
      </c>
      <c r="Q5" s="87">
        <f t="shared" si="1"/>
        <v>80.431124078150077</v>
      </c>
      <c r="R5" s="87">
        <f t="shared" si="1"/>
        <v>82.891695523863447</v>
      </c>
      <c r="S5" s="87">
        <f t="shared" si="1"/>
        <v>88.787327257377228</v>
      </c>
      <c r="T5" s="87">
        <f t="shared" si="1"/>
        <v>92.000890949318432</v>
      </c>
      <c r="U5" s="87">
        <f t="shared" si="1"/>
        <v>91.919905310284776</v>
      </c>
      <c r="V5" s="87">
        <f t="shared" si="1"/>
        <v>99.569634747426051</v>
      </c>
      <c r="W5" s="87">
        <f t="shared" si="1"/>
        <v>102.48819387341696</v>
      </c>
      <c r="X5" s="87">
        <f t="shared" si="1"/>
        <v>100.14329221006841</v>
      </c>
      <c r="Y5" s="87">
        <f t="shared" si="1"/>
        <v>101.33839240995515</v>
      </c>
      <c r="Z5" s="87">
        <f t="shared" si="1"/>
        <v>102.70692820484675</v>
      </c>
      <c r="AA5" s="87">
        <f t="shared" si="1"/>
        <v>104.24073159687988</v>
      </c>
      <c r="AB5" s="87">
        <f t="shared" si="1"/>
        <v>105.54930669583543</v>
      </c>
      <c r="AC5" s="87">
        <f t="shared" si="1"/>
        <v>106.80341536842957</v>
      </c>
      <c r="AD5" s="87">
        <f t="shared" si="1"/>
        <v>108.06879466858234</v>
      </c>
      <c r="AE5" s="87">
        <f t="shared" si="1"/>
        <v>109.31022431589066</v>
      </c>
      <c r="AF5" s="87">
        <f t="shared" si="1"/>
        <v>110.55125742686883</v>
      </c>
      <c r="AG5" s="87">
        <f t="shared" si="1"/>
        <v>111.85195382602011</v>
      </c>
      <c r="AH5" s="87">
        <f t="shared" si="1"/>
        <v>113.16883919473806</v>
      </c>
      <c r="AI5" s="87">
        <f t="shared" si="1"/>
        <v>114.44877938553266</v>
      </c>
      <c r="AJ5" s="87">
        <f t="shared" si="1"/>
        <v>115.74010875220844</v>
      </c>
      <c r="AK5" s="87">
        <f t="shared" si="1"/>
        <v>117.08697341109378</v>
      </c>
      <c r="AL5" s="87">
        <f t="shared" si="1"/>
        <v>118.467387574697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46.382080618737838</v>
      </c>
      <c r="N6" s="11">
        <v>51.732421342012373</v>
      </c>
      <c r="O6" s="11">
        <v>53.059807586226</v>
      </c>
      <c r="P6" s="11">
        <v>53.904819721779795</v>
      </c>
      <c r="Q6" s="11">
        <v>53.083872900510421</v>
      </c>
      <c r="R6" s="11">
        <v>56.260147218954955</v>
      </c>
      <c r="S6" s="11">
        <v>62.463081518168778</v>
      </c>
      <c r="T6" s="11">
        <v>64.103325754135213</v>
      </c>
      <c r="U6" s="11">
        <v>64.587326523480002</v>
      </c>
      <c r="V6" s="11">
        <v>69.257289514306606</v>
      </c>
      <c r="W6" s="11">
        <v>71.422001355985913</v>
      </c>
      <c r="X6" s="11">
        <v>63.874705555282773</v>
      </c>
      <c r="Y6" s="11">
        <v>64.510906826591295</v>
      </c>
      <c r="Z6" s="11">
        <v>65.219776525267477</v>
      </c>
      <c r="AA6" s="11">
        <v>66.017456629314253</v>
      </c>
      <c r="AB6" s="11">
        <v>66.696399832379967</v>
      </c>
      <c r="AC6" s="11">
        <v>67.333967717651404</v>
      </c>
      <c r="AD6" s="11">
        <v>67.959930478220357</v>
      </c>
      <c r="AE6" s="11">
        <v>68.577011883349115</v>
      </c>
      <c r="AF6" s="11">
        <v>69.199873761041189</v>
      </c>
      <c r="AG6" s="11">
        <v>69.854938262848734</v>
      </c>
      <c r="AH6" s="11">
        <v>70.501515706514667</v>
      </c>
      <c r="AI6" s="11">
        <v>71.130979658845689</v>
      </c>
      <c r="AJ6" s="11">
        <v>71.771337618991353</v>
      </c>
      <c r="AK6" s="11">
        <v>72.44060602469871</v>
      </c>
      <c r="AL6" s="11">
        <v>73.126191930039013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22.091164284754509</v>
      </c>
      <c r="N7" s="11">
        <v>24.776269024644098</v>
      </c>
      <c r="O7" s="11">
        <v>25.277912039780247</v>
      </c>
      <c r="P7" s="11">
        <v>24.938384587735534</v>
      </c>
      <c r="Q7" s="11">
        <v>27.347251177639663</v>
      </c>
      <c r="R7" s="11">
        <v>26.631548304908488</v>
      </c>
      <c r="S7" s="11">
        <v>26.324245739208443</v>
      </c>
      <c r="T7" s="11">
        <v>27.897565195183216</v>
      </c>
      <c r="U7" s="11">
        <v>27.332578786804781</v>
      </c>
      <c r="V7" s="11">
        <v>30.312345233119441</v>
      </c>
      <c r="W7" s="11">
        <v>31.066192517431048</v>
      </c>
      <c r="X7" s="11">
        <v>36.268586654785629</v>
      </c>
      <c r="Y7" s="11">
        <v>36.827485583363853</v>
      </c>
      <c r="Z7" s="11">
        <v>37.487151679579277</v>
      </c>
      <c r="AA7" s="11">
        <v>38.223274967565629</v>
      </c>
      <c r="AB7" s="11">
        <v>38.852906863455459</v>
      </c>
      <c r="AC7" s="11">
        <v>39.469447650778164</v>
      </c>
      <c r="AD7" s="11">
        <v>40.108864190361992</v>
      </c>
      <c r="AE7" s="11">
        <v>40.733212432541549</v>
      </c>
      <c r="AF7" s="11">
        <v>41.351383665827633</v>
      </c>
      <c r="AG7" s="11">
        <v>41.997015563171374</v>
      </c>
      <c r="AH7" s="11">
        <v>42.667323488223388</v>
      </c>
      <c r="AI7" s="11">
        <v>43.317799726686971</v>
      </c>
      <c r="AJ7" s="11">
        <v>43.968771133217089</v>
      </c>
      <c r="AK7" s="11">
        <v>44.64636738639507</v>
      </c>
      <c r="AL7" s="11">
        <v>45.341195644657986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143.3757275582841</v>
      </c>
      <c r="N9" s="87">
        <f>SUM(N10:N13)</f>
        <v>143.08247024857201</v>
      </c>
      <c r="O9" s="87">
        <f t="shared" ref="O9:AL9" si="3">SUM(O10:O13)</f>
        <v>142.25741386305538</v>
      </c>
      <c r="P9" s="87">
        <f t="shared" si="3"/>
        <v>150.5496464427913</v>
      </c>
      <c r="Q9" s="87">
        <f t="shared" si="3"/>
        <v>155.25512819930969</v>
      </c>
      <c r="R9" s="87">
        <f t="shared" si="3"/>
        <v>154.34777525266742</v>
      </c>
      <c r="S9" s="87">
        <f t="shared" si="3"/>
        <v>166.53570740781575</v>
      </c>
      <c r="T9" s="87">
        <f t="shared" si="3"/>
        <v>164.0710875279224</v>
      </c>
      <c r="U9" s="87">
        <f t="shared" si="3"/>
        <v>169.86710198960017</v>
      </c>
      <c r="V9" s="87">
        <f t="shared" si="3"/>
        <v>179.29045751577669</v>
      </c>
      <c r="W9" s="87">
        <f t="shared" si="3"/>
        <v>188.1401171593071</v>
      </c>
      <c r="X9" s="87">
        <f t="shared" si="3"/>
        <v>193.01272242140416</v>
      </c>
      <c r="Y9" s="87">
        <f t="shared" si="3"/>
        <v>194.70095141750886</v>
      </c>
      <c r="Z9" s="87">
        <f t="shared" si="3"/>
        <v>197.13514173152697</v>
      </c>
      <c r="AA9" s="87">
        <f t="shared" si="3"/>
        <v>199.84855900116597</v>
      </c>
      <c r="AB9" s="87">
        <f t="shared" si="3"/>
        <v>202.17053227749693</v>
      </c>
      <c r="AC9" s="87">
        <f t="shared" si="3"/>
        <v>204.36217198494973</v>
      </c>
      <c r="AD9" s="87">
        <f t="shared" si="3"/>
        <v>206.53422528423533</v>
      </c>
      <c r="AE9" s="87">
        <f t="shared" si="3"/>
        <v>208.75181550334236</v>
      </c>
      <c r="AF9" s="87">
        <f t="shared" si="3"/>
        <v>210.97007904542369</v>
      </c>
      <c r="AG9" s="87">
        <f t="shared" si="3"/>
        <v>213.31818358639106</v>
      </c>
      <c r="AH9" s="87">
        <f t="shared" si="3"/>
        <v>215.634670129357</v>
      </c>
      <c r="AI9" s="87">
        <f t="shared" si="3"/>
        <v>217.86296167377597</v>
      </c>
      <c r="AJ9" s="87">
        <f t="shared" si="3"/>
        <v>220.11914784946958</v>
      </c>
      <c r="AK9" s="87">
        <f t="shared" si="3"/>
        <v>222.38802599440947</v>
      </c>
      <c r="AL9" s="87">
        <f t="shared" si="3"/>
        <v>224.73076229406439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43.180770337317192</v>
      </c>
      <c r="N10" s="11">
        <v>41.209021096665545</v>
      </c>
      <c r="O10" s="11">
        <v>42.134908096080032</v>
      </c>
      <c r="P10" s="11">
        <v>44.04829308413025</v>
      </c>
      <c r="Q10" s="11">
        <v>46.290551322300381</v>
      </c>
      <c r="R10" s="11">
        <v>46.912956347586324</v>
      </c>
      <c r="S10" s="11">
        <v>50.763208807660085</v>
      </c>
      <c r="T10" s="11">
        <v>49.068335001757731</v>
      </c>
      <c r="U10" s="11">
        <v>51.58073284279525</v>
      </c>
      <c r="V10" s="11">
        <v>54.654941997353703</v>
      </c>
      <c r="W10" s="11">
        <v>56.762178974607544</v>
      </c>
      <c r="X10" s="11">
        <v>57.250125371690487</v>
      </c>
      <c r="Y10" s="11">
        <v>57.920619563096253</v>
      </c>
      <c r="Z10" s="11">
        <v>58.751587057494561</v>
      </c>
      <c r="AA10" s="11">
        <v>59.637584902320995</v>
      </c>
      <c r="AB10" s="11">
        <v>60.394423136004534</v>
      </c>
      <c r="AC10" s="11">
        <v>61.094025129164663</v>
      </c>
      <c r="AD10" s="11">
        <v>61.775918837067621</v>
      </c>
      <c r="AE10" s="11">
        <v>62.481421872428818</v>
      </c>
      <c r="AF10" s="11">
        <v>63.193100015301475</v>
      </c>
      <c r="AG10" s="11">
        <v>63.929449002381681</v>
      </c>
      <c r="AH10" s="11">
        <v>64.662513142872143</v>
      </c>
      <c r="AI10" s="11">
        <v>65.382978838538733</v>
      </c>
      <c r="AJ10" s="11">
        <v>66.110414657873932</v>
      </c>
      <c r="AK10" s="11">
        <v>66.840979937722253</v>
      </c>
      <c r="AL10" s="11">
        <v>67.588581658490142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24.326560555078785</v>
      </c>
      <c r="N11" s="11">
        <v>27.042540807709869</v>
      </c>
      <c r="O11" s="11">
        <v>27.356936317798457</v>
      </c>
      <c r="P11" s="11">
        <v>28.378991513119541</v>
      </c>
      <c r="Q11" s="11">
        <v>28.930794054509391</v>
      </c>
      <c r="R11" s="11">
        <v>28.948204758658136</v>
      </c>
      <c r="S11" s="11">
        <v>30.926961503900223</v>
      </c>
      <c r="T11" s="11">
        <v>33.712943198579843</v>
      </c>
      <c r="U11" s="11">
        <v>33.325671630516041</v>
      </c>
      <c r="V11" s="11">
        <v>34.89669555481295</v>
      </c>
      <c r="W11" s="11">
        <v>34.74914414360434</v>
      </c>
      <c r="X11" s="11">
        <v>35.918676641089483</v>
      </c>
      <c r="Y11" s="11">
        <v>36.305503314079978</v>
      </c>
      <c r="Z11" s="11">
        <v>36.787599401688212</v>
      </c>
      <c r="AA11" s="11">
        <v>37.310438921045765</v>
      </c>
      <c r="AB11" s="11">
        <v>37.751854385269752</v>
      </c>
      <c r="AC11" s="11">
        <v>38.154284170227022</v>
      </c>
      <c r="AD11" s="11">
        <v>38.584686692503603</v>
      </c>
      <c r="AE11" s="11">
        <v>39.004272886146083</v>
      </c>
      <c r="AF11" s="11">
        <v>39.38144449884021</v>
      </c>
      <c r="AG11" s="11">
        <v>39.791103327792179</v>
      </c>
      <c r="AH11" s="11">
        <v>40.189666446800111</v>
      </c>
      <c r="AI11" s="11">
        <v>40.595114218370995</v>
      </c>
      <c r="AJ11" s="11">
        <v>40.996327731185012</v>
      </c>
      <c r="AK11" s="11">
        <v>41.391905496698875</v>
      </c>
      <c r="AL11" s="11">
        <v>41.826994906237196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29.28017702173657</v>
      </c>
      <c r="N12" s="11">
        <v>29.621756433312378</v>
      </c>
      <c r="O12" s="11">
        <v>28.866011925641242</v>
      </c>
      <c r="P12" s="11">
        <v>31.784874913673079</v>
      </c>
      <c r="Q12" s="11">
        <v>31.53517899950856</v>
      </c>
      <c r="R12" s="11">
        <v>31.488388189008433</v>
      </c>
      <c r="S12" s="11">
        <v>32.608572984836691</v>
      </c>
      <c r="T12" s="11">
        <v>30.688423384323812</v>
      </c>
      <c r="U12" s="11">
        <v>31.8834928782376</v>
      </c>
      <c r="V12" s="11">
        <v>33.928069168467502</v>
      </c>
      <c r="W12" s="11">
        <v>35.006282805569555</v>
      </c>
      <c r="X12" s="11">
        <v>34.666884186496745</v>
      </c>
      <c r="Y12" s="11">
        <v>34.489397586704051</v>
      </c>
      <c r="Z12" s="11">
        <v>34.612323402596537</v>
      </c>
      <c r="AA12" s="11">
        <v>34.813723591753202</v>
      </c>
      <c r="AB12" s="11">
        <v>34.977879326359677</v>
      </c>
      <c r="AC12" s="11">
        <v>35.129892397285516</v>
      </c>
      <c r="AD12" s="11">
        <v>35.275611468034192</v>
      </c>
      <c r="AE12" s="11">
        <v>35.451535633951885</v>
      </c>
      <c r="AF12" s="11">
        <v>35.643693875507552</v>
      </c>
      <c r="AG12" s="11">
        <v>35.881826302288822</v>
      </c>
      <c r="AH12" s="11">
        <v>36.08189768396236</v>
      </c>
      <c r="AI12" s="11">
        <v>36.260203970471359</v>
      </c>
      <c r="AJ12" s="11">
        <v>36.44102521010889</v>
      </c>
      <c r="AK12" s="11">
        <v>36.622846904618797</v>
      </c>
      <c r="AL12" s="11">
        <v>36.80815885632007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46.588219644151572</v>
      </c>
      <c r="N13" s="11">
        <v>45.209151910884216</v>
      </c>
      <c r="O13" s="11">
        <v>43.899557523535648</v>
      </c>
      <c r="P13" s="11">
        <v>46.33748693186844</v>
      </c>
      <c r="Q13" s="11">
        <v>48.498603822991349</v>
      </c>
      <c r="R13" s="11">
        <v>46.998225957414547</v>
      </c>
      <c r="S13" s="11">
        <v>52.23696411141875</v>
      </c>
      <c r="T13" s="11">
        <v>50.601385943261015</v>
      </c>
      <c r="U13" s="11">
        <v>53.077204638051285</v>
      </c>
      <c r="V13" s="11">
        <v>55.810750795142532</v>
      </c>
      <c r="W13" s="11">
        <v>61.62251123552565</v>
      </c>
      <c r="X13" s="11">
        <v>65.177036222127455</v>
      </c>
      <c r="Y13" s="11">
        <v>65.98543095362858</v>
      </c>
      <c r="Z13" s="11">
        <v>66.983631869747668</v>
      </c>
      <c r="AA13" s="11">
        <v>68.086811586046025</v>
      </c>
      <c r="AB13" s="11">
        <v>69.046375429862948</v>
      </c>
      <c r="AC13" s="11">
        <v>69.983970288272531</v>
      </c>
      <c r="AD13" s="11">
        <v>70.898008286629945</v>
      </c>
      <c r="AE13" s="11">
        <v>71.814585110815557</v>
      </c>
      <c r="AF13" s="11">
        <v>72.751840655774473</v>
      </c>
      <c r="AG13" s="11">
        <v>73.71580495392837</v>
      </c>
      <c r="AH13" s="11">
        <v>74.700592855722391</v>
      </c>
      <c r="AI13" s="11">
        <v>75.624664646394876</v>
      </c>
      <c r="AJ13" s="11">
        <v>76.571380250301729</v>
      </c>
      <c r="AK13" s="11">
        <v>77.532293655369557</v>
      </c>
      <c r="AL13" s="11">
        <v>78.507026873017011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87.973792206297531</v>
      </c>
      <c r="N15" s="87">
        <f>SUM(N16:N20)</f>
        <v>92.239126654271459</v>
      </c>
      <c r="O15" s="87">
        <f t="shared" ref="O15:AL15" si="5">SUM(O16:O20)</f>
        <v>93.863468639203063</v>
      </c>
      <c r="P15" s="87">
        <f t="shared" si="5"/>
        <v>93.503151860499258</v>
      </c>
      <c r="Q15" s="87">
        <f t="shared" si="5"/>
        <v>96.227926262160111</v>
      </c>
      <c r="R15" s="87">
        <f t="shared" si="5"/>
        <v>97.996279299454613</v>
      </c>
      <c r="S15" s="87">
        <f t="shared" si="5"/>
        <v>102.79786089294109</v>
      </c>
      <c r="T15" s="87">
        <f t="shared" si="5"/>
        <v>106.73470881533396</v>
      </c>
      <c r="U15" s="87">
        <f t="shared" si="5"/>
        <v>106.76736439092812</v>
      </c>
      <c r="V15" s="87">
        <f t="shared" si="5"/>
        <v>108.55014465316651</v>
      </c>
      <c r="W15" s="87">
        <f t="shared" si="5"/>
        <v>113.55796052035905</v>
      </c>
      <c r="X15" s="87">
        <f t="shared" si="5"/>
        <v>107.02840284338393</v>
      </c>
      <c r="Y15" s="87">
        <f t="shared" si="5"/>
        <v>107.71900970607697</v>
      </c>
      <c r="Z15" s="87">
        <f t="shared" si="5"/>
        <v>108.69842083564001</v>
      </c>
      <c r="AA15" s="87">
        <f t="shared" si="5"/>
        <v>109.9059195642993</v>
      </c>
      <c r="AB15" s="87">
        <f t="shared" si="5"/>
        <v>110.81917102382906</v>
      </c>
      <c r="AC15" s="87">
        <f t="shared" si="5"/>
        <v>111.63807282649016</v>
      </c>
      <c r="AD15" s="87">
        <f t="shared" si="5"/>
        <v>112.39947101942354</v>
      </c>
      <c r="AE15" s="87">
        <f t="shared" si="5"/>
        <v>113.13549632373439</v>
      </c>
      <c r="AF15" s="87">
        <f t="shared" si="5"/>
        <v>113.89011916482718</v>
      </c>
      <c r="AG15" s="87">
        <f t="shared" si="5"/>
        <v>114.72146599379796</v>
      </c>
      <c r="AH15" s="87">
        <f t="shared" si="5"/>
        <v>115.56913243350391</v>
      </c>
      <c r="AI15" s="87">
        <f t="shared" si="5"/>
        <v>116.35050672562761</v>
      </c>
      <c r="AJ15" s="87">
        <f t="shared" si="5"/>
        <v>117.15893842675726</v>
      </c>
      <c r="AK15" s="87">
        <f t="shared" si="5"/>
        <v>118.00735962763662</v>
      </c>
      <c r="AL15" s="87">
        <f t="shared" si="5"/>
        <v>118.87534581397531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14.439316310317201</v>
      </c>
      <c r="N16" s="11">
        <v>14.051381441921528</v>
      </c>
      <c r="O16" s="11">
        <v>14.504652893007496</v>
      </c>
      <c r="P16" s="11">
        <v>15.112207220632685</v>
      </c>
      <c r="Q16" s="11">
        <v>14.249369455518361</v>
      </c>
      <c r="R16" s="11">
        <v>13.891194542519699</v>
      </c>
      <c r="S16" s="11">
        <v>15.172207645899041</v>
      </c>
      <c r="T16" s="11">
        <v>16.401842643702302</v>
      </c>
      <c r="U16" s="11">
        <v>16.763324280698182</v>
      </c>
      <c r="V16" s="11">
        <v>16.598815560828282</v>
      </c>
      <c r="W16" s="11">
        <v>18.005371037109249</v>
      </c>
      <c r="X16" s="11">
        <v>15.251573683498561</v>
      </c>
      <c r="Y16" s="11">
        <v>15.357412690080713</v>
      </c>
      <c r="Z16" s="11">
        <v>15.49028987241044</v>
      </c>
      <c r="AA16" s="11">
        <v>15.644027030849305</v>
      </c>
      <c r="AB16" s="11">
        <v>15.772539301853438</v>
      </c>
      <c r="AC16" s="11">
        <v>15.881774397299807</v>
      </c>
      <c r="AD16" s="11">
        <v>15.975678157207952</v>
      </c>
      <c r="AE16" s="11">
        <v>16.064224560705426</v>
      </c>
      <c r="AF16" s="11">
        <v>16.152153993797526</v>
      </c>
      <c r="AG16" s="11">
        <v>16.266765032636766</v>
      </c>
      <c r="AH16" s="11">
        <v>16.380140533732867</v>
      </c>
      <c r="AI16" s="11">
        <v>16.491006896459719</v>
      </c>
      <c r="AJ16" s="11">
        <v>16.612435369601663</v>
      </c>
      <c r="AK16" s="11">
        <v>16.728323452111155</v>
      </c>
      <c r="AL16" s="11">
        <v>16.851664417544146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9.3652298527572633</v>
      </c>
      <c r="N17" s="11">
        <v>12.584304374925273</v>
      </c>
      <c r="O17" s="11">
        <v>12.295192154193936</v>
      </c>
      <c r="P17" s="11">
        <v>12.606143583573745</v>
      </c>
      <c r="Q17" s="11">
        <v>12.829073816863504</v>
      </c>
      <c r="R17" s="11">
        <v>12.983193146151171</v>
      </c>
      <c r="S17" s="11">
        <v>13.543205086684909</v>
      </c>
      <c r="T17" s="11">
        <v>14.136374924449738</v>
      </c>
      <c r="U17" s="11">
        <v>15.309824102663157</v>
      </c>
      <c r="V17" s="11">
        <v>15.436641595378934</v>
      </c>
      <c r="W17" s="11">
        <v>15.624977673549568</v>
      </c>
      <c r="X17" s="11">
        <v>15.153677525374096</v>
      </c>
      <c r="Y17" s="11">
        <v>15.320615561119427</v>
      </c>
      <c r="Z17" s="11">
        <v>15.530218370437762</v>
      </c>
      <c r="AA17" s="11">
        <v>15.757812288687349</v>
      </c>
      <c r="AB17" s="11">
        <v>15.95450321055336</v>
      </c>
      <c r="AC17" s="11">
        <v>16.129171672903045</v>
      </c>
      <c r="AD17" s="11">
        <v>16.300015049676446</v>
      </c>
      <c r="AE17" s="11">
        <v>16.460683880830334</v>
      </c>
      <c r="AF17" s="11">
        <v>16.629102956560097</v>
      </c>
      <c r="AG17" s="11">
        <v>16.825950453542376</v>
      </c>
      <c r="AH17" s="11">
        <v>17.030921731562234</v>
      </c>
      <c r="AI17" s="11">
        <v>17.212750787777033</v>
      </c>
      <c r="AJ17" s="11">
        <v>17.386623159719552</v>
      </c>
      <c r="AK17" s="11">
        <v>17.565593494234605</v>
      </c>
      <c r="AL17" s="11">
        <v>17.742817280978212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8.7927650177962615</v>
      </c>
      <c r="N18" s="11">
        <v>10.401811640834085</v>
      </c>
      <c r="O18" s="11">
        <v>10.279874100156862</v>
      </c>
      <c r="P18" s="11">
        <v>9.3847272109299382</v>
      </c>
      <c r="Q18" s="11">
        <v>9.5436122720713019</v>
      </c>
      <c r="R18" s="11">
        <v>9.5676289350769874</v>
      </c>
      <c r="S18" s="11">
        <v>10.132573502994669</v>
      </c>
      <c r="T18" s="11">
        <v>9.6139153963521</v>
      </c>
      <c r="U18" s="11">
        <v>9.9841599643793089</v>
      </c>
      <c r="V18" s="11">
        <v>9.8738854076293237</v>
      </c>
      <c r="W18" s="11">
        <v>10.272593637449544</v>
      </c>
      <c r="X18" s="11">
        <v>11.404075439758095</v>
      </c>
      <c r="Y18" s="11">
        <v>11.645536635004932</v>
      </c>
      <c r="Z18" s="11">
        <v>11.873553903255093</v>
      </c>
      <c r="AA18" s="11">
        <v>12.130424721546918</v>
      </c>
      <c r="AB18" s="11">
        <v>12.30649697936119</v>
      </c>
      <c r="AC18" s="11">
        <v>12.480724244378662</v>
      </c>
      <c r="AD18" s="11">
        <v>12.641091002225794</v>
      </c>
      <c r="AE18" s="11">
        <v>12.803235554976057</v>
      </c>
      <c r="AF18" s="11">
        <v>12.957540591157393</v>
      </c>
      <c r="AG18" s="11">
        <v>13.112031499278521</v>
      </c>
      <c r="AH18" s="11">
        <v>13.253829879053869</v>
      </c>
      <c r="AI18" s="11">
        <v>13.397581644766193</v>
      </c>
      <c r="AJ18" s="11">
        <v>13.55769609206436</v>
      </c>
      <c r="AK18" s="11">
        <v>13.735236982505354</v>
      </c>
      <c r="AL18" s="11">
        <v>13.907237410166173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8.6365644271964843</v>
      </c>
      <c r="N19" s="11">
        <v>10.672859698124618</v>
      </c>
      <c r="O19" s="11">
        <v>11.19939429690856</v>
      </c>
      <c r="P19" s="11">
        <v>10.82096794073783</v>
      </c>
      <c r="Q19" s="11">
        <v>11.254958207515013</v>
      </c>
      <c r="R19" s="11">
        <v>12.890596119460181</v>
      </c>
      <c r="S19" s="11">
        <v>13.37342486683654</v>
      </c>
      <c r="T19" s="11">
        <v>14.745744519873556</v>
      </c>
      <c r="U19" s="11">
        <v>12.854496672092949</v>
      </c>
      <c r="V19" s="11">
        <v>12.514781119645944</v>
      </c>
      <c r="W19" s="11">
        <v>13.230711495350086</v>
      </c>
      <c r="X19" s="11">
        <v>12.12208328879343</v>
      </c>
      <c r="Y19" s="11">
        <v>12.030465509792656</v>
      </c>
      <c r="Z19" s="11">
        <v>12.093961125561128</v>
      </c>
      <c r="AA19" s="11">
        <v>12.246150863899308</v>
      </c>
      <c r="AB19" s="11">
        <v>12.374388339383918</v>
      </c>
      <c r="AC19" s="11">
        <v>12.488200523488173</v>
      </c>
      <c r="AD19" s="11">
        <v>12.597519847244365</v>
      </c>
      <c r="AE19" s="11">
        <v>12.713185892643105</v>
      </c>
      <c r="AF19" s="11">
        <v>12.834426033934591</v>
      </c>
      <c r="AG19" s="11">
        <v>12.964149380561015</v>
      </c>
      <c r="AH19" s="11">
        <v>13.112284295972113</v>
      </c>
      <c r="AI19" s="11">
        <v>13.233227702072403</v>
      </c>
      <c r="AJ19" s="11">
        <v>13.345490087874255</v>
      </c>
      <c r="AK19" s="11">
        <v>13.466160302629939</v>
      </c>
      <c r="AL19" s="11">
        <v>13.581909468934681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46.739916598230323</v>
      </c>
      <c r="N20" s="11">
        <v>44.528769498465955</v>
      </c>
      <c r="O20" s="11">
        <v>45.584355194936215</v>
      </c>
      <c r="P20" s="11">
        <v>45.579105904625052</v>
      </c>
      <c r="Q20" s="11">
        <v>48.350912510191925</v>
      </c>
      <c r="R20" s="11">
        <v>48.663666556246568</v>
      </c>
      <c r="S20" s="11">
        <v>50.576449790525935</v>
      </c>
      <c r="T20" s="11">
        <v>51.836831330956272</v>
      </c>
      <c r="U20" s="11">
        <v>51.855559371094515</v>
      </c>
      <c r="V20" s="11">
        <v>54.126020969684021</v>
      </c>
      <c r="W20" s="11">
        <v>56.424306676900606</v>
      </c>
      <c r="X20" s="11">
        <v>53.096992905959759</v>
      </c>
      <c r="Y20" s="11">
        <v>53.364979310079249</v>
      </c>
      <c r="Z20" s="11">
        <v>53.71039756397559</v>
      </c>
      <c r="AA20" s="11">
        <v>54.127504659316408</v>
      </c>
      <c r="AB20" s="11">
        <v>54.411243192677148</v>
      </c>
      <c r="AC20" s="11">
        <v>54.658201988420473</v>
      </c>
      <c r="AD20" s="11">
        <v>54.885166963068983</v>
      </c>
      <c r="AE20" s="11">
        <v>55.094166434579471</v>
      </c>
      <c r="AF20" s="11">
        <v>55.316895589377587</v>
      </c>
      <c r="AG20" s="11">
        <v>55.552569627779278</v>
      </c>
      <c r="AH20" s="11">
        <v>55.791955993182818</v>
      </c>
      <c r="AI20" s="11">
        <v>56.015939694552266</v>
      </c>
      <c r="AJ20" s="11">
        <v>56.256693717497434</v>
      </c>
      <c r="AK20" s="11">
        <v>56.512045396155564</v>
      </c>
      <c r="AL20" s="11">
        <v>56.791717236352106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89.298039697247347</v>
      </c>
      <c r="N22" s="87">
        <f>SUM(N23:N24)</f>
        <v>91.515143405423331</v>
      </c>
      <c r="O22" s="87">
        <f t="shared" ref="O22:AL22" si="7">SUM(O23:O24)</f>
        <v>92.454865174611371</v>
      </c>
      <c r="P22" s="87">
        <f t="shared" si="7"/>
        <v>94.083276512697608</v>
      </c>
      <c r="Q22" s="87">
        <f t="shared" si="7"/>
        <v>93.880706191423599</v>
      </c>
      <c r="R22" s="87">
        <f t="shared" si="7"/>
        <v>95.70371865982635</v>
      </c>
      <c r="S22" s="87">
        <f t="shared" si="7"/>
        <v>96.568446310427049</v>
      </c>
      <c r="T22" s="87">
        <f t="shared" si="7"/>
        <v>100.21296834771371</v>
      </c>
      <c r="U22" s="87">
        <f t="shared" si="7"/>
        <v>98.594074878504046</v>
      </c>
      <c r="V22" s="87">
        <f t="shared" si="7"/>
        <v>97.671398567179608</v>
      </c>
      <c r="W22" s="87">
        <f t="shared" si="7"/>
        <v>100.22135311081831</v>
      </c>
      <c r="X22" s="87">
        <f t="shared" si="7"/>
        <v>96.686985086109019</v>
      </c>
      <c r="Y22" s="87">
        <f t="shared" si="7"/>
        <v>96.171677688631632</v>
      </c>
      <c r="Z22" s="87">
        <f t="shared" si="7"/>
        <v>95.822490294807153</v>
      </c>
      <c r="AA22" s="87">
        <f t="shared" si="7"/>
        <v>95.682529929359703</v>
      </c>
      <c r="AB22" s="87">
        <f t="shared" si="7"/>
        <v>95.236973830291703</v>
      </c>
      <c r="AC22" s="87">
        <f t="shared" si="7"/>
        <v>94.751325894409746</v>
      </c>
      <c r="AD22" s="87">
        <f t="shared" si="7"/>
        <v>94.237267397180233</v>
      </c>
      <c r="AE22" s="87">
        <f t="shared" si="7"/>
        <v>93.663830899880068</v>
      </c>
      <c r="AF22" s="87">
        <f t="shared" si="7"/>
        <v>93.019349626388333</v>
      </c>
      <c r="AG22" s="87">
        <f t="shared" si="7"/>
        <v>92.254495820403761</v>
      </c>
      <c r="AH22" s="87">
        <f t="shared" si="7"/>
        <v>91.372962290745875</v>
      </c>
      <c r="AI22" s="87">
        <f t="shared" si="7"/>
        <v>90.708629664189942</v>
      </c>
      <c r="AJ22" s="87">
        <f t="shared" si="7"/>
        <v>90.031152602403822</v>
      </c>
      <c r="AK22" s="87">
        <f t="shared" si="7"/>
        <v>89.232898750240508</v>
      </c>
      <c r="AL22" s="87">
        <f t="shared" si="7"/>
        <v>88.34950443057663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69.864695812187989</v>
      </c>
      <c r="N23" s="11">
        <v>72.952506429153928</v>
      </c>
      <c r="O23" s="11">
        <v>73.879823833489851</v>
      </c>
      <c r="P23" s="11">
        <v>73.873190784330191</v>
      </c>
      <c r="Q23" s="11">
        <v>74.507938914228021</v>
      </c>
      <c r="R23" s="11">
        <v>77.37495100295672</v>
      </c>
      <c r="S23" s="11">
        <v>78.401893077244267</v>
      </c>
      <c r="T23" s="11">
        <v>81.253007628166458</v>
      </c>
      <c r="U23" s="11">
        <v>79.398750448036154</v>
      </c>
      <c r="V23" s="11">
        <v>79.882197734218281</v>
      </c>
      <c r="W23" s="11">
        <v>82.906991699075434</v>
      </c>
      <c r="X23" s="11">
        <v>77.431582951974889</v>
      </c>
      <c r="Y23" s="11">
        <v>77.150771612241513</v>
      </c>
      <c r="Z23" s="11">
        <v>77.008619982279612</v>
      </c>
      <c r="AA23" s="11">
        <v>77.018892718495195</v>
      </c>
      <c r="AB23" s="11">
        <v>76.792002459277882</v>
      </c>
      <c r="AC23" s="11">
        <v>76.558603183674407</v>
      </c>
      <c r="AD23" s="11">
        <v>76.293296861182696</v>
      </c>
      <c r="AE23" s="11">
        <v>75.935625382811665</v>
      </c>
      <c r="AF23" s="11">
        <v>75.583042807429138</v>
      </c>
      <c r="AG23" s="11">
        <v>75.263010658970941</v>
      </c>
      <c r="AH23" s="11">
        <v>74.92915539246377</v>
      </c>
      <c r="AI23" s="11">
        <v>74.582836914093477</v>
      </c>
      <c r="AJ23" s="11">
        <v>74.225520230936411</v>
      </c>
      <c r="AK23" s="11">
        <v>73.850626359057856</v>
      </c>
      <c r="AL23" s="11">
        <v>73.412327071297526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19.433343885059358</v>
      </c>
      <c r="N24" s="11">
        <v>18.562636976269403</v>
      </c>
      <c r="O24" s="11">
        <v>18.575041341121519</v>
      </c>
      <c r="P24" s="11">
        <v>20.210085728367424</v>
      </c>
      <c r="Q24" s="11">
        <v>19.372767277195575</v>
      </c>
      <c r="R24" s="11">
        <v>18.328767656869626</v>
      </c>
      <c r="S24" s="11">
        <v>18.166553233182778</v>
      </c>
      <c r="T24" s="11">
        <v>18.959960719547258</v>
      </c>
      <c r="U24" s="11">
        <v>19.195324430467895</v>
      </c>
      <c r="V24" s="11">
        <v>17.789200832961324</v>
      </c>
      <c r="W24" s="11">
        <v>17.314361411742883</v>
      </c>
      <c r="X24" s="11">
        <v>19.255402134134137</v>
      </c>
      <c r="Y24" s="11">
        <v>19.020906076390116</v>
      </c>
      <c r="Z24" s="11">
        <v>18.813870312527548</v>
      </c>
      <c r="AA24" s="11">
        <v>18.663637210864504</v>
      </c>
      <c r="AB24" s="11">
        <v>18.444971371013814</v>
      </c>
      <c r="AC24" s="11">
        <v>18.192722710735332</v>
      </c>
      <c r="AD24" s="11">
        <v>17.94397053599754</v>
      </c>
      <c r="AE24" s="11">
        <v>17.7282055170684</v>
      </c>
      <c r="AF24" s="11">
        <v>17.436306818959192</v>
      </c>
      <c r="AG24" s="11">
        <v>16.991485161432816</v>
      </c>
      <c r="AH24" s="11">
        <v>16.443806898282109</v>
      </c>
      <c r="AI24" s="11">
        <v>16.125792750096458</v>
      </c>
      <c r="AJ24" s="11">
        <v>15.805632371467416</v>
      </c>
      <c r="AK24" s="11">
        <v>15.382272391182653</v>
      </c>
      <c r="AL24" s="11">
        <v>14.937177359279103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76.42132991938341</v>
      </c>
      <c r="N26" s="87">
        <f>SUM(N27:N30)</f>
        <v>79.601218658587655</v>
      </c>
      <c r="O26" s="87">
        <f t="shared" ref="O26:AL26" si="9">SUM(O27:O30)</f>
        <v>80.721636077303259</v>
      </c>
      <c r="P26" s="87">
        <f t="shared" si="9"/>
        <v>77.349785185956122</v>
      </c>
      <c r="Q26" s="87">
        <f t="shared" si="9"/>
        <v>80.320335779273577</v>
      </c>
      <c r="R26" s="87">
        <f>SUM(R27:R30)</f>
        <v>81.221197971788015</v>
      </c>
      <c r="S26" s="87">
        <f t="shared" si="9"/>
        <v>82.650031217066314</v>
      </c>
      <c r="T26" s="87">
        <f t="shared" si="9"/>
        <v>83.516816640503151</v>
      </c>
      <c r="U26" s="87">
        <f t="shared" si="9"/>
        <v>79.314889548760021</v>
      </c>
      <c r="V26" s="87">
        <f t="shared" si="9"/>
        <v>80.563416079906631</v>
      </c>
      <c r="W26" s="87">
        <f t="shared" si="9"/>
        <v>71.915040446207016</v>
      </c>
      <c r="X26" s="87">
        <f t="shared" si="9"/>
        <v>73.098016405063021</v>
      </c>
      <c r="Y26" s="87">
        <f t="shared" si="9"/>
        <v>72.594794885548566</v>
      </c>
      <c r="Z26" s="87">
        <f t="shared" si="9"/>
        <v>72.227936574906153</v>
      </c>
      <c r="AA26" s="87">
        <f t="shared" si="9"/>
        <v>71.98629442155476</v>
      </c>
      <c r="AB26" s="87">
        <f t="shared" si="9"/>
        <v>71.664578530646665</v>
      </c>
      <c r="AC26" s="87">
        <f t="shared" si="9"/>
        <v>71.311808197085497</v>
      </c>
      <c r="AD26" s="87">
        <f t="shared" si="9"/>
        <v>70.901139557582468</v>
      </c>
      <c r="AE26" s="87">
        <f t="shared" si="9"/>
        <v>70.483501769632355</v>
      </c>
      <c r="AF26" s="87">
        <f t="shared" si="9"/>
        <v>70.063243865261924</v>
      </c>
      <c r="AG26" s="87">
        <f t="shared" si="9"/>
        <v>69.666169786548764</v>
      </c>
      <c r="AH26" s="87">
        <f t="shared" si="9"/>
        <v>69.280003234726706</v>
      </c>
      <c r="AI26" s="87">
        <f t="shared" si="9"/>
        <v>68.880978276033773</v>
      </c>
      <c r="AJ26" s="87">
        <f t="shared" si="9"/>
        <v>68.485607381257267</v>
      </c>
      <c r="AK26" s="87">
        <f t="shared" si="9"/>
        <v>68.084860753794217</v>
      </c>
      <c r="AL26" s="87">
        <f t="shared" si="9"/>
        <v>67.685150788676964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7.3952239942538682</v>
      </c>
      <c r="N27" s="11">
        <v>9.2887181748675012</v>
      </c>
      <c r="O27" s="11">
        <v>9.307821615648729</v>
      </c>
      <c r="P27" s="11">
        <v>8.0723077915455157</v>
      </c>
      <c r="Q27" s="11">
        <v>7.8844076031979986</v>
      </c>
      <c r="R27" s="11">
        <v>8.6520877618869836</v>
      </c>
      <c r="S27" s="11">
        <v>9.3184419477245317</v>
      </c>
      <c r="T27" s="11">
        <v>8.9130029769735817</v>
      </c>
      <c r="U27" s="11">
        <v>7.6142809354497567</v>
      </c>
      <c r="V27" s="11">
        <v>9.0444435067437254</v>
      </c>
      <c r="W27" s="11">
        <v>9.3056861356102196</v>
      </c>
      <c r="X27" s="11">
        <v>9.0433058054889983</v>
      </c>
      <c r="Y27" s="11">
        <v>9.0513823100743167</v>
      </c>
      <c r="Z27" s="11">
        <v>9.1030591356756272</v>
      </c>
      <c r="AA27" s="11">
        <v>9.1832630497364907</v>
      </c>
      <c r="AB27" s="11">
        <v>9.2457140149889092</v>
      </c>
      <c r="AC27" s="11">
        <v>9.3018320872181413</v>
      </c>
      <c r="AD27" s="11">
        <v>9.3477045392440328</v>
      </c>
      <c r="AE27" s="11">
        <v>9.4104045246103976</v>
      </c>
      <c r="AF27" s="11">
        <v>9.4830638195358237</v>
      </c>
      <c r="AG27" s="11">
        <v>9.558241558416281</v>
      </c>
      <c r="AH27" s="11">
        <v>9.6356569871604592</v>
      </c>
      <c r="AI27" s="11">
        <v>9.7116825259231874</v>
      </c>
      <c r="AJ27" s="11">
        <v>9.7931321900304571</v>
      </c>
      <c r="AK27" s="11">
        <v>9.8748674254010869</v>
      </c>
      <c r="AL27" s="11">
        <v>9.9558004139251377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32.409963775943396</v>
      </c>
      <c r="N28" s="11">
        <v>33.165435821837868</v>
      </c>
      <c r="O28" s="11">
        <v>33.049633758920088</v>
      </c>
      <c r="P28" s="11">
        <v>31.894961979316605</v>
      </c>
      <c r="Q28" s="11">
        <v>35.029059729107459</v>
      </c>
      <c r="R28" s="11">
        <v>34.296049530101634</v>
      </c>
      <c r="S28" s="11">
        <v>35.035528448275599</v>
      </c>
      <c r="T28" s="11">
        <v>35.723873726847259</v>
      </c>
      <c r="U28" s="11">
        <v>34.324028362776417</v>
      </c>
      <c r="V28" s="11">
        <v>35.437847124421324</v>
      </c>
      <c r="W28" s="11">
        <v>31.035924399652902</v>
      </c>
      <c r="X28" s="11">
        <v>31.225076383857751</v>
      </c>
      <c r="Y28" s="11">
        <v>31.070426634905036</v>
      </c>
      <c r="Z28" s="11">
        <v>30.934975969803528</v>
      </c>
      <c r="AA28" s="11">
        <v>30.835836405321626</v>
      </c>
      <c r="AB28" s="11">
        <v>30.695450006878655</v>
      </c>
      <c r="AC28" s="11">
        <v>30.529403972750799</v>
      </c>
      <c r="AD28" s="11">
        <v>30.342704821947681</v>
      </c>
      <c r="AE28" s="11">
        <v>30.156176217883125</v>
      </c>
      <c r="AF28" s="11">
        <v>29.967942007186274</v>
      </c>
      <c r="AG28" s="11">
        <v>29.787725908193611</v>
      </c>
      <c r="AH28" s="11">
        <v>29.598942351934539</v>
      </c>
      <c r="AI28" s="11">
        <v>29.403217430721202</v>
      </c>
      <c r="AJ28" s="11">
        <v>29.208853382832149</v>
      </c>
      <c r="AK28" s="11">
        <v>29.009216194706099</v>
      </c>
      <c r="AL28" s="11">
        <v>28.815138594802665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23.06201564128677</v>
      </c>
      <c r="N29" s="11">
        <v>22.901233330392049</v>
      </c>
      <c r="O29" s="11">
        <v>23.690680249898644</v>
      </c>
      <c r="P29" s="11">
        <v>22.912859389012354</v>
      </c>
      <c r="Q29" s="11">
        <v>22.780625467973792</v>
      </c>
      <c r="R29" s="11">
        <v>22.660175779742318</v>
      </c>
      <c r="S29" s="11">
        <v>22.658779402341647</v>
      </c>
      <c r="T29" s="11">
        <v>23.60688226732352</v>
      </c>
      <c r="U29" s="11">
        <v>22.600888402178914</v>
      </c>
      <c r="V29" s="11">
        <v>22.174235906243492</v>
      </c>
      <c r="W29" s="11">
        <v>18.088220664963497</v>
      </c>
      <c r="X29" s="11">
        <v>19.495612747179536</v>
      </c>
      <c r="Y29" s="11">
        <v>19.222131674473239</v>
      </c>
      <c r="Z29" s="11">
        <v>18.996177588514485</v>
      </c>
      <c r="AA29" s="11">
        <v>18.806261485583533</v>
      </c>
      <c r="AB29" s="11">
        <v>18.605144505026761</v>
      </c>
      <c r="AC29" s="11">
        <v>18.404968642982993</v>
      </c>
      <c r="AD29" s="11">
        <v>18.202131116362544</v>
      </c>
      <c r="AE29" s="11">
        <v>17.987107461417697</v>
      </c>
      <c r="AF29" s="11">
        <v>17.770187783472057</v>
      </c>
      <c r="AG29" s="11">
        <v>17.551150084245549</v>
      </c>
      <c r="AH29" s="11">
        <v>17.335104062928785</v>
      </c>
      <c r="AI29" s="11">
        <v>17.122642946948215</v>
      </c>
      <c r="AJ29" s="11">
        <v>16.911176881242529</v>
      </c>
      <c r="AK29" s="11">
        <v>16.699419749146784</v>
      </c>
      <c r="AL29" s="11">
        <v>16.488422822507864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13.554126507899371</v>
      </c>
      <c r="N30" s="11">
        <v>14.245831331490242</v>
      </c>
      <c r="O30" s="11">
        <v>14.673500452835803</v>
      </c>
      <c r="P30" s="11">
        <v>14.469656026081653</v>
      </c>
      <c r="Q30" s="11">
        <v>14.626242978994327</v>
      </c>
      <c r="R30" s="11">
        <v>15.612884900057077</v>
      </c>
      <c r="S30" s="11">
        <v>15.637281418724545</v>
      </c>
      <c r="T30" s="11">
        <v>15.273057669358792</v>
      </c>
      <c r="U30" s="11">
        <v>14.775691848354942</v>
      </c>
      <c r="V30" s="11">
        <v>13.906889542498091</v>
      </c>
      <c r="W30" s="11">
        <v>13.485209245980405</v>
      </c>
      <c r="X30" s="11">
        <v>13.334021468536729</v>
      </c>
      <c r="Y30" s="11">
        <v>13.250854266095976</v>
      </c>
      <c r="Z30" s="11">
        <v>13.193723880912515</v>
      </c>
      <c r="AA30" s="11">
        <v>13.160933480913107</v>
      </c>
      <c r="AB30" s="11">
        <v>13.118270003752345</v>
      </c>
      <c r="AC30" s="11">
        <v>13.075603494133553</v>
      </c>
      <c r="AD30" s="11">
        <v>13.008599080028214</v>
      </c>
      <c r="AE30" s="11">
        <v>12.929813565721139</v>
      </c>
      <c r="AF30" s="11">
        <v>12.842050255067775</v>
      </c>
      <c r="AG30" s="11">
        <v>12.769052235693321</v>
      </c>
      <c r="AH30" s="11">
        <v>12.710299832702917</v>
      </c>
      <c r="AI30" s="11">
        <v>12.643435372441166</v>
      </c>
      <c r="AJ30" s="11">
        <v>12.572444927152139</v>
      </c>
      <c r="AK30" s="11">
        <v>12.501357384540244</v>
      </c>
      <c r="AL30" s="11">
        <v>12.425788957441297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78.856954136821571</v>
      </c>
      <c r="N32" s="87">
        <f t="shared" si="10"/>
        <v>80.786586279449679</v>
      </c>
      <c r="O32" s="87">
        <f t="shared" si="10"/>
        <v>79.870967356694621</v>
      </c>
      <c r="P32" s="87">
        <f t="shared" si="10"/>
        <v>88.078933782630799</v>
      </c>
      <c r="Q32" s="87">
        <f t="shared" si="10"/>
        <v>90.230519375329635</v>
      </c>
      <c r="R32" s="87">
        <f t="shared" si="10"/>
        <v>90.584637093951912</v>
      </c>
      <c r="S32" s="87">
        <f t="shared" si="10"/>
        <v>97.863377080507973</v>
      </c>
      <c r="T32" s="87">
        <f t="shared" si="10"/>
        <v>97.720606396099726</v>
      </c>
      <c r="U32" s="87">
        <f t="shared" si="10"/>
        <v>93.97323131005588</v>
      </c>
      <c r="V32" s="87">
        <f t="shared" si="10"/>
        <v>99.054273637847416</v>
      </c>
      <c r="W32" s="87">
        <f t="shared" si="10"/>
        <v>94.989964375296836</v>
      </c>
      <c r="X32" s="87">
        <f t="shared" si="10"/>
        <v>97.547736666905962</v>
      </c>
      <c r="Y32" s="87">
        <f t="shared" si="10"/>
        <v>98.384299799397638</v>
      </c>
      <c r="Z32" s="87">
        <f t="shared" si="10"/>
        <v>99.453460605085937</v>
      </c>
      <c r="AA32" s="87">
        <f t="shared" si="10"/>
        <v>100.65158067150165</v>
      </c>
      <c r="AB32" s="87">
        <f t="shared" si="10"/>
        <v>101.6869090654764</v>
      </c>
      <c r="AC32" s="87">
        <f t="shared" si="10"/>
        <v>102.59160780032069</v>
      </c>
      <c r="AD32" s="87">
        <f t="shared" si="10"/>
        <v>103.44484547390968</v>
      </c>
      <c r="AE32" s="87">
        <f t="shared" ref="AE32" si="11">SUM(AE33:AE35)</f>
        <v>104.28730517452274</v>
      </c>
      <c r="AF32" s="87">
        <f t="shared" ref="AF32" si="12">SUM(AF33:AF35)</f>
        <v>105.14109366720166</v>
      </c>
      <c r="AG32" s="87">
        <f t="shared" ref="AG32" si="13">SUM(AG33:AG35)</f>
        <v>106.0275315785228</v>
      </c>
      <c r="AH32" s="87">
        <f t="shared" ref="AH32" si="14">SUM(AH33:AH35)</f>
        <v>106.93138368568424</v>
      </c>
      <c r="AI32" s="87">
        <f t="shared" ref="AI32" si="15">SUM(AI33:AI35)</f>
        <v>107.84159945614276</v>
      </c>
      <c r="AJ32" s="87">
        <f t="shared" ref="AJ32" si="16">SUM(AJ33:AJ35)</f>
        <v>108.74583863157872</v>
      </c>
      <c r="AK32" s="87">
        <f t="shared" ref="AK32" si="17">SUM(AK33:AK35)</f>
        <v>109.68086476658145</v>
      </c>
      <c r="AL32" s="87">
        <f t="shared" ref="AL32" si="18">SUM(AL33:AL35)</f>
        <v>110.62721866356718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58.427315979042966</v>
      </c>
      <c r="N33" s="11">
        <v>58.428153849110473</v>
      </c>
      <c r="O33" s="11">
        <v>58.620471564297574</v>
      </c>
      <c r="P33" s="11">
        <v>64.32819475490659</v>
      </c>
      <c r="Q33" s="11">
        <v>66.86611704199683</v>
      </c>
      <c r="R33" s="11">
        <v>68.534432007301987</v>
      </c>
      <c r="S33" s="11">
        <v>71.648906888623301</v>
      </c>
      <c r="T33" s="11">
        <v>73.899153103917016</v>
      </c>
      <c r="U33" s="11">
        <v>71.684997750082388</v>
      </c>
      <c r="V33" s="11">
        <v>73.173102563117126</v>
      </c>
      <c r="W33" s="11">
        <v>70.079861775755674</v>
      </c>
      <c r="X33" s="11">
        <v>72.944845741815115</v>
      </c>
      <c r="Y33" s="11">
        <v>73.732654148874886</v>
      </c>
      <c r="Z33" s="11">
        <v>74.648538087526603</v>
      </c>
      <c r="AA33" s="11">
        <v>75.643675631667719</v>
      </c>
      <c r="AB33" s="11">
        <v>76.536546169784771</v>
      </c>
      <c r="AC33" s="11">
        <v>77.311833152153937</v>
      </c>
      <c r="AD33" s="11">
        <v>78.04372965867941</v>
      </c>
      <c r="AE33" s="11">
        <v>78.777982326434511</v>
      </c>
      <c r="AF33" s="11">
        <v>79.528462761360302</v>
      </c>
      <c r="AG33" s="11">
        <v>80.302065122099492</v>
      </c>
      <c r="AH33" s="11">
        <v>81.096798808028709</v>
      </c>
      <c r="AI33" s="11">
        <v>81.917531420920312</v>
      </c>
      <c r="AJ33" s="11">
        <v>82.734379564438342</v>
      </c>
      <c r="AK33" s="11">
        <v>83.57823830766749</v>
      </c>
      <c r="AL33" s="11">
        <v>84.429295725502485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19.064102672638256</v>
      </c>
      <c r="N34" s="11">
        <v>21.409541480668821</v>
      </c>
      <c r="O34" s="11">
        <v>20.337709682423508</v>
      </c>
      <c r="P34" s="11">
        <v>22.907381556357898</v>
      </c>
      <c r="Q34" s="11">
        <v>22.381062070231394</v>
      </c>
      <c r="R34" s="11">
        <v>21.137243595479465</v>
      </c>
      <c r="S34" s="11">
        <v>25.452950312549547</v>
      </c>
      <c r="T34" s="11">
        <v>22.99331267138048</v>
      </c>
      <c r="U34" s="11">
        <v>21.448651545886232</v>
      </c>
      <c r="V34" s="11">
        <v>25.102675350720304</v>
      </c>
      <c r="W34" s="11">
        <v>23.907273500176501</v>
      </c>
      <c r="X34" s="11">
        <v>23.830714551187572</v>
      </c>
      <c r="Y34" s="11">
        <v>23.865920819685964</v>
      </c>
      <c r="Z34" s="11">
        <v>24.007185910327109</v>
      </c>
      <c r="AA34" s="11">
        <v>24.196239229356205</v>
      </c>
      <c r="AB34" s="11">
        <v>24.329054500526084</v>
      </c>
      <c r="AC34" s="11">
        <v>24.449052643947322</v>
      </c>
      <c r="AD34" s="11">
        <v>24.561556863240309</v>
      </c>
      <c r="AE34" s="11">
        <v>24.66007734060338</v>
      </c>
      <c r="AF34" s="11">
        <v>24.754125866583074</v>
      </c>
      <c r="AG34" s="11">
        <v>24.857357128781281</v>
      </c>
      <c r="AH34" s="11">
        <v>24.957423800858749</v>
      </c>
      <c r="AI34" s="11">
        <v>25.037683878000806</v>
      </c>
      <c r="AJ34" s="11">
        <v>25.115622696285481</v>
      </c>
      <c r="AK34" s="11">
        <v>25.196463523610753</v>
      </c>
      <c r="AL34" s="11">
        <v>25.281659909805555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1.3655354851403494</v>
      </c>
      <c r="N35" s="11">
        <v>0.94889094967038357</v>
      </c>
      <c r="O35" s="11">
        <v>0.91278610997354037</v>
      </c>
      <c r="P35" s="11">
        <v>0.84335747136632311</v>
      </c>
      <c r="Q35" s="11">
        <v>0.98334026310141542</v>
      </c>
      <c r="R35" s="11">
        <v>0.91296149117046932</v>
      </c>
      <c r="S35" s="11">
        <v>0.76151987933512255</v>
      </c>
      <c r="T35" s="11">
        <v>0.82814062080222439</v>
      </c>
      <c r="U35" s="11">
        <v>0.83958201408725031</v>
      </c>
      <c r="V35" s="11">
        <v>0.77849572400998668</v>
      </c>
      <c r="W35" s="11">
        <v>1.0028290993646618</v>
      </c>
      <c r="X35" s="11">
        <v>0.7721763739032792</v>
      </c>
      <c r="Y35" s="11">
        <v>0.78572483083678091</v>
      </c>
      <c r="Z35" s="11">
        <v>0.79773660723221917</v>
      </c>
      <c r="AA35" s="11">
        <v>0.81166581047772324</v>
      </c>
      <c r="AB35" s="11">
        <v>0.82130839516555154</v>
      </c>
      <c r="AC35" s="11">
        <v>0.83072200421942177</v>
      </c>
      <c r="AD35" s="11">
        <v>0.839558951989957</v>
      </c>
      <c r="AE35" s="11">
        <v>0.84924550748485528</v>
      </c>
      <c r="AF35" s="11">
        <v>0.85850503925829458</v>
      </c>
      <c r="AG35" s="11">
        <v>0.8681093276420272</v>
      </c>
      <c r="AH35" s="11">
        <v>0.87716107679678446</v>
      </c>
      <c r="AI35" s="11">
        <v>0.88638415722164043</v>
      </c>
      <c r="AJ35" s="11">
        <v>0.89583637085489276</v>
      </c>
      <c r="AK35" s="11">
        <v>0.90616293530321546</v>
      </c>
      <c r="AL35" s="11">
        <v>0.91626302825913208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72.654335259164128</v>
      </c>
      <c r="N37" s="87">
        <f t="shared" ref="N37:AL37" si="19">SUM(N38:N39)</f>
        <v>79.094557964529116</v>
      </c>
      <c r="O37" s="87">
        <f t="shared" si="19"/>
        <v>77.341273329345796</v>
      </c>
      <c r="P37" s="87">
        <f t="shared" si="19"/>
        <v>77.788766953888242</v>
      </c>
      <c r="Q37" s="87">
        <f t="shared" si="19"/>
        <v>79.590842534687241</v>
      </c>
      <c r="R37" s="87">
        <f t="shared" si="19"/>
        <v>82.014621373675112</v>
      </c>
      <c r="S37" s="87">
        <f t="shared" si="19"/>
        <v>82.242773762295059</v>
      </c>
      <c r="T37" s="87">
        <f t="shared" si="19"/>
        <v>82.245325806123248</v>
      </c>
      <c r="U37" s="87">
        <f t="shared" si="19"/>
        <v>82.848446771049254</v>
      </c>
      <c r="V37" s="87">
        <f t="shared" si="19"/>
        <v>80.844622833418811</v>
      </c>
      <c r="W37" s="87">
        <f t="shared" si="19"/>
        <v>79.83245780504663</v>
      </c>
      <c r="X37" s="87">
        <f t="shared" si="19"/>
        <v>79.57391878453231</v>
      </c>
      <c r="Y37" s="87">
        <f t="shared" si="19"/>
        <v>79.844824714430246</v>
      </c>
      <c r="Z37" s="87">
        <f t="shared" si="19"/>
        <v>80.094502668334613</v>
      </c>
      <c r="AA37" s="87">
        <f t="shared" si="19"/>
        <v>80.451684550826059</v>
      </c>
      <c r="AB37" s="87">
        <f t="shared" si="19"/>
        <v>80.604337251584724</v>
      </c>
      <c r="AC37" s="87">
        <f t="shared" si="19"/>
        <v>80.667534372337087</v>
      </c>
      <c r="AD37" s="87">
        <f t="shared" si="19"/>
        <v>80.682839037788256</v>
      </c>
      <c r="AE37" s="87">
        <f t="shared" si="19"/>
        <v>80.655167910556912</v>
      </c>
      <c r="AF37" s="87">
        <f t="shared" si="19"/>
        <v>80.624521172957898</v>
      </c>
      <c r="AG37" s="87">
        <f t="shared" si="19"/>
        <v>80.599607169379084</v>
      </c>
      <c r="AH37" s="87">
        <f t="shared" si="19"/>
        <v>80.547617680208631</v>
      </c>
      <c r="AI37" s="87">
        <f t="shared" si="19"/>
        <v>80.540590778196872</v>
      </c>
      <c r="AJ37" s="87">
        <f t="shared" si="19"/>
        <v>80.537390318306819</v>
      </c>
      <c r="AK37" s="87">
        <f t="shared" si="19"/>
        <v>80.546905736952539</v>
      </c>
      <c r="AL37" s="87">
        <f t="shared" si="19"/>
        <v>80.559236291128798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59.839685097022901</v>
      </c>
      <c r="N38" s="11">
        <v>66.299410460959962</v>
      </c>
      <c r="O38" s="11">
        <v>64.587660563968385</v>
      </c>
      <c r="P38" s="11">
        <v>64.767116039306998</v>
      </c>
      <c r="Q38" s="11">
        <v>66.720534308637909</v>
      </c>
      <c r="R38" s="11">
        <v>67.707400688905892</v>
      </c>
      <c r="S38" s="11">
        <v>68.100010017080677</v>
      </c>
      <c r="T38" s="11">
        <v>66.536610766894199</v>
      </c>
      <c r="U38" s="11">
        <v>66.697193051014054</v>
      </c>
      <c r="V38" s="11">
        <v>64.754126424296544</v>
      </c>
      <c r="W38" s="11">
        <v>63.395468411141714</v>
      </c>
      <c r="X38" s="11">
        <v>59.669859982151344</v>
      </c>
      <c r="Y38" s="11">
        <v>59.62215383526209</v>
      </c>
      <c r="Z38" s="11">
        <v>59.537545067708152</v>
      </c>
      <c r="AA38" s="11">
        <v>59.524214204167279</v>
      </c>
      <c r="AB38" s="11">
        <v>59.347614637233207</v>
      </c>
      <c r="AC38" s="11">
        <v>59.114811271923074</v>
      </c>
      <c r="AD38" s="11">
        <v>58.842988656890604</v>
      </c>
      <c r="AE38" s="11">
        <v>58.538414908198874</v>
      </c>
      <c r="AF38" s="11">
        <v>58.224376380394702</v>
      </c>
      <c r="AG38" s="11">
        <v>57.906802827871061</v>
      </c>
      <c r="AH38" s="11">
        <v>57.549292219967491</v>
      </c>
      <c r="AI38" s="11">
        <v>57.241861796261873</v>
      </c>
      <c r="AJ38" s="11">
        <v>56.923244554552291</v>
      </c>
      <c r="AK38" s="11">
        <v>56.616935047814344</v>
      </c>
      <c r="AL38" s="11">
        <v>56.301066851192907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12.814650162141225</v>
      </c>
      <c r="N39" s="11">
        <v>12.795147503569158</v>
      </c>
      <c r="O39" s="11">
        <v>12.753612765377417</v>
      </c>
      <c r="P39" s="11">
        <v>13.021650914581246</v>
      </c>
      <c r="Q39" s="11">
        <v>12.870308226049326</v>
      </c>
      <c r="R39" s="11">
        <v>14.307220684769224</v>
      </c>
      <c r="S39" s="11">
        <v>14.142763745214374</v>
      </c>
      <c r="T39" s="11">
        <v>15.708715039229043</v>
      </c>
      <c r="U39" s="11">
        <v>16.151253720035193</v>
      </c>
      <c r="V39" s="11">
        <v>16.09049640912226</v>
      </c>
      <c r="W39" s="11">
        <v>16.43698939390492</v>
      </c>
      <c r="X39" s="11">
        <v>19.904058802380966</v>
      </c>
      <c r="Y39" s="11">
        <v>20.22267087916816</v>
      </c>
      <c r="Z39" s="11">
        <v>20.556957600626461</v>
      </c>
      <c r="AA39" s="11">
        <v>20.927470346658783</v>
      </c>
      <c r="AB39" s="11">
        <v>21.256722614351514</v>
      </c>
      <c r="AC39" s="11">
        <v>21.552723100414013</v>
      </c>
      <c r="AD39" s="11">
        <v>21.839850380897659</v>
      </c>
      <c r="AE39" s="11">
        <v>22.116753002358042</v>
      </c>
      <c r="AF39" s="11">
        <v>22.4001447925632</v>
      </c>
      <c r="AG39" s="11">
        <v>22.69280434150803</v>
      </c>
      <c r="AH39" s="11">
        <v>22.998325460241144</v>
      </c>
      <c r="AI39" s="11">
        <v>23.298728981935007</v>
      </c>
      <c r="AJ39" s="11">
        <v>23.614145763754532</v>
      </c>
      <c r="AK39" s="11">
        <v>23.929970689138191</v>
      </c>
      <c r="AL39" s="11">
        <v>24.258169439935891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69.123932318497822</v>
      </c>
      <c r="N41" s="87">
        <f t="shared" ref="N41" si="20">SUM(N42:N43)</f>
        <v>66.529971420608518</v>
      </c>
      <c r="O41" s="87">
        <f t="shared" ref="O41" si="21">SUM(O42:O43)</f>
        <v>68.088452270187005</v>
      </c>
      <c r="P41" s="87">
        <f t="shared" ref="P41" si="22">SUM(P42:P43)</f>
        <v>69.73838737716008</v>
      </c>
      <c r="Q41" s="87">
        <f t="shared" ref="Q41" si="23">SUM(Q42:Q43)</f>
        <v>68.356106482481565</v>
      </c>
      <c r="R41" s="87">
        <f t="shared" ref="R41" si="24">SUM(R42:R43)</f>
        <v>71.9471179440865</v>
      </c>
      <c r="S41" s="87">
        <f t="shared" ref="S41" si="25">SUM(S42:S43)</f>
        <v>79.643977689640053</v>
      </c>
      <c r="T41" s="87">
        <f t="shared" ref="T41" si="26">SUM(T42:T43)</f>
        <v>81.634010280030111</v>
      </c>
      <c r="U41" s="87">
        <f t="shared" ref="U41" si="27">SUM(U42:U43)</f>
        <v>80.274353158882747</v>
      </c>
      <c r="V41" s="87">
        <f t="shared" ref="V41" si="28">SUM(V42:V43)</f>
        <v>81.696015762640798</v>
      </c>
      <c r="W41" s="87">
        <f t="shared" ref="W41" si="29">SUM(W42:W43)</f>
        <v>76.100256132868751</v>
      </c>
      <c r="X41" s="87">
        <f t="shared" ref="X41" si="30">SUM(X42:X43)</f>
        <v>85.318125550907695</v>
      </c>
      <c r="Y41" s="87">
        <f t="shared" ref="Y41" si="31">SUM(Y42:Y43)</f>
        <v>85.157700882571774</v>
      </c>
      <c r="Z41" s="87">
        <f t="shared" ref="Z41" si="32">SUM(Z42:Z43)</f>
        <v>85.291084166175438</v>
      </c>
      <c r="AA41" s="87">
        <f t="shared" ref="AA41" si="33">SUM(AA42:AA43)</f>
        <v>85.562807519340467</v>
      </c>
      <c r="AB41" s="87">
        <f t="shared" ref="AB41" si="34">SUM(AB42:AB43)</f>
        <v>85.658061814259881</v>
      </c>
      <c r="AC41" s="87">
        <f t="shared" ref="AC41" si="35">SUM(AC42:AC43)</f>
        <v>85.654250073718799</v>
      </c>
      <c r="AD41" s="87">
        <f t="shared" ref="AD41" si="36">SUM(AD42:AD43)</f>
        <v>85.566103675058258</v>
      </c>
      <c r="AE41" s="87">
        <f t="shared" ref="AE41" si="37">SUM(AE42:AE43)</f>
        <v>85.53575462156806</v>
      </c>
      <c r="AF41" s="87">
        <f t="shared" ref="AF41" si="38">SUM(AF42:AF43)</f>
        <v>85.508435306982591</v>
      </c>
      <c r="AG41" s="87">
        <f t="shared" ref="AG41" si="39">SUM(AG42:AG43)</f>
        <v>85.515673334370746</v>
      </c>
      <c r="AH41" s="87">
        <f t="shared" ref="AH41" si="40">SUM(AH42:AH43)</f>
        <v>85.498738799941805</v>
      </c>
      <c r="AI41" s="87">
        <f t="shared" ref="AI41" si="41">SUM(AI42:AI43)</f>
        <v>85.418891909005168</v>
      </c>
      <c r="AJ41" s="87">
        <f t="shared" ref="AJ41" si="42">SUM(AJ42:AJ43)</f>
        <v>85.308371885878429</v>
      </c>
      <c r="AK41" s="87">
        <f t="shared" ref="AK41" si="43">SUM(AK42:AK43)</f>
        <v>85.145490199232341</v>
      </c>
      <c r="AL41" s="87">
        <f t="shared" ref="AL41" si="44">SUM(AL42:AL43)</f>
        <v>84.94119411172116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29.581926385892388</v>
      </c>
      <c r="N42" s="11">
        <v>27.890432700324009</v>
      </c>
      <c r="O42" s="11">
        <v>29.64094549831438</v>
      </c>
      <c r="P42" s="11">
        <v>30.210683603698218</v>
      </c>
      <c r="Q42" s="11">
        <v>30.344353211630828</v>
      </c>
      <c r="R42" s="11">
        <v>31.158734281233087</v>
      </c>
      <c r="S42" s="11">
        <v>32.501658482933259</v>
      </c>
      <c r="T42" s="11">
        <v>32.617578639393606</v>
      </c>
      <c r="U42" s="11">
        <v>32.415124372652684</v>
      </c>
      <c r="V42" s="11">
        <v>31.102931300706956</v>
      </c>
      <c r="W42" s="11">
        <v>26.946161419341934</v>
      </c>
      <c r="X42" s="11">
        <v>32.841527874714622</v>
      </c>
      <c r="Y42" s="11">
        <v>32.924167028149235</v>
      </c>
      <c r="Z42" s="11">
        <v>32.988218962809235</v>
      </c>
      <c r="AA42" s="11">
        <v>33.076266705094675</v>
      </c>
      <c r="AB42" s="11">
        <v>33.135757096137354</v>
      </c>
      <c r="AC42" s="11">
        <v>33.145221715974586</v>
      </c>
      <c r="AD42" s="11">
        <v>33.099944684449497</v>
      </c>
      <c r="AE42" s="11">
        <v>33.109577995732877</v>
      </c>
      <c r="AF42" s="11">
        <v>33.134548469754833</v>
      </c>
      <c r="AG42" s="11">
        <v>33.156551809801996</v>
      </c>
      <c r="AH42" s="11">
        <v>33.15771581382841</v>
      </c>
      <c r="AI42" s="11">
        <v>33.136267157380694</v>
      </c>
      <c r="AJ42" s="11">
        <v>33.091077775691161</v>
      </c>
      <c r="AK42" s="11">
        <v>32.996345442523435</v>
      </c>
      <c r="AL42" s="11">
        <v>32.870837237186805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39.542005932605427</v>
      </c>
      <c r="N43" s="11">
        <v>38.639538720284506</v>
      </c>
      <c r="O43" s="11">
        <v>38.447506771872625</v>
      </c>
      <c r="P43" s="11">
        <v>39.527703773461866</v>
      </c>
      <c r="Q43" s="11">
        <v>38.01175327085074</v>
      </c>
      <c r="R43" s="11">
        <v>40.78838366285342</v>
      </c>
      <c r="S43" s="11">
        <v>47.142319206706802</v>
      </c>
      <c r="T43" s="11">
        <v>49.016431640636497</v>
      </c>
      <c r="U43" s="11">
        <v>47.859228786230062</v>
      </c>
      <c r="V43" s="11">
        <v>50.593084461933834</v>
      </c>
      <c r="W43" s="11">
        <v>49.154094713526817</v>
      </c>
      <c r="X43" s="11">
        <v>52.476597676193066</v>
      </c>
      <c r="Y43" s="11">
        <v>52.233533854422539</v>
      </c>
      <c r="Z43" s="11">
        <v>52.302865203366196</v>
      </c>
      <c r="AA43" s="11">
        <v>52.486540814245792</v>
      </c>
      <c r="AB43" s="11">
        <v>52.522304718122527</v>
      </c>
      <c r="AC43" s="11">
        <v>52.509028357744221</v>
      </c>
      <c r="AD43" s="11">
        <v>52.466158990608761</v>
      </c>
      <c r="AE43" s="11">
        <v>52.42617662583519</v>
      </c>
      <c r="AF43" s="11">
        <v>52.373886837227751</v>
      </c>
      <c r="AG43" s="11">
        <v>52.359121524568756</v>
      </c>
      <c r="AH43" s="11">
        <v>52.341022986113387</v>
      </c>
      <c r="AI43" s="11">
        <v>52.282624751624475</v>
      </c>
      <c r="AJ43" s="11">
        <v>52.217294110187268</v>
      </c>
      <c r="AK43" s="11">
        <v>52.149144756708907</v>
      </c>
      <c r="AL43" s="11">
        <v>52.070356874534362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99.11764400081185</v>
      </c>
      <c r="N45" s="87">
        <f t="shared" ref="N45" si="45">SUM(N46:N47)</f>
        <v>99.687235001901655</v>
      </c>
      <c r="O45" s="87">
        <f t="shared" ref="O45" si="46">SUM(O46:O47)</f>
        <v>96.648203663592795</v>
      </c>
      <c r="P45" s="87">
        <f t="shared" ref="P45" si="47">SUM(P46:P47)</f>
        <v>97.113847574860984</v>
      </c>
      <c r="Q45" s="87">
        <f t="shared" ref="Q45" si="48">SUM(Q46:Q47)</f>
        <v>101.53331109718427</v>
      </c>
      <c r="R45" s="87">
        <f t="shared" ref="R45" si="49">SUM(R46:R47)</f>
        <v>105.41695688068648</v>
      </c>
      <c r="S45" s="87">
        <f t="shared" ref="S45" si="50">SUM(S46:S47)</f>
        <v>108.43549838192976</v>
      </c>
      <c r="T45" s="87">
        <f t="shared" ref="T45" si="51">SUM(T46:T47)</f>
        <v>106.78158523695504</v>
      </c>
      <c r="U45" s="87">
        <f t="shared" ref="U45" si="52">SUM(U46:U47)</f>
        <v>106.34663264193522</v>
      </c>
      <c r="V45" s="87">
        <f t="shared" ref="V45" si="53">SUM(V46:V47)</f>
        <v>106.31603620263719</v>
      </c>
      <c r="W45" s="87">
        <f t="shared" ref="W45" si="54">SUM(W46:W47)</f>
        <v>97.010656576679068</v>
      </c>
      <c r="X45" s="87">
        <f t="shared" ref="X45" si="55">SUM(X46:X47)</f>
        <v>97.498800031625109</v>
      </c>
      <c r="Y45" s="87">
        <f t="shared" ref="Y45" si="56">SUM(Y46:Y47)</f>
        <v>97.158348495879252</v>
      </c>
      <c r="Z45" s="87">
        <f t="shared" ref="Z45" si="57">SUM(Z46:Z47)</f>
        <v>96.740034918676912</v>
      </c>
      <c r="AA45" s="87">
        <f t="shared" ref="AA45" si="58">SUM(AA46:AA47)</f>
        <v>96.50589274507243</v>
      </c>
      <c r="AB45" s="87">
        <f t="shared" ref="AB45" si="59">SUM(AB46:AB47)</f>
        <v>96.012129510579001</v>
      </c>
      <c r="AC45" s="87">
        <f t="shared" ref="AC45" si="60">SUM(AC46:AC47)</f>
        <v>95.459813482258596</v>
      </c>
      <c r="AD45" s="87">
        <f t="shared" ref="AD45" si="61">SUM(AD46:AD47)</f>
        <v>94.890313886239767</v>
      </c>
      <c r="AE45" s="87">
        <f t="shared" ref="AE45" si="62">SUM(AE46:AE47)</f>
        <v>94.337903480871802</v>
      </c>
      <c r="AF45" s="87">
        <f t="shared" ref="AF45" si="63">SUM(AF46:AF47)</f>
        <v>93.80790072408783</v>
      </c>
      <c r="AG45" s="87">
        <f t="shared" ref="AG45" si="64">SUM(AG46:AG47)</f>
        <v>93.327918904566076</v>
      </c>
      <c r="AH45" s="87">
        <f t="shared" ref="AH45" si="65">SUM(AH46:AH47)</f>
        <v>92.886652551093874</v>
      </c>
      <c r="AI45" s="87">
        <f t="shared" ref="AI45" si="66">SUM(AI46:AI47)</f>
        <v>92.425062131495821</v>
      </c>
      <c r="AJ45" s="87">
        <f t="shared" ref="AJ45" si="67">SUM(AJ46:AJ47)</f>
        <v>91.991444152140019</v>
      </c>
      <c r="AK45" s="87">
        <f t="shared" ref="AK45" si="68">SUM(AK46:AK47)</f>
        <v>91.558620760058787</v>
      </c>
      <c r="AL45" s="87">
        <f t="shared" ref="AL45" si="69">SUM(AL46:AL47)</f>
        <v>91.110200031592356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16.238890839551321</v>
      </c>
      <c r="N46" s="11">
        <v>17.076368790559165</v>
      </c>
      <c r="O46" s="11">
        <v>17.106554952324117</v>
      </c>
      <c r="P46" s="11">
        <v>16.899175883426075</v>
      </c>
      <c r="Q46" s="11">
        <v>17.774189116934391</v>
      </c>
      <c r="R46" s="11">
        <v>19.033472315961625</v>
      </c>
      <c r="S46" s="11">
        <v>20.080498173129829</v>
      </c>
      <c r="T46" s="11">
        <v>18.155338476332322</v>
      </c>
      <c r="U46" s="11">
        <v>18.253077342035283</v>
      </c>
      <c r="V46" s="11">
        <v>18.24107903053924</v>
      </c>
      <c r="W46" s="11">
        <v>16.494131999021608</v>
      </c>
      <c r="X46" s="11">
        <v>14.14240476449951</v>
      </c>
      <c r="Y46" s="11">
        <v>14.098633259990589</v>
      </c>
      <c r="Z46" s="11">
        <v>14.062200465311797</v>
      </c>
      <c r="AA46" s="11">
        <v>14.028688385716386</v>
      </c>
      <c r="AB46" s="11">
        <v>13.952915867729878</v>
      </c>
      <c r="AC46" s="11">
        <v>13.851333103392392</v>
      </c>
      <c r="AD46" s="11">
        <v>13.756010545921235</v>
      </c>
      <c r="AE46" s="11">
        <v>13.63626900902476</v>
      </c>
      <c r="AF46" s="11">
        <v>13.513153900592286</v>
      </c>
      <c r="AG46" s="11">
        <v>13.396398716275534</v>
      </c>
      <c r="AH46" s="11">
        <v>13.285908645651126</v>
      </c>
      <c r="AI46" s="11">
        <v>13.174270745179745</v>
      </c>
      <c r="AJ46" s="11">
        <v>13.061237744956069</v>
      </c>
      <c r="AK46" s="11">
        <v>12.946720192208261</v>
      </c>
      <c r="AL46" s="11">
        <v>12.829208169721426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82.878753161260533</v>
      </c>
      <c r="N47" s="11">
        <v>82.610866211342497</v>
      </c>
      <c r="O47" s="11">
        <v>79.541648711268678</v>
      </c>
      <c r="P47" s="11">
        <v>80.214671691434901</v>
      </c>
      <c r="Q47" s="11">
        <v>83.759121980249873</v>
      </c>
      <c r="R47" s="11">
        <v>86.383484564724853</v>
      </c>
      <c r="S47" s="11">
        <v>88.355000208799936</v>
      </c>
      <c r="T47" s="11">
        <v>88.62624676062272</v>
      </c>
      <c r="U47" s="11">
        <v>88.093555299899933</v>
      </c>
      <c r="V47" s="11">
        <v>88.074957172097953</v>
      </c>
      <c r="W47" s="11">
        <v>80.516524577657464</v>
      </c>
      <c r="X47" s="11">
        <v>83.356395267125606</v>
      </c>
      <c r="Y47" s="11">
        <v>83.05971523588866</v>
      </c>
      <c r="Z47" s="11">
        <v>82.677834453365122</v>
      </c>
      <c r="AA47" s="11">
        <v>82.477204359356037</v>
      </c>
      <c r="AB47" s="11">
        <v>82.059213642849116</v>
      </c>
      <c r="AC47" s="11">
        <v>81.608480378866204</v>
      </c>
      <c r="AD47" s="11">
        <v>81.134303340318525</v>
      </c>
      <c r="AE47" s="11">
        <v>80.701634471847044</v>
      </c>
      <c r="AF47" s="11">
        <v>80.294746823495544</v>
      </c>
      <c r="AG47" s="11">
        <v>79.931520188290548</v>
      </c>
      <c r="AH47" s="11">
        <v>79.600743905442741</v>
      </c>
      <c r="AI47" s="11">
        <v>79.250791386316081</v>
      </c>
      <c r="AJ47" s="11">
        <v>78.930206407183945</v>
      </c>
      <c r="AK47" s="11">
        <v>78.611900567850526</v>
      </c>
      <c r="AL47" s="11">
        <v>78.28099186187093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785.29500000000019</v>
      </c>
      <c r="N49" s="87">
        <f t="shared" si="70"/>
        <v>809.04499999999985</v>
      </c>
      <c r="O49" s="87">
        <f t="shared" si="70"/>
        <v>809.58399999999938</v>
      </c>
      <c r="P49" s="87">
        <f t="shared" si="70"/>
        <v>827.04899999999975</v>
      </c>
      <c r="Q49" s="87">
        <f t="shared" si="70"/>
        <v>845.82599999999979</v>
      </c>
      <c r="R49" s="87">
        <f t="shared" si="70"/>
        <v>862.1239999999998</v>
      </c>
      <c r="S49" s="87">
        <f t="shared" si="70"/>
        <v>905.5250000000002</v>
      </c>
      <c r="T49" s="87">
        <f t="shared" si="70"/>
        <v>914.91799999999978</v>
      </c>
      <c r="U49" s="87">
        <f t="shared" si="70"/>
        <v>909.90600000000029</v>
      </c>
      <c r="V49" s="87">
        <f t="shared" si="70"/>
        <v>933.55599999999981</v>
      </c>
      <c r="W49" s="87">
        <f t="shared" si="70"/>
        <v>924.25599999999963</v>
      </c>
      <c r="X49" s="87">
        <f t="shared" si="70"/>
        <v>929.90799999999956</v>
      </c>
      <c r="Y49" s="87">
        <f t="shared" si="70"/>
        <v>933.07000000000016</v>
      </c>
      <c r="Z49" s="87">
        <f t="shared" si="70"/>
        <v>938.17</v>
      </c>
      <c r="AA49" s="87">
        <f t="shared" si="70"/>
        <v>944.83600000000013</v>
      </c>
      <c r="AB49" s="87">
        <f t="shared" si="70"/>
        <v>949.40199999999982</v>
      </c>
      <c r="AC49" s="87">
        <f t="shared" si="70"/>
        <v>953.2399999999999</v>
      </c>
      <c r="AD49" s="87">
        <f t="shared" si="70"/>
        <v>956.72499999999991</v>
      </c>
      <c r="AE49" s="87">
        <f t="shared" ref="AE49:AL49" si="71">SUM(AE5,AE9,AE15,AE22,AE26,AE32,AE37,AE41,AE45)</f>
        <v>960.16099999999938</v>
      </c>
      <c r="AF49" s="87">
        <f t="shared" si="71"/>
        <v>963.57600000000002</v>
      </c>
      <c r="AG49" s="87">
        <f t="shared" si="71"/>
        <v>967.28300000000036</v>
      </c>
      <c r="AH49" s="87">
        <f t="shared" si="71"/>
        <v>970.8900000000001</v>
      </c>
      <c r="AI49" s="87">
        <f t="shared" si="71"/>
        <v>974.47800000000041</v>
      </c>
      <c r="AJ49" s="87">
        <f t="shared" si="71"/>
        <v>978.11800000000039</v>
      </c>
      <c r="AK49" s="87">
        <f t="shared" si="71"/>
        <v>981.73199999999974</v>
      </c>
      <c r="AL49" s="87">
        <f t="shared" si="71"/>
        <v>985.34599999999989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8.7194296288009385E-2</v>
      </c>
      <c r="N52" s="337">
        <f t="shared" si="73"/>
        <v>9.4566668561892706E-2</v>
      </c>
      <c r="O52" s="337">
        <f t="shared" si="73"/>
        <v>9.6762929635474892E-2</v>
      </c>
      <c r="P52" s="337">
        <f t="shared" si="73"/>
        <v>9.5330753449330521E-2</v>
      </c>
      <c r="Q52" s="337">
        <f t="shared" si="73"/>
        <v>9.5091808573099068E-2</v>
      </c>
      <c r="R52" s="337">
        <f t="shared" si="73"/>
        <v>9.6148228704761113E-2</v>
      </c>
      <c r="S52" s="337">
        <f t="shared" si="73"/>
        <v>9.8050663711523378E-2</v>
      </c>
      <c r="T52" s="337">
        <f t="shared" si="73"/>
        <v>0.10055643341733189</v>
      </c>
      <c r="U52" s="337">
        <f t="shared" si="73"/>
        <v>0.10102132012568853</v>
      </c>
      <c r="V52" s="337">
        <f t="shared" si="73"/>
        <v>0.10665630636772307</v>
      </c>
      <c r="W52" s="337">
        <f t="shared" si="73"/>
        <v>0.11088723673248213</v>
      </c>
      <c r="X52" s="337">
        <f t="shared" si="73"/>
        <v>0.10769161272950492</v>
      </c>
      <c r="Y52" s="337">
        <f t="shared" si="73"/>
        <v>0.1086074918387207</v>
      </c>
      <c r="Z52" s="337">
        <f t="shared" si="73"/>
        <v>0.10947581803388165</v>
      </c>
      <c r="AA52" s="337">
        <f t="shared" si="73"/>
        <v>0.11032679914490967</v>
      </c>
      <c r="AB52" s="337">
        <f t="shared" si="73"/>
        <v>0.11117451479545593</v>
      </c>
      <c r="AC52" s="337">
        <f t="shared" si="73"/>
        <v>0.11204252378040114</v>
      </c>
      <c r="AD52" s="337">
        <f t="shared" si="73"/>
        <v>0.11295700924359911</v>
      </c>
      <c r="AE52" s="337">
        <f t="shared" ref="AE52:AL52" si="74">AE5/AE$49</f>
        <v>0.11384572411907037</v>
      </c>
      <c r="AF52" s="337">
        <f t="shared" si="74"/>
        <v>0.11473018986241752</v>
      </c>
      <c r="AG52" s="337">
        <f t="shared" si="74"/>
        <v>0.11563519034865707</v>
      </c>
      <c r="AH52" s="337">
        <f t="shared" si="74"/>
        <v>0.11656195778588516</v>
      </c>
      <c r="AI52" s="337">
        <f t="shared" si="74"/>
        <v>0.11744624238364808</v>
      </c>
      <c r="AJ52" s="337">
        <f t="shared" si="74"/>
        <v>0.11832939251931607</v>
      </c>
      <c r="AK52" s="337">
        <f t="shared" si="74"/>
        <v>0.11926571957631392</v>
      </c>
      <c r="AL52" s="337">
        <f t="shared" si="74"/>
        <v>0.12022922666220497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5.9063257271137377E-2</v>
      </c>
      <c r="N53" s="336">
        <f t="shared" si="75"/>
        <v>6.3942575928424727E-2</v>
      </c>
      <c r="O53" s="336">
        <f t="shared" si="75"/>
        <v>6.5539595133088158E-2</v>
      </c>
      <c r="P53" s="336">
        <f t="shared" si="75"/>
        <v>6.5177298711176501E-2</v>
      </c>
      <c r="Q53" s="336">
        <f t="shared" si="75"/>
        <v>6.2759802725986705E-2</v>
      </c>
      <c r="R53" s="336">
        <f t="shared" si="75"/>
        <v>6.5257604728501895E-2</v>
      </c>
      <c r="S53" s="336">
        <f t="shared" si="75"/>
        <v>6.8979963577116887E-2</v>
      </c>
      <c r="T53" s="336">
        <f t="shared" si="75"/>
        <v>7.0064558522332301E-2</v>
      </c>
      <c r="U53" s="336">
        <f t="shared" si="75"/>
        <v>7.0982416341336341E-2</v>
      </c>
      <c r="V53" s="336">
        <f t="shared" si="75"/>
        <v>7.4186539976505553E-2</v>
      </c>
      <c r="W53" s="336">
        <f t="shared" si="75"/>
        <v>7.727512870458611E-2</v>
      </c>
      <c r="X53" s="336">
        <f t="shared" si="75"/>
        <v>6.8689274159683331E-2</v>
      </c>
      <c r="Y53" s="336">
        <f t="shared" si="75"/>
        <v>6.9138335630329215E-2</v>
      </c>
      <c r="Z53" s="336">
        <f t="shared" si="75"/>
        <v>6.951807937289349E-2</v>
      </c>
      <c r="AA53" s="336">
        <f t="shared" si="75"/>
        <v>6.9871868376431723E-2</v>
      </c>
      <c r="AB53" s="336">
        <f t="shared" si="75"/>
        <v>7.0250957794885605E-2</v>
      </c>
      <c r="AC53" s="336">
        <f t="shared" si="75"/>
        <v>7.0636951573214937E-2</v>
      </c>
      <c r="AD53" s="336">
        <f t="shared" si="75"/>
        <v>7.10339235184827E-2</v>
      </c>
      <c r="AE53" s="336">
        <f t="shared" ref="AE53:AL53" si="76">AE6/AE$49</f>
        <v>7.1422409245271531E-2</v>
      </c>
      <c r="AF53" s="336">
        <f t="shared" si="76"/>
        <v>7.1815688395145988E-2</v>
      </c>
      <c r="AG53" s="336">
        <f t="shared" si="76"/>
        <v>7.2217684238065502E-2</v>
      </c>
      <c r="AH53" s="336">
        <f t="shared" si="76"/>
        <v>7.261534850139012E-2</v>
      </c>
      <c r="AI53" s="336">
        <f t="shared" si="76"/>
        <v>7.2993930759694584E-2</v>
      </c>
      <c r="AJ53" s="336">
        <f t="shared" si="76"/>
        <v>7.3376972531935133E-2</v>
      </c>
      <c r="AK53" s="336">
        <f t="shared" si="76"/>
        <v>7.3788575726062441E-2</v>
      </c>
      <c r="AL53" s="336">
        <f t="shared" si="76"/>
        <v>7.4213719779690601E-2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2.8131039016872007E-2</v>
      </c>
      <c r="N54" s="336">
        <f t="shared" si="77"/>
        <v>3.0624092633467982E-2</v>
      </c>
      <c r="O54" s="336">
        <f t="shared" si="77"/>
        <v>3.1223334502386742E-2</v>
      </c>
      <c r="P54" s="336">
        <f t="shared" si="77"/>
        <v>3.0153454738154017E-2</v>
      </c>
      <c r="Q54" s="336">
        <f t="shared" si="77"/>
        <v>3.233200584711237E-2</v>
      </c>
      <c r="R54" s="336">
        <f t="shared" si="77"/>
        <v>3.0890623976259208E-2</v>
      </c>
      <c r="S54" s="336">
        <f t="shared" si="77"/>
        <v>2.9070700134406491E-2</v>
      </c>
      <c r="T54" s="336">
        <f t="shared" si="77"/>
        <v>3.0491874894999577E-2</v>
      </c>
      <c r="U54" s="336">
        <f t="shared" si="77"/>
        <v>3.00389037843522E-2</v>
      </c>
      <c r="V54" s="336">
        <f t="shared" si="77"/>
        <v>3.24697663912175E-2</v>
      </c>
      <c r="W54" s="336">
        <f t="shared" si="77"/>
        <v>3.3612108027896014E-2</v>
      </c>
      <c r="X54" s="336">
        <f t="shared" si="77"/>
        <v>3.9002338569821583E-2</v>
      </c>
      <c r="Y54" s="336">
        <f t="shared" si="77"/>
        <v>3.946915620839149E-2</v>
      </c>
      <c r="Z54" s="336">
        <f t="shared" si="77"/>
        <v>3.995773866098818E-2</v>
      </c>
      <c r="AA54" s="336">
        <f t="shared" si="77"/>
        <v>4.0454930768477941E-2</v>
      </c>
      <c r="AB54" s="336">
        <f t="shared" si="77"/>
        <v>4.0923557000570321E-2</v>
      </c>
      <c r="AC54" s="336">
        <f t="shared" si="77"/>
        <v>4.1405572207186193E-2</v>
      </c>
      <c r="AD54" s="336">
        <f t="shared" si="77"/>
        <v>4.192308572511641E-2</v>
      </c>
      <c r="AE54" s="336">
        <f t="shared" ref="AE54:AL54" si="78">AE7/AE$49</f>
        <v>4.2423314873798849E-2</v>
      </c>
      <c r="AF54" s="336">
        <f t="shared" si="78"/>
        <v>4.2914501467271528E-2</v>
      </c>
      <c r="AG54" s="336">
        <f t="shared" si="78"/>
        <v>4.3417506110591586E-2</v>
      </c>
      <c r="AH54" s="336">
        <f t="shared" si="78"/>
        <v>4.3946609284495036E-2</v>
      </c>
      <c r="AI54" s="336">
        <f t="shared" si="78"/>
        <v>4.4452311623953494E-2</v>
      </c>
      <c r="AJ54" s="336">
        <f t="shared" si="78"/>
        <v>4.4952419987380941E-2</v>
      </c>
      <c r="AK54" s="336">
        <f t="shared" si="78"/>
        <v>4.5477143850251478E-2</v>
      </c>
      <c r="AL54" s="336">
        <f t="shared" si="78"/>
        <v>4.6015506882514358E-2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0.18257562770460026</v>
      </c>
      <c r="N56" s="337">
        <f t="shared" si="79"/>
        <v>0.17685353750232932</v>
      </c>
      <c r="O56" s="337">
        <f t="shared" si="79"/>
        <v>0.17571668148463346</v>
      </c>
      <c r="P56" s="337">
        <f t="shared" si="79"/>
        <v>0.1820323178466951</v>
      </c>
      <c r="Q56" s="337">
        <f t="shared" si="79"/>
        <v>0.18355445233335194</v>
      </c>
      <c r="R56" s="337">
        <f t="shared" si="79"/>
        <v>0.17903198989085961</v>
      </c>
      <c r="S56" s="337">
        <f t="shared" si="79"/>
        <v>0.1839106677428185</v>
      </c>
      <c r="T56" s="337">
        <f t="shared" si="79"/>
        <v>0.17932873495539758</v>
      </c>
      <c r="U56" s="337">
        <f t="shared" si="79"/>
        <v>0.18668642913619662</v>
      </c>
      <c r="V56" s="337">
        <f t="shared" si="79"/>
        <v>0.19205110086141242</v>
      </c>
      <c r="W56" s="337">
        <f t="shared" si="79"/>
        <v>0.20355844826466604</v>
      </c>
      <c r="X56" s="337">
        <f t="shared" si="79"/>
        <v>0.20756109466893957</v>
      </c>
      <c r="Y56" s="337">
        <f t="shared" si="79"/>
        <v>0.20866703614681517</v>
      </c>
      <c r="Z56" s="337">
        <f t="shared" si="79"/>
        <v>0.2101273135268949</v>
      </c>
      <c r="AA56" s="337">
        <f t="shared" si="79"/>
        <v>0.21151666426889529</v>
      </c>
      <c r="AB56" s="337">
        <f t="shared" si="79"/>
        <v>0.2129451299633843</v>
      </c>
      <c r="AC56" s="337">
        <f t="shared" si="79"/>
        <v>0.21438690359715259</v>
      </c>
      <c r="AD56" s="337">
        <f t="shared" si="79"/>
        <v>0.21587627090776906</v>
      </c>
      <c r="AE56" s="337">
        <f t="shared" ref="AE56:AL56" si="80">AE9/AE$49</f>
        <v>0.21741334578611554</v>
      </c>
      <c r="AF56" s="337">
        <f t="shared" si="80"/>
        <v>0.21894492914458608</v>
      </c>
      <c r="AG56" s="337">
        <f t="shared" si="80"/>
        <v>0.22053337398299255</v>
      </c>
      <c r="AH56" s="337">
        <f t="shared" si="80"/>
        <v>0.22210000116321826</v>
      </c>
      <c r="AI56" s="337">
        <f t="shared" si="80"/>
        <v>0.2235688868027558</v>
      </c>
      <c r="AJ56" s="337">
        <f t="shared" si="80"/>
        <v>0.22504355082870317</v>
      </c>
      <c r="AK56" s="337">
        <f t="shared" si="80"/>
        <v>0.22652620673911977</v>
      </c>
      <c r="AL56" s="337">
        <f t="shared" si="80"/>
        <v>0.2280729432037725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5.4986686961354884E-2</v>
      </c>
      <c r="N57" s="336">
        <f t="shared" si="81"/>
        <v>5.0935388138688892E-2</v>
      </c>
      <c r="O57" s="336">
        <f t="shared" si="81"/>
        <v>5.2045134409869839E-2</v>
      </c>
      <c r="P57" s="336">
        <f t="shared" si="81"/>
        <v>5.3259592943260027E-2</v>
      </c>
      <c r="Q57" s="336">
        <f t="shared" si="81"/>
        <v>5.472821989664587E-2</v>
      </c>
      <c r="R57" s="336">
        <f t="shared" si="81"/>
        <v>5.4415555474138677E-2</v>
      </c>
      <c r="S57" s="336">
        <f t="shared" si="81"/>
        <v>5.6059422774258107E-2</v>
      </c>
      <c r="T57" s="336">
        <f t="shared" si="81"/>
        <v>5.363140194176718E-2</v>
      </c>
      <c r="U57" s="336">
        <f t="shared" si="81"/>
        <v>5.6687979684489645E-2</v>
      </c>
      <c r="V57" s="336">
        <f t="shared" si="81"/>
        <v>5.8544899285478014E-2</v>
      </c>
      <c r="W57" s="336">
        <f t="shared" si="81"/>
        <v>6.1413914515683496E-2</v>
      </c>
      <c r="X57" s="336">
        <f t="shared" si="81"/>
        <v>6.1565364930391518E-2</v>
      </c>
      <c r="Y57" s="336">
        <f t="shared" si="81"/>
        <v>6.2075320783109782E-2</v>
      </c>
      <c r="Z57" s="336">
        <f t="shared" si="81"/>
        <v>6.2623604525293461E-2</v>
      </c>
      <c r="AA57" s="336">
        <f t="shared" si="81"/>
        <v>6.311950952580235E-2</v>
      </c>
      <c r="AB57" s="336">
        <f t="shared" si="81"/>
        <v>6.3613119770133772E-2</v>
      </c>
      <c r="AC57" s="336">
        <f t="shared" si="81"/>
        <v>6.4090916379048998E-2</v>
      </c>
      <c r="AD57" s="336">
        <f t="shared" si="81"/>
        <v>6.4570193981622337E-2</v>
      </c>
      <c r="AE57" s="336">
        <f t="shared" ref="AE57:AL57" si="82">AE10/AE$49</f>
        <v>6.5073901014964006E-2</v>
      </c>
      <c r="AF57" s="336">
        <f t="shared" si="82"/>
        <v>6.5581853445189034E-2</v>
      </c>
      <c r="AG57" s="336">
        <f t="shared" si="82"/>
        <v>6.6091773557874642E-2</v>
      </c>
      <c r="AH57" s="336">
        <f t="shared" si="82"/>
        <v>6.6601276295844156E-2</v>
      </c>
      <c r="AI57" s="336">
        <f t="shared" si="82"/>
        <v>6.7095387313555258E-2</v>
      </c>
      <c r="AJ57" s="336">
        <f t="shared" si="82"/>
        <v>6.7589406040860001E-2</v>
      </c>
      <c r="AK57" s="336">
        <f t="shared" si="82"/>
        <v>6.8084752190742753E-2</v>
      </c>
      <c r="AL57" s="336">
        <f t="shared" si="82"/>
        <v>6.8593754537482413E-2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East Midlands</v>
      </c>
      <c r="L58" s="232" t="str">
        <f>'Occ T3'!A13</f>
        <v>22 Health professionals</v>
      </c>
      <c r="M58" s="336">
        <f t="shared" ref="M58:AD58" si="83">M11/M$49</f>
        <v>3.0977607848106482E-2</v>
      </c>
      <c r="N58" s="336">
        <f t="shared" si="83"/>
        <v>3.3425261645161734E-2</v>
      </c>
      <c r="O58" s="336">
        <f t="shared" si="83"/>
        <v>3.3791350023961046E-2</v>
      </c>
      <c r="P58" s="336">
        <f t="shared" si="83"/>
        <v>3.4313555198204157E-2</v>
      </c>
      <c r="Q58" s="336">
        <f t="shared" si="83"/>
        <v>3.4204190997332073E-2</v>
      </c>
      <c r="R58" s="336">
        <f t="shared" si="83"/>
        <v>3.3577773914956713E-2</v>
      </c>
      <c r="S58" s="336">
        <f t="shared" si="83"/>
        <v>3.4153625249330737E-2</v>
      </c>
      <c r="T58" s="336">
        <f t="shared" si="83"/>
        <v>3.6848048894633015E-2</v>
      </c>
      <c r="U58" s="336">
        <f t="shared" si="83"/>
        <v>3.6625400459515629E-2</v>
      </c>
      <c r="V58" s="336">
        <f t="shared" si="83"/>
        <v>3.738039877073572E-2</v>
      </c>
      <c r="W58" s="336">
        <f t="shared" si="83"/>
        <v>3.7596882404446773E-2</v>
      </c>
      <c r="X58" s="336">
        <f t="shared" si="83"/>
        <v>3.8626054019418585E-2</v>
      </c>
      <c r="Y58" s="336">
        <f t="shared" si="83"/>
        <v>3.8909731653659393E-2</v>
      </c>
      <c r="Z58" s="336">
        <f t="shared" si="83"/>
        <v>3.9212082460202538E-2</v>
      </c>
      <c r="AA58" s="336">
        <f t="shared" si="83"/>
        <v>3.9488799030779689E-2</v>
      </c>
      <c r="AB58" s="336">
        <f t="shared" si="83"/>
        <v>3.9763824370782616E-2</v>
      </c>
      <c r="AC58" s="336">
        <f t="shared" si="83"/>
        <v>4.0025895021429052E-2</v>
      </c>
      <c r="AD58" s="336">
        <f t="shared" si="83"/>
        <v>4.0329965969848815E-2</v>
      </c>
      <c r="AE58" s="336">
        <f t="shared" ref="AE58:AL58" si="84">AE11/AE$49</f>
        <v>4.0622638168126085E-2</v>
      </c>
      <c r="AF58" s="336">
        <f t="shared" si="84"/>
        <v>4.0870096908640532E-2</v>
      </c>
      <c r="AG58" s="336">
        <f t="shared" si="84"/>
        <v>4.1136981966799956E-2</v>
      </c>
      <c r="AH58" s="336">
        <f t="shared" si="84"/>
        <v>4.1394665149296114E-2</v>
      </c>
      <c r="AI58" s="336">
        <f t="shared" si="84"/>
        <v>4.1658317805400406E-2</v>
      </c>
      <c r="AJ58" s="336">
        <f t="shared" si="84"/>
        <v>4.1913478466999887E-2</v>
      </c>
      <c r="AK58" s="336">
        <f t="shared" si="84"/>
        <v>4.2162123162633881E-2</v>
      </c>
      <c r="AL58" s="336">
        <f t="shared" si="84"/>
        <v>4.2449043185071235E-2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3.7285576785458414E-2</v>
      </c>
      <c r="N59" s="336">
        <f t="shared" si="85"/>
        <v>3.6613237129346804E-2</v>
      </c>
      <c r="O59" s="336">
        <f t="shared" si="85"/>
        <v>3.5655363650518371E-2</v>
      </c>
      <c r="P59" s="336">
        <f t="shared" si="85"/>
        <v>3.8431670812337705E-2</v>
      </c>
      <c r="Q59" s="336">
        <f t="shared" si="85"/>
        <v>3.7283293490042356E-2</v>
      </c>
      <c r="R59" s="336">
        <f t="shared" si="85"/>
        <v>3.6524198594411521E-2</v>
      </c>
      <c r="S59" s="336">
        <f t="shared" si="85"/>
        <v>3.6010682184187827E-2</v>
      </c>
      <c r="T59" s="336">
        <f t="shared" si="85"/>
        <v>3.3542266502925751E-2</v>
      </c>
      <c r="U59" s="336">
        <f t="shared" si="85"/>
        <v>3.5040424921077111E-2</v>
      </c>
      <c r="V59" s="336">
        <f t="shared" si="85"/>
        <v>3.6342832319076208E-2</v>
      </c>
      <c r="W59" s="336">
        <f t="shared" si="85"/>
        <v>3.7875093919400651E-2</v>
      </c>
      <c r="X59" s="336">
        <f t="shared" si="85"/>
        <v>3.7279907460196882E-2</v>
      </c>
      <c r="Y59" s="336">
        <f t="shared" si="85"/>
        <v>3.6963354932324527E-2</v>
      </c>
      <c r="Z59" s="336">
        <f t="shared" si="85"/>
        <v>3.6893445113994838E-2</v>
      </c>
      <c r="AA59" s="336">
        <f t="shared" si="85"/>
        <v>3.6846313637237782E-2</v>
      </c>
      <c r="AB59" s="336">
        <f t="shared" si="85"/>
        <v>3.6842011420198911E-2</v>
      </c>
      <c r="AC59" s="336">
        <f t="shared" si="85"/>
        <v>3.6853145479926901E-2</v>
      </c>
      <c r="AD59" s="336">
        <f t="shared" si="85"/>
        <v>3.6871213220135562E-2</v>
      </c>
      <c r="AE59" s="336">
        <f t="shared" ref="AE59:AL59" si="86">AE12/AE$49</f>
        <v>3.6922490742648272E-2</v>
      </c>
      <c r="AF59" s="336">
        <f t="shared" si="86"/>
        <v>3.6991056103003343E-2</v>
      </c>
      <c r="AG59" s="336">
        <f t="shared" si="86"/>
        <v>3.7095479091733038E-2</v>
      </c>
      <c r="AH59" s="336">
        <f t="shared" si="86"/>
        <v>3.7163733980123757E-2</v>
      </c>
      <c r="AI59" s="336">
        <f t="shared" si="86"/>
        <v>3.7209874384512884E-2</v>
      </c>
      <c r="AJ59" s="336">
        <f t="shared" si="86"/>
        <v>3.7256266841126401E-2</v>
      </c>
      <c r="AK59" s="336">
        <f t="shared" si="86"/>
        <v>3.7304322263732675E-2</v>
      </c>
      <c r="AL59" s="336">
        <f t="shared" si="86"/>
        <v>3.7355567340122228E-2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5.9325756109680515E-2</v>
      </c>
      <c r="N60" s="336">
        <f t="shared" si="87"/>
        <v>5.5879650589131906E-2</v>
      </c>
      <c r="O60" s="336">
        <f t="shared" si="87"/>
        <v>5.4224833400284195E-2</v>
      </c>
      <c r="P60" s="336">
        <f t="shared" si="87"/>
        <v>5.6027498892893234E-2</v>
      </c>
      <c r="Q60" s="336">
        <f t="shared" si="87"/>
        <v>5.7338747949331616E-2</v>
      </c>
      <c r="R60" s="336">
        <f t="shared" si="87"/>
        <v>5.4514461907352721E-2</v>
      </c>
      <c r="S60" s="336">
        <f t="shared" si="87"/>
        <v>5.7686937535041817E-2</v>
      </c>
      <c r="T60" s="336">
        <f t="shared" si="87"/>
        <v>5.5307017616071631E-2</v>
      </c>
      <c r="U60" s="336">
        <f t="shared" si="87"/>
        <v>5.8332624071114232E-2</v>
      </c>
      <c r="V60" s="336">
        <f t="shared" si="87"/>
        <v>5.9782970486122466E-2</v>
      </c>
      <c r="W60" s="336">
        <f t="shared" si="87"/>
        <v>6.6672557425135115E-2</v>
      </c>
      <c r="X60" s="336">
        <f t="shared" si="87"/>
        <v>7.0089768258932594E-2</v>
      </c>
      <c r="Y60" s="336">
        <f t="shared" si="87"/>
        <v>7.0718628777721462E-2</v>
      </c>
      <c r="Z60" s="336">
        <f t="shared" si="87"/>
        <v>7.1398181427404062E-2</v>
      </c>
      <c r="AA60" s="336">
        <f t="shared" si="87"/>
        <v>7.206204207507548E-2</v>
      </c>
      <c r="AB60" s="336">
        <f t="shared" si="87"/>
        <v>7.2726174402268973E-2</v>
      </c>
      <c r="AC60" s="336">
        <f t="shared" si="87"/>
        <v>7.3416946716747658E-2</v>
      </c>
      <c r="AD60" s="336">
        <f t="shared" si="87"/>
        <v>7.4104897736162384E-2</v>
      </c>
      <c r="AE60" s="336">
        <f t="shared" ref="AE60:AL60" si="88">AE13/AE$49</f>
        <v>7.4794315860377172E-2</v>
      </c>
      <c r="AF60" s="336">
        <f t="shared" si="88"/>
        <v>7.5501922687753187E-2</v>
      </c>
      <c r="AG60" s="336">
        <f t="shared" si="88"/>
        <v>7.6209139366584897E-2</v>
      </c>
      <c r="AH60" s="336">
        <f t="shared" si="88"/>
        <v>7.6940325737954229E-2</v>
      </c>
      <c r="AI60" s="336">
        <f t="shared" si="88"/>
        <v>7.760530729928726E-2</v>
      </c>
      <c r="AJ60" s="336">
        <f t="shared" si="88"/>
        <v>7.8284399479716868E-2</v>
      </c>
      <c r="AK60" s="336">
        <f t="shared" si="88"/>
        <v>7.897500912201047E-2</v>
      </c>
      <c r="AL60" s="336">
        <f t="shared" si="88"/>
        <v>7.9674578141096644E-2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0.11202642600079908</v>
      </c>
      <c r="N62" s="337">
        <f t="shared" si="89"/>
        <v>0.11400988406611681</v>
      </c>
      <c r="O62" s="337">
        <f t="shared" si="89"/>
        <v>0.115940370164434</v>
      </c>
      <c r="P62" s="337">
        <f t="shared" si="89"/>
        <v>0.11305636287632206</v>
      </c>
      <c r="Q62" s="337">
        <f t="shared" si="89"/>
        <v>0.11376799278121048</v>
      </c>
      <c r="R62" s="337">
        <f t="shared" si="89"/>
        <v>0.11366842739496248</v>
      </c>
      <c r="S62" s="337">
        <f t="shared" si="89"/>
        <v>0.11352294071719839</v>
      </c>
      <c r="T62" s="337">
        <f t="shared" si="89"/>
        <v>0.11666040980211777</v>
      </c>
      <c r="U62" s="337">
        <f t="shared" si="89"/>
        <v>0.11733889477696387</v>
      </c>
      <c r="V62" s="337">
        <f t="shared" si="89"/>
        <v>0.11627598628595021</v>
      </c>
      <c r="W62" s="337">
        <f t="shared" si="89"/>
        <v>0.12286418537760002</v>
      </c>
      <c r="X62" s="337">
        <f t="shared" si="89"/>
        <v>0.11509568994285885</v>
      </c>
      <c r="Y62" s="337">
        <f t="shared" si="89"/>
        <v>0.11544579689206272</v>
      </c>
      <c r="Z62" s="337">
        <f t="shared" si="89"/>
        <v>0.11586217938714734</v>
      </c>
      <c r="AA62" s="337">
        <f t="shared" si="89"/>
        <v>0.11632274761365917</v>
      </c>
      <c r="AB62" s="337">
        <f t="shared" si="89"/>
        <v>0.11672523443581231</v>
      </c>
      <c r="AC62" s="337">
        <f t="shared" si="89"/>
        <v>0.11711433933373565</v>
      </c>
      <c r="AD62" s="337">
        <f t="shared" si="89"/>
        <v>0.11748357262476004</v>
      </c>
      <c r="AE62" s="337">
        <f t="shared" ref="AE62:AL62" si="90">AE15/AE$49</f>
        <v>0.11782971431221895</v>
      </c>
      <c r="AF62" s="337">
        <f t="shared" si="90"/>
        <v>0.11819526344037956</v>
      </c>
      <c r="AG62" s="337">
        <f t="shared" si="90"/>
        <v>0.11860175976813189</v>
      </c>
      <c r="AH62" s="337">
        <f t="shared" si="90"/>
        <v>0.11903421853505948</v>
      </c>
      <c r="AI62" s="337">
        <f t="shared" si="90"/>
        <v>0.11939777678472738</v>
      </c>
      <c r="AJ62" s="337">
        <f t="shared" si="90"/>
        <v>0.11977996359003434</v>
      </c>
      <c r="AK62" s="337">
        <f t="shared" si="90"/>
        <v>0.1202032322748333</v>
      </c>
      <c r="AL62" s="337">
        <f t="shared" si="90"/>
        <v>0.12064325202921139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1.8387123705508372E-2</v>
      </c>
      <c r="N63" s="336">
        <f t="shared" si="91"/>
        <v>1.7367861419230735E-2</v>
      </c>
      <c r="O63" s="336">
        <f t="shared" si="91"/>
        <v>1.7916180276546359E-2</v>
      </c>
      <c r="P63" s="336">
        <f t="shared" si="91"/>
        <v>1.8272444825678635E-2</v>
      </c>
      <c r="Q63" s="336">
        <f t="shared" si="91"/>
        <v>1.684669122906882E-2</v>
      </c>
      <c r="R63" s="336">
        <f t="shared" si="91"/>
        <v>1.6112757030914002E-2</v>
      </c>
      <c r="S63" s="336">
        <f t="shared" si="91"/>
        <v>1.6755150488279216E-2</v>
      </c>
      <c r="T63" s="336">
        <f t="shared" si="91"/>
        <v>1.7927117669236266E-2</v>
      </c>
      <c r="U63" s="336">
        <f t="shared" si="91"/>
        <v>1.842313852276848E-2</v>
      </c>
      <c r="V63" s="336">
        <f t="shared" si="91"/>
        <v>1.7780203395220302E-2</v>
      </c>
      <c r="W63" s="336">
        <f t="shared" si="91"/>
        <v>1.948093497592578E-2</v>
      </c>
      <c r="X63" s="336">
        <f t="shared" si="91"/>
        <v>1.6401164075907044E-2</v>
      </c>
      <c r="Y63" s="336">
        <f t="shared" si="91"/>
        <v>1.6459014532758217E-2</v>
      </c>
      <c r="Z63" s="336">
        <f t="shared" si="91"/>
        <v>1.6511175876877796E-2</v>
      </c>
      <c r="AA63" s="336">
        <f t="shared" si="91"/>
        <v>1.6557399412013622E-2</v>
      </c>
      <c r="AB63" s="336">
        <f t="shared" si="91"/>
        <v>1.6613130477767524E-2</v>
      </c>
      <c r="AC63" s="336">
        <f t="shared" si="91"/>
        <v>1.6660835043955151E-2</v>
      </c>
      <c r="AD63" s="336">
        <f t="shared" si="91"/>
        <v>1.6698296958068362E-2</v>
      </c>
      <c r="AE63" s="336">
        <f t="shared" ref="AE63:AL63" si="92">AE16/AE$49</f>
        <v>1.6730761362631304E-2</v>
      </c>
      <c r="AF63" s="336">
        <f t="shared" si="92"/>
        <v>1.676271928088446E-2</v>
      </c>
      <c r="AG63" s="336">
        <f t="shared" si="92"/>
        <v>1.6816965699424841E-2</v>
      </c>
      <c r="AH63" s="336">
        <f t="shared" si="92"/>
        <v>1.6871262999652758E-2</v>
      </c>
      <c r="AI63" s="336">
        <f t="shared" si="92"/>
        <v>1.6922913494670698E-2</v>
      </c>
      <c r="AJ63" s="336">
        <f t="shared" si="92"/>
        <v>1.6984081030715779E-2</v>
      </c>
      <c r="AK63" s="336">
        <f t="shared" si="92"/>
        <v>1.7039602918221226E-2</v>
      </c>
      <c r="AL63" s="336">
        <f t="shared" si="92"/>
        <v>1.710228124693676E-2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1.1925747461472772E-2</v>
      </c>
      <c r="N64" s="336">
        <f t="shared" si="93"/>
        <v>1.5554517208468349E-2</v>
      </c>
      <c r="O64" s="336">
        <f t="shared" si="93"/>
        <v>1.5187049341629708E-2</v>
      </c>
      <c r="P64" s="336">
        <f t="shared" si="93"/>
        <v>1.5242317666273399E-2</v>
      </c>
      <c r="Q64" s="336">
        <f t="shared" si="93"/>
        <v>1.5167509413122211E-2</v>
      </c>
      <c r="R64" s="336">
        <f t="shared" si="93"/>
        <v>1.5059542648332692E-2</v>
      </c>
      <c r="S64" s="336">
        <f t="shared" si="93"/>
        <v>1.4956191255553303E-2</v>
      </c>
      <c r="T64" s="336">
        <f t="shared" si="93"/>
        <v>1.5450974758885213E-2</v>
      </c>
      <c r="U64" s="336">
        <f t="shared" si="93"/>
        <v>1.6825720571864735E-2</v>
      </c>
      <c r="V64" s="336">
        <f t="shared" si="93"/>
        <v>1.653531399870917E-2</v>
      </c>
      <c r="W64" s="336">
        <f t="shared" si="93"/>
        <v>1.6905465232088916E-2</v>
      </c>
      <c r="X64" s="336">
        <f t="shared" si="93"/>
        <v>1.6295888975440691E-2</v>
      </c>
      <c r="Y64" s="336">
        <f t="shared" si="93"/>
        <v>1.6419577910681327E-2</v>
      </c>
      <c r="Z64" s="336">
        <f t="shared" si="93"/>
        <v>1.6553735858573351E-2</v>
      </c>
      <c r="AA64" s="336">
        <f t="shared" si="93"/>
        <v>1.6677827992040255E-2</v>
      </c>
      <c r="AB64" s="336">
        <f t="shared" si="93"/>
        <v>1.6804792080228781E-2</v>
      </c>
      <c r="AC64" s="336">
        <f t="shared" si="93"/>
        <v>1.6920368084535946E-2</v>
      </c>
      <c r="AD64" s="336">
        <f t="shared" si="93"/>
        <v>1.7037304397477276E-2</v>
      </c>
      <c r="AE64" s="336">
        <f t="shared" ref="AE64:AL64" si="94">AE17/AE$49</f>
        <v>1.7143670572779299E-2</v>
      </c>
      <c r="AF64" s="336">
        <f t="shared" si="94"/>
        <v>1.7257697323885293E-2</v>
      </c>
      <c r="AG64" s="336">
        <f t="shared" si="94"/>
        <v>1.7395064788218517E-2</v>
      </c>
      <c r="AH64" s="336">
        <f t="shared" si="94"/>
        <v>1.7541556439516558E-2</v>
      </c>
      <c r="AI64" s="336">
        <f t="shared" si="94"/>
        <v>1.7663560170447179E-2</v>
      </c>
      <c r="AJ64" s="336">
        <f t="shared" si="94"/>
        <v>1.7775588589229056E-2</v>
      </c>
      <c r="AK64" s="336">
        <f t="shared" si="94"/>
        <v>1.7892452822394104E-2</v>
      </c>
      <c r="AL64" s="336">
        <f t="shared" si="94"/>
        <v>1.8006687276325487E-2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1.1196766842774064E-2</v>
      </c>
      <c r="N65" s="336">
        <f t="shared" si="95"/>
        <v>1.2856901211717627E-2</v>
      </c>
      <c r="O65" s="336">
        <f t="shared" si="95"/>
        <v>1.2697723892958444E-2</v>
      </c>
      <c r="P65" s="336">
        <f t="shared" si="95"/>
        <v>1.1347244493288718E-2</v>
      </c>
      <c r="Q65" s="336">
        <f t="shared" si="95"/>
        <v>1.1283186225147139E-2</v>
      </c>
      <c r="R65" s="336">
        <f t="shared" si="95"/>
        <v>1.1097741084898449E-2</v>
      </c>
      <c r="S65" s="336">
        <f t="shared" si="95"/>
        <v>1.1189722539957115E-2</v>
      </c>
      <c r="T65" s="336">
        <f t="shared" si="95"/>
        <v>1.0507953058473112E-2</v>
      </c>
      <c r="U65" s="336">
        <f t="shared" si="95"/>
        <v>1.0972737804102078E-2</v>
      </c>
      <c r="V65" s="336">
        <f t="shared" si="95"/>
        <v>1.0576639652714272E-2</v>
      </c>
      <c r="W65" s="336">
        <f t="shared" si="95"/>
        <v>1.1114446254554527E-2</v>
      </c>
      <c r="X65" s="336">
        <f t="shared" si="95"/>
        <v>1.2263659888675118E-2</v>
      </c>
      <c r="Y65" s="336">
        <f t="shared" si="95"/>
        <v>1.2480882072089907E-2</v>
      </c>
      <c r="Z65" s="336">
        <f t="shared" si="95"/>
        <v>1.2656079285476079E-2</v>
      </c>
      <c r="AA65" s="336">
        <f t="shared" si="95"/>
        <v>1.2838656361047755E-2</v>
      </c>
      <c r="AB65" s="336">
        <f t="shared" si="95"/>
        <v>1.2962366815491427E-2</v>
      </c>
      <c r="AC65" s="336">
        <f t="shared" si="95"/>
        <v>1.3092950615142738E-2</v>
      </c>
      <c r="AD65" s="336">
        <f t="shared" si="95"/>
        <v>1.3212878311140396E-2</v>
      </c>
      <c r="AE65" s="336">
        <f t="shared" ref="AE65:AL65" si="96">AE18/AE$49</f>
        <v>1.3334467401796226E-2</v>
      </c>
      <c r="AF65" s="336">
        <f t="shared" si="96"/>
        <v>1.3447346749148372E-2</v>
      </c>
      <c r="AG65" s="336">
        <f t="shared" si="96"/>
        <v>1.3555527699006925E-2</v>
      </c>
      <c r="AH65" s="336">
        <f t="shared" si="96"/>
        <v>1.3651216800104922E-2</v>
      </c>
      <c r="AI65" s="336">
        <f t="shared" si="96"/>
        <v>1.3748470098623251E-2</v>
      </c>
      <c r="AJ65" s="336">
        <f t="shared" si="96"/>
        <v>1.3861002549860399E-2</v>
      </c>
      <c r="AK65" s="336">
        <f t="shared" si="96"/>
        <v>1.3990821306125662E-2</v>
      </c>
      <c r="AL65" s="336">
        <f t="shared" si="96"/>
        <v>1.4114064917466732E-2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1.0997859947149137E-2</v>
      </c>
      <c r="N66" s="336">
        <f t="shared" si="97"/>
        <v>1.3191923438281704E-2</v>
      </c>
      <c r="O66" s="336">
        <f t="shared" si="97"/>
        <v>1.3833517333480613E-2</v>
      </c>
      <c r="P66" s="336">
        <f t="shared" si="97"/>
        <v>1.3083829302420816E-2</v>
      </c>
      <c r="Q66" s="336">
        <f t="shared" si="97"/>
        <v>1.3306469897490757E-2</v>
      </c>
      <c r="R66" s="336">
        <f t="shared" si="97"/>
        <v>1.4952136954150661E-2</v>
      </c>
      <c r="S66" s="336">
        <f t="shared" si="97"/>
        <v>1.4768697569737487E-2</v>
      </c>
      <c r="T66" s="336">
        <f t="shared" si="97"/>
        <v>1.611701214739852E-2</v>
      </c>
      <c r="U66" s="336">
        <f t="shared" si="97"/>
        <v>1.4127279820215435E-2</v>
      </c>
      <c r="V66" s="336">
        <f t="shared" si="97"/>
        <v>1.3405495888458695E-2</v>
      </c>
      <c r="W66" s="336">
        <f t="shared" si="97"/>
        <v>1.431498577812867E-2</v>
      </c>
      <c r="X66" s="336">
        <f t="shared" si="97"/>
        <v>1.3035787721789075E-2</v>
      </c>
      <c r="Y66" s="336">
        <f t="shared" si="97"/>
        <v>1.2893422261773129E-2</v>
      </c>
      <c r="Z66" s="336">
        <f t="shared" si="97"/>
        <v>1.2891012423719719E-2</v>
      </c>
      <c r="AA66" s="336">
        <f t="shared" si="97"/>
        <v>1.296113914361784E-2</v>
      </c>
      <c r="AB66" s="336">
        <f t="shared" si="97"/>
        <v>1.3033876418402236E-2</v>
      </c>
      <c r="AC66" s="336">
        <f t="shared" si="97"/>
        <v>1.310079363380489E-2</v>
      </c>
      <c r="AD66" s="336">
        <f t="shared" si="97"/>
        <v>1.3167336326786032E-2</v>
      </c>
      <c r="AE66" s="336">
        <f t="shared" ref="AE66:AL66" si="98">AE19/AE$49</f>
        <v>1.3240681398893638E-2</v>
      </c>
      <c r="AF66" s="336">
        <f t="shared" si="98"/>
        <v>1.3319578355972535E-2</v>
      </c>
      <c r="AG66" s="336">
        <f t="shared" si="98"/>
        <v>1.3402643673631202E-2</v>
      </c>
      <c r="AH66" s="336">
        <f t="shared" si="98"/>
        <v>1.3505427284215629E-2</v>
      </c>
      <c r="AI66" s="336">
        <f t="shared" si="98"/>
        <v>1.3579811655134747E-2</v>
      </c>
      <c r="AJ66" s="336">
        <f t="shared" si="98"/>
        <v>1.3644049171852732E-2</v>
      </c>
      <c r="AK66" s="336">
        <f t="shared" si="98"/>
        <v>1.3716737666318245E-2</v>
      </c>
      <c r="AL66" s="336">
        <f t="shared" si="98"/>
        <v>1.3783898720789126E-2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5.9518928043894727E-2</v>
      </c>
      <c r="N67" s="336">
        <f t="shared" si="99"/>
        <v>5.50386807884184E-2</v>
      </c>
      <c r="O67" s="336">
        <f t="shared" si="99"/>
        <v>5.6305899319818879E-2</v>
      </c>
      <c r="P67" s="336">
        <f t="shared" si="99"/>
        <v>5.5110526588660488E-2</v>
      </c>
      <c r="Q67" s="336">
        <f t="shared" si="99"/>
        <v>5.7164136016381546E-2</v>
      </c>
      <c r="R67" s="336">
        <f t="shared" si="99"/>
        <v>5.6446249676666671E-2</v>
      </c>
      <c r="S67" s="336">
        <f t="shared" si="99"/>
        <v>5.5853178863671263E-2</v>
      </c>
      <c r="T67" s="336">
        <f t="shared" si="99"/>
        <v>5.6657352168124668E-2</v>
      </c>
      <c r="U67" s="336">
        <f t="shared" si="99"/>
        <v>5.6990018058013132E-2</v>
      </c>
      <c r="V67" s="336">
        <f t="shared" si="99"/>
        <v>5.7978333350847761E-2</v>
      </c>
      <c r="W67" s="336">
        <f t="shared" si="99"/>
        <v>6.1048353136902142E-2</v>
      </c>
      <c r="X67" s="336">
        <f t="shared" si="99"/>
        <v>5.7099189281046923E-2</v>
      </c>
      <c r="Y67" s="336">
        <f t="shared" si="99"/>
        <v>5.7192900114760137E-2</v>
      </c>
      <c r="Z67" s="336">
        <f t="shared" si="99"/>
        <v>5.7250175942500391E-2</v>
      </c>
      <c r="AA67" s="336">
        <f t="shared" si="99"/>
        <v>5.7287724704939695E-2</v>
      </c>
      <c r="AB67" s="336">
        <f t="shared" si="99"/>
        <v>5.7311068643922339E-2</v>
      </c>
      <c r="AC67" s="336">
        <f t="shared" si="99"/>
        <v>5.733939195629692E-2</v>
      </c>
      <c r="AD67" s="336">
        <f t="shared" si="99"/>
        <v>5.7367756631287972E-2</v>
      </c>
      <c r="AE67" s="336">
        <f t="shared" ref="AE67:AL67" si="100">AE20/AE$49</f>
        <v>5.7380133576118493E-2</v>
      </c>
      <c r="AF67" s="336">
        <f t="shared" si="100"/>
        <v>5.7407921730488913E-2</v>
      </c>
      <c r="AG67" s="336">
        <f t="shared" si="100"/>
        <v>5.74315579078504E-2</v>
      </c>
      <c r="AH67" s="336">
        <f t="shared" si="100"/>
        <v>5.7464755011569606E-2</v>
      </c>
      <c r="AI67" s="336">
        <f t="shared" si="100"/>
        <v>5.7483021365851504E-2</v>
      </c>
      <c r="AJ67" s="336">
        <f t="shared" si="100"/>
        <v>5.7515242248376383E-2</v>
      </c>
      <c r="AK67" s="336">
        <f t="shared" si="100"/>
        <v>5.7563617561774069E-2</v>
      </c>
      <c r="AL67" s="336">
        <f t="shared" si="100"/>
        <v>5.7636319867693291E-2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0.11371273177245153</v>
      </c>
      <c r="N69" s="337">
        <f t="shared" si="101"/>
        <v>0.11311502253326249</v>
      </c>
      <c r="O69" s="337">
        <f t="shared" si="101"/>
        <v>0.11420045995796785</v>
      </c>
      <c r="P69" s="337">
        <f t="shared" si="101"/>
        <v>0.1137578021528321</v>
      </c>
      <c r="Q69" s="337">
        <f t="shared" si="101"/>
        <v>0.11099293021428003</v>
      </c>
      <c r="R69" s="337">
        <f t="shared" si="101"/>
        <v>0.11100922681635864</v>
      </c>
      <c r="S69" s="337">
        <f t="shared" si="101"/>
        <v>0.10664360046429092</v>
      </c>
      <c r="T69" s="337">
        <f t="shared" si="101"/>
        <v>0.10953218577808474</v>
      </c>
      <c r="U69" s="337">
        <f t="shared" si="101"/>
        <v>0.10835633008080396</v>
      </c>
      <c r="V69" s="337">
        <f t="shared" si="101"/>
        <v>0.10462296698556876</v>
      </c>
      <c r="W69" s="337">
        <f t="shared" si="101"/>
        <v>0.10843462537524058</v>
      </c>
      <c r="X69" s="337">
        <f t="shared" si="101"/>
        <v>0.10397478577032251</v>
      </c>
      <c r="Y69" s="337">
        <f t="shared" si="101"/>
        <v>0.10307016374830572</v>
      </c>
      <c r="Z69" s="337">
        <f t="shared" si="101"/>
        <v>0.10213766193206684</v>
      </c>
      <c r="AA69" s="337">
        <f t="shared" si="101"/>
        <v>0.10126892913623071</v>
      </c>
      <c r="AB69" s="337">
        <f t="shared" si="101"/>
        <v>0.10031259027292097</v>
      </c>
      <c r="AC69" s="337">
        <f t="shared" si="101"/>
        <v>9.9399234079990087E-2</v>
      </c>
      <c r="AD69" s="337">
        <f t="shared" si="101"/>
        <v>9.8499848333826592E-2</v>
      </c>
      <c r="AE69" s="337">
        <f t="shared" ref="AE69:AL69" si="102">AE22/AE$49</f>
        <v>9.7550130550897327E-2</v>
      </c>
      <c r="AF69" s="337">
        <f t="shared" si="102"/>
        <v>9.6535560896481784E-2</v>
      </c>
      <c r="AG69" s="337">
        <f t="shared" si="102"/>
        <v>9.5374875626268354E-2</v>
      </c>
      <c r="AH69" s="337">
        <f t="shared" si="102"/>
        <v>9.4112579479390931E-2</v>
      </c>
      <c r="AI69" s="337">
        <f t="shared" si="102"/>
        <v>9.3084327880352258E-2</v>
      </c>
      <c r="AJ69" s="337">
        <f t="shared" si="102"/>
        <v>9.204528758534633E-2</v>
      </c>
      <c r="AK69" s="337">
        <f t="shared" si="102"/>
        <v>9.0893338253454636E-2</v>
      </c>
      <c r="AL69" s="337">
        <f t="shared" si="102"/>
        <v>8.9663432368504714E-2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8.8966179349401139E-2</v>
      </c>
      <c r="N70" s="336">
        <f t="shared" si="103"/>
        <v>9.0171135634178501E-2</v>
      </c>
      <c r="O70" s="336">
        <f t="shared" si="103"/>
        <v>9.1256526603156571E-2</v>
      </c>
      <c r="P70" s="336">
        <f t="shared" si="103"/>
        <v>8.9321419630916929E-2</v>
      </c>
      <c r="Q70" s="336">
        <f t="shared" si="103"/>
        <v>8.8088967369444826E-2</v>
      </c>
      <c r="R70" s="336">
        <f t="shared" si="103"/>
        <v>8.9749213573635273E-2</v>
      </c>
      <c r="S70" s="336">
        <f t="shared" si="103"/>
        <v>8.6581699099687201E-2</v>
      </c>
      <c r="T70" s="336">
        <f t="shared" si="103"/>
        <v>8.8809060077697108E-2</v>
      </c>
      <c r="U70" s="336">
        <f t="shared" si="103"/>
        <v>8.7260387829112163E-2</v>
      </c>
      <c r="V70" s="336">
        <f t="shared" si="103"/>
        <v>8.5567655003254542E-2</v>
      </c>
      <c r="W70" s="336">
        <f t="shared" si="103"/>
        <v>8.9701329176197359E-2</v>
      </c>
      <c r="X70" s="336">
        <f t="shared" si="103"/>
        <v>8.326800387992675E-2</v>
      </c>
      <c r="Y70" s="336">
        <f t="shared" si="103"/>
        <v>8.2684869958568483E-2</v>
      </c>
      <c r="Z70" s="336">
        <f t="shared" si="103"/>
        <v>8.2083865378640986E-2</v>
      </c>
      <c r="AA70" s="336">
        <f t="shared" si="103"/>
        <v>8.1515620402371619E-2</v>
      </c>
      <c r="AB70" s="336">
        <f t="shared" si="103"/>
        <v>8.0884601527359212E-2</v>
      </c>
      <c r="AC70" s="336">
        <f t="shared" si="103"/>
        <v>8.0314090033647784E-2</v>
      </c>
      <c r="AD70" s="336">
        <f t="shared" si="103"/>
        <v>7.9744228342713636E-2</v>
      </c>
      <c r="AE70" s="336">
        <f t="shared" ref="AE70:AL70" si="104">AE23/AE$49</f>
        <v>7.9086346334429028E-2</v>
      </c>
      <c r="AF70" s="336">
        <f t="shared" si="104"/>
        <v>7.844014671123932E-2</v>
      </c>
      <c r="AG70" s="336">
        <f t="shared" si="104"/>
        <v>7.7808677149263358E-2</v>
      </c>
      <c r="AH70" s="336">
        <f t="shared" si="104"/>
        <v>7.7175741219359315E-2</v>
      </c>
      <c r="AI70" s="336">
        <f t="shared" si="104"/>
        <v>7.6536193648387596E-2</v>
      </c>
      <c r="AJ70" s="336">
        <f t="shared" si="104"/>
        <v>7.5886058973392151E-2</v>
      </c>
      <c r="AK70" s="336">
        <f t="shared" si="104"/>
        <v>7.5224833619621109E-2</v>
      </c>
      <c r="AL70" s="336">
        <f t="shared" si="104"/>
        <v>7.4504110303687768E-2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2.4746552423050388E-2</v>
      </c>
      <c r="N71" s="336">
        <f t="shared" si="105"/>
        <v>2.2943886899083988E-2</v>
      </c>
      <c r="O71" s="336">
        <f t="shared" si="105"/>
        <v>2.2943933354811277E-2</v>
      </c>
      <c r="P71" s="336">
        <f t="shared" si="105"/>
        <v>2.4436382521915184E-2</v>
      </c>
      <c r="Q71" s="336">
        <f t="shared" si="105"/>
        <v>2.2903962844835202E-2</v>
      </c>
      <c r="R71" s="336">
        <f t="shared" si="105"/>
        <v>2.1260013242723357E-2</v>
      </c>
      <c r="S71" s="336">
        <f t="shared" si="105"/>
        <v>2.0061901364603708E-2</v>
      </c>
      <c r="T71" s="336">
        <f t="shared" si="105"/>
        <v>2.0723125700387646E-2</v>
      </c>
      <c r="U71" s="336">
        <f t="shared" si="105"/>
        <v>2.1095942251691813E-2</v>
      </c>
      <c r="V71" s="336">
        <f t="shared" si="105"/>
        <v>1.9055311982314214E-2</v>
      </c>
      <c r="W71" s="336">
        <f t="shared" si="105"/>
        <v>1.8733296199043219E-2</v>
      </c>
      <c r="X71" s="336">
        <f t="shared" si="105"/>
        <v>2.0706781890395765E-2</v>
      </c>
      <c r="Y71" s="336">
        <f t="shared" si="105"/>
        <v>2.0385293789737226E-2</v>
      </c>
      <c r="Z71" s="336">
        <f t="shared" si="105"/>
        <v>2.005379655342587E-2</v>
      </c>
      <c r="AA71" s="336">
        <f t="shared" si="105"/>
        <v>1.9753308733859106E-2</v>
      </c>
      <c r="AB71" s="336">
        <f t="shared" si="105"/>
        <v>1.9427988745561751E-2</v>
      </c>
      <c r="AC71" s="336">
        <f t="shared" si="105"/>
        <v>1.90851440463423E-2</v>
      </c>
      <c r="AD71" s="336">
        <f t="shared" si="105"/>
        <v>1.8755619991112953E-2</v>
      </c>
      <c r="AE71" s="336">
        <f t="shared" ref="AE71:AL71" si="106">AE24/AE$49</f>
        <v>1.8463784216468292E-2</v>
      </c>
      <c r="AF71" s="336">
        <f t="shared" si="106"/>
        <v>1.8095414185242464E-2</v>
      </c>
      <c r="AG71" s="336">
        <f t="shared" si="106"/>
        <v>1.7566198477004982E-2</v>
      </c>
      <c r="AH71" s="336">
        <f t="shared" si="106"/>
        <v>1.6936838260031627E-2</v>
      </c>
      <c r="AI71" s="336">
        <f t="shared" si="106"/>
        <v>1.6548134231964655E-2</v>
      </c>
      <c r="AJ71" s="336">
        <f t="shared" si="106"/>
        <v>1.615922861195419E-2</v>
      </c>
      <c r="AK71" s="336">
        <f t="shared" si="106"/>
        <v>1.5668504633833527E-2</v>
      </c>
      <c r="AL71" s="336">
        <f t="shared" si="106"/>
        <v>1.5159322064816932E-2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9.7315441865010469E-2</v>
      </c>
      <c r="N73" s="337">
        <f t="shared" si="107"/>
        <v>9.8389111432105353E-2</v>
      </c>
      <c r="O73" s="337">
        <f t="shared" si="107"/>
        <v>9.9707548663638762E-2</v>
      </c>
      <c r="P73" s="337">
        <f t="shared" si="107"/>
        <v>9.3525033203541927E-2</v>
      </c>
      <c r="Q73" s="337">
        <f t="shared" si="107"/>
        <v>9.4960826197437301E-2</v>
      </c>
      <c r="R73" s="337">
        <f t="shared" si="107"/>
        <v>9.4210575244150538E-2</v>
      </c>
      <c r="S73" s="337">
        <f t="shared" si="107"/>
        <v>9.1273052888728959E-2</v>
      </c>
      <c r="T73" s="337">
        <f t="shared" si="107"/>
        <v>9.1283390031131936E-2</v>
      </c>
      <c r="U73" s="337">
        <f t="shared" si="107"/>
        <v>8.7168223474468787E-2</v>
      </c>
      <c r="V73" s="337">
        <f t="shared" si="107"/>
        <v>8.6297357715987733E-2</v>
      </c>
      <c r="W73" s="337">
        <f t="shared" si="107"/>
        <v>7.780857299947963E-2</v>
      </c>
      <c r="X73" s="337">
        <f t="shared" si="107"/>
        <v>7.8607793894732658E-2</v>
      </c>
      <c r="Y73" s="337">
        <f t="shared" si="107"/>
        <v>7.7802088680965581E-2</v>
      </c>
      <c r="Z73" s="337">
        <f t="shared" si="107"/>
        <v>7.6988111509541074E-2</v>
      </c>
      <c r="AA73" s="337">
        <f t="shared" si="107"/>
        <v>7.6189195184724917E-2</v>
      </c>
      <c r="AB73" s="337">
        <f t="shared" si="107"/>
        <v>7.5483913590498733E-2</v>
      </c>
      <c r="AC73" s="337">
        <f t="shared" si="107"/>
        <v>7.480992005904652E-2</v>
      </c>
      <c r="AD73" s="337">
        <f t="shared" si="107"/>
        <v>7.4108170642120233E-2</v>
      </c>
      <c r="AE73" s="337">
        <f t="shared" ref="AE73:AL73" si="108">AE26/AE$49</f>
        <v>7.340800320949549E-2</v>
      </c>
      <c r="AF73" s="337">
        <f t="shared" si="108"/>
        <v>7.2711694630482618E-2</v>
      </c>
      <c r="AG73" s="337">
        <f t="shared" si="108"/>
        <v>7.2022530931018888E-2</v>
      </c>
      <c r="AH73" s="337">
        <f t="shared" si="108"/>
        <v>7.1357211666333673E-2</v>
      </c>
      <c r="AI73" s="337">
        <f t="shared" si="108"/>
        <v>7.0685000868191739E-2</v>
      </c>
      <c r="AJ73" s="337">
        <f t="shared" si="108"/>
        <v>7.0017735468785203E-2</v>
      </c>
      <c r="AK73" s="337">
        <f t="shared" si="108"/>
        <v>6.935177905354438E-2</v>
      </c>
      <c r="AL73" s="337">
        <f t="shared" si="108"/>
        <v>6.8691759837333249E-2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9.4171285876694325E-3</v>
      </c>
      <c r="N74" s="336">
        <f t="shared" si="109"/>
        <v>1.1481089648743274E-2</v>
      </c>
      <c r="O74" s="336">
        <f t="shared" si="109"/>
        <v>1.1497042450997965E-2</v>
      </c>
      <c r="P74" s="336">
        <f t="shared" si="109"/>
        <v>9.7603742844082006E-3</v>
      </c>
      <c r="Q74" s="336">
        <f t="shared" si="109"/>
        <v>9.3215479344427813E-3</v>
      </c>
      <c r="R74" s="336">
        <f t="shared" si="109"/>
        <v>1.0035781119522233E-2</v>
      </c>
      <c r="S74" s="336">
        <f t="shared" si="109"/>
        <v>1.0290651221914944E-2</v>
      </c>
      <c r="T74" s="336">
        <f t="shared" si="109"/>
        <v>9.7418599010770188E-3</v>
      </c>
      <c r="U74" s="336">
        <f t="shared" si="109"/>
        <v>8.368206095409586E-3</v>
      </c>
      <c r="V74" s="336">
        <f t="shared" si="109"/>
        <v>9.6881638667029365E-3</v>
      </c>
      <c r="W74" s="336">
        <f t="shared" si="109"/>
        <v>1.0068299405803395E-2</v>
      </c>
      <c r="X74" s="336">
        <f t="shared" si="109"/>
        <v>9.7249467748304168E-3</v>
      </c>
      <c r="Y74" s="336">
        <f t="shared" si="109"/>
        <v>9.7006465860806964E-3</v>
      </c>
      <c r="Z74" s="336">
        <f t="shared" si="109"/>
        <v>9.7029953373862169E-3</v>
      </c>
      <c r="AA74" s="336">
        <f t="shared" si="109"/>
        <v>9.7194254343997161E-3</v>
      </c>
      <c r="AB74" s="336">
        <f t="shared" si="109"/>
        <v>9.7384606467954687E-3</v>
      </c>
      <c r="AC74" s="336">
        <f t="shared" si="109"/>
        <v>9.7581218656562271E-3</v>
      </c>
      <c r="AD74" s="336">
        <f t="shared" si="109"/>
        <v>9.7705239637764594E-3</v>
      </c>
      <c r="AE74" s="336">
        <f t="shared" ref="AE74:AL74" si="110">AE27/AE$49</f>
        <v>9.8008610270677553E-3</v>
      </c>
      <c r="AF74" s="336">
        <f t="shared" si="110"/>
        <v>9.8415317728293601E-3</v>
      </c>
      <c r="AG74" s="336">
        <f t="shared" si="110"/>
        <v>9.8815357640073039E-3</v>
      </c>
      <c r="AH74" s="336">
        <f t="shared" si="110"/>
        <v>9.9245609566072958E-3</v>
      </c>
      <c r="AI74" s="336">
        <f t="shared" si="110"/>
        <v>9.9660356887720236E-3</v>
      </c>
      <c r="AJ74" s="336">
        <f t="shared" si="110"/>
        <v>1.0012219578854958E-2</v>
      </c>
      <c r="AK74" s="336">
        <f t="shared" si="110"/>
        <v>1.005861826384501E-2</v>
      </c>
      <c r="AL74" s="336">
        <f t="shared" si="110"/>
        <v>1.0103862413736026E-2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4.1271068548689838E-2</v>
      </c>
      <c r="N75" s="336">
        <f t="shared" si="111"/>
        <v>4.0993314119533365E-2</v>
      </c>
      <c r="O75" s="336">
        <f t="shared" si="111"/>
        <v>4.0822982863940135E-2</v>
      </c>
      <c r="P75" s="336">
        <f t="shared" si="111"/>
        <v>3.8564779087232576E-2</v>
      </c>
      <c r="Q75" s="336">
        <f t="shared" si="111"/>
        <v>4.1414025732369859E-2</v>
      </c>
      <c r="R75" s="336">
        <f t="shared" si="111"/>
        <v>3.9780877843676364E-2</v>
      </c>
      <c r="S75" s="336">
        <f t="shared" si="111"/>
        <v>3.8690846137075831E-2</v>
      </c>
      <c r="T75" s="336">
        <f t="shared" si="111"/>
        <v>3.9045984150325237E-2</v>
      </c>
      <c r="U75" s="336">
        <f t="shared" si="111"/>
        <v>3.772260910772806E-2</v>
      </c>
      <c r="V75" s="336">
        <f t="shared" si="111"/>
        <v>3.7960065731912525E-2</v>
      </c>
      <c r="W75" s="336">
        <f t="shared" si="111"/>
        <v>3.3579359397886421E-2</v>
      </c>
      <c r="X75" s="336">
        <f t="shared" si="111"/>
        <v>3.3578672711556158E-2</v>
      </c>
      <c r="Y75" s="336">
        <f t="shared" si="111"/>
        <v>3.329913793703048E-2</v>
      </c>
      <c r="Z75" s="336">
        <f t="shared" si="111"/>
        <v>3.2973742466507701E-2</v>
      </c>
      <c r="AA75" s="336">
        <f t="shared" si="111"/>
        <v>3.2636178559370753E-2</v>
      </c>
      <c r="AB75" s="336">
        <f t="shared" si="111"/>
        <v>3.233135174233745E-2</v>
      </c>
      <c r="AC75" s="336">
        <f t="shared" si="111"/>
        <v>3.2026985830169531E-2</v>
      </c>
      <c r="AD75" s="336">
        <f t="shared" si="111"/>
        <v>3.1715179201910353E-2</v>
      </c>
      <c r="AE75" s="336">
        <f t="shared" ref="AE75:AL75" si="112">AE28/AE$49</f>
        <v>3.1407416274857179E-2</v>
      </c>
      <c r="AF75" s="336">
        <f t="shared" si="112"/>
        <v>3.110075594160323E-2</v>
      </c>
      <c r="AG75" s="336">
        <f t="shared" si="112"/>
        <v>3.0795254241203041E-2</v>
      </c>
      <c r="AH75" s="336">
        <f t="shared" si="112"/>
        <v>3.0486401499587531E-2</v>
      </c>
      <c r="AI75" s="336">
        <f t="shared" si="112"/>
        <v>3.0173300403622441E-2</v>
      </c>
      <c r="AJ75" s="336">
        <f t="shared" si="112"/>
        <v>2.9862300236609629E-2</v>
      </c>
      <c r="AK75" s="336">
        <f t="shared" si="112"/>
        <v>2.9549017649120234E-2</v>
      </c>
      <c r="AL75" s="336">
        <f t="shared" si="112"/>
        <v>2.9243675414324176E-2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2.9367327744716017E-2</v>
      </c>
      <c r="N76" s="336">
        <f t="shared" si="113"/>
        <v>2.8306501282860722E-2</v>
      </c>
      <c r="O76" s="336">
        <f t="shared" si="113"/>
        <v>2.9262782181834944E-2</v>
      </c>
      <c r="P76" s="336">
        <f t="shared" si="113"/>
        <v>2.7704355351390739E-2</v>
      </c>
      <c r="Q76" s="336">
        <f t="shared" si="113"/>
        <v>2.693299268167897E-2</v>
      </c>
      <c r="R76" s="336">
        <f t="shared" si="113"/>
        <v>2.6284125925901985E-2</v>
      </c>
      <c r="S76" s="336">
        <f t="shared" si="113"/>
        <v>2.5022809312102528E-2</v>
      </c>
      <c r="T76" s="336">
        <f t="shared" si="113"/>
        <v>2.5802183657249639E-2</v>
      </c>
      <c r="U76" s="336">
        <f t="shared" si="113"/>
        <v>2.4838706857828068E-2</v>
      </c>
      <c r="V76" s="336">
        <f t="shared" si="113"/>
        <v>2.3752443245229526E-2</v>
      </c>
      <c r="W76" s="336">
        <f t="shared" si="113"/>
        <v>1.9570574240214297E-2</v>
      </c>
      <c r="X76" s="336">
        <f t="shared" si="113"/>
        <v>2.0965098426058863E-2</v>
      </c>
      <c r="Y76" s="336">
        <f t="shared" si="113"/>
        <v>2.0600953491670761E-2</v>
      </c>
      <c r="Z76" s="336">
        <f t="shared" si="113"/>
        <v>2.0248118772199585E-2</v>
      </c>
      <c r="AA76" s="336">
        <f t="shared" si="113"/>
        <v>1.99042600891409E-2</v>
      </c>
      <c r="AB76" s="336">
        <f t="shared" si="113"/>
        <v>1.9596698242711479E-2</v>
      </c>
      <c r="AC76" s="336">
        <f t="shared" si="113"/>
        <v>1.9307801438234858E-2</v>
      </c>
      <c r="AD76" s="336">
        <f t="shared" si="113"/>
        <v>1.9025457802777753E-2</v>
      </c>
      <c r="AE76" s="336">
        <f t="shared" ref="AE76:AL76" si="114">AE29/AE$49</f>
        <v>1.8733428520235365E-2</v>
      </c>
      <c r="AF76" s="336">
        <f t="shared" si="114"/>
        <v>1.844191613684033E-2</v>
      </c>
      <c r="AG76" s="336">
        <f t="shared" si="114"/>
        <v>1.8144793286189814E-2</v>
      </c>
      <c r="AH76" s="336">
        <f t="shared" si="114"/>
        <v>1.7854859008671203E-2</v>
      </c>
      <c r="AI76" s="336">
        <f t="shared" si="114"/>
        <v>1.7571092366321463E-2</v>
      </c>
      <c r="AJ76" s="336">
        <f t="shared" si="114"/>
        <v>1.7289505848213121E-2</v>
      </c>
      <c r="AK76" s="336">
        <f t="shared" si="114"/>
        <v>1.7010161377185209E-2</v>
      </c>
      <c r="AL76" s="336">
        <f t="shared" si="114"/>
        <v>1.6733637547123412E-2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1.7259916983935166E-2</v>
      </c>
      <c r="N77" s="336">
        <f t="shared" si="115"/>
        <v>1.7608206380967988E-2</v>
      </c>
      <c r="O77" s="336">
        <f t="shared" si="115"/>
        <v>1.8124741166865715E-2</v>
      </c>
      <c r="P77" s="336">
        <f t="shared" si="115"/>
        <v>1.7495524480510415E-2</v>
      </c>
      <c r="Q77" s="336">
        <f t="shared" si="115"/>
        <v>1.7292259848945682E-2</v>
      </c>
      <c r="R77" s="336">
        <f t="shared" si="115"/>
        <v>1.8109790355049948E-2</v>
      </c>
      <c r="S77" s="336">
        <f t="shared" si="115"/>
        <v>1.7268746217635671E-2</v>
      </c>
      <c r="T77" s="336">
        <f t="shared" si="115"/>
        <v>1.6693362322480042E-2</v>
      </c>
      <c r="U77" s="336">
        <f t="shared" si="115"/>
        <v>1.6238701413503084E-2</v>
      </c>
      <c r="V77" s="336">
        <f t="shared" si="115"/>
        <v>1.4896684872142745E-2</v>
      </c>
      <c r="W77" s="336">
        <f t="shared" si="115"/>
        <v>1.4590339955575522E-2</v>
      </c>
      <c r="X77" s="336">
        <f t="shared" si="115"/>
        <v>1.4339075982287211E-2</v>
      </c>
      <c r="Y77" s="336">
        <f t="shared" si="115"/>
        <v>1.4201350666183644E-2</v>
      </c>
      <c r="Z77" s="336">
        <f t="shared" si="115"/>
        <v>1.4063254933447579E-2</v>
      </c>
      <c r="AA77" s="336">
        <f t="shared" si="115"/>
        <v>1.3929331101813547E-2</v>
      </c>
      <c r="AB77" s="336">
        <f t="shared" si="115"/>
        <v>1.3817402958654339E-2</v>
      </c>
      <c r="AC77" s="336">
        <f t="shared" si="115"/>
        <v>1.3717010924985895E-2</v>
      </c>
      <c r="AD77" s="336">
        <f t="shared" si="115"/>
        <v>1.3597009673655664E-2</v>
      </c>
      <c r="AE77" s="336">
        <f t="shared" ref="AE77:AL77" si="116">AE30/AE$49</f>
        <v>1.3466297387335194E-2</v>
      </c>
      <c r="AF77" s="336">
        <f t="shared" si="116"/>
        <v>1.332749077920971E-2</v>
      </c>
      <c r="AG77" s="336">
        <f t="shared" si="116"/>
        <v>1.3200947639618722E-2</v>
      </c>
      <c r="AH77" s="336">
        <f t="shared" si="116"/>
        <v>1.3091390201467639E-2</v>
      </c>
      <c r="AI77" s="336">
        <f t="shared" si="116"/>
        <v>1.2974572409475802E-2</v>
      </c>
      <c r="AJ77" s="336">
        <f t="shared" si="116"/>
        <v>1.2853709805107496E-2</v>
      </c>
      <c r="AK77" s="336">
        <f t="shared" si="116"/>
        <v>1.2733981763393928E-2</v>
      </c>
      <c r="AL77" s="336">
        <f t="shared" si="116"/>
        <v>1.2610584462149639E-2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0.10041698232743307</v>
      </c>
      <c r="N79" s="337">
        <f t="shared" si="117"/>
        <v>9.9854255671130404E-2</v>
      </c>
      <c r="O79" s="337">
        <f t="shared" si="117"/>
        <v>9.865680072320436E-2</v>
      </c>
      <c r="P79" s="337">
        <f t="shared" si="117"/>
        <v>0.10649784206574317</v>
      </c>
      <c r="Q79" s="337">
        <f t="shared" si="117"/>
        <v>0.10667740099657572</v>
      </c>
      <c r="R79" s="337">
        <f t="shared" si="117"/>
        <v>0.1050714712662586</v>
      </c>
      <c r="S79" s="337">
        <f t="shared" si="117"/>
        <v>0.10807363361641915</v>
      </c>
      <c r="T79" s="337">
        <f t="shared" si="117"/>
        <v>0.10680804880448275</v>
      </c>
      <c r="U79" s="337">
        <f t="shared" si="117"/>
        <v>0.10327795542622628</v>
      </c>
      <c r="V79" s="337">
        <f t="shared" si="117"/>
        <v>0.10610426545150739</v>
      </c>
      <c r="W79" s="337">
        <f t="shared" si="117"/>
        <v>0.10277451742298332</v>
      </c>
      <c r="X79" s="337">
        <f t="shared" si="117"/>
        <v>0.10490041667230092</v>
      </c>
      <c r="Y79" s="337">
        <f t="shared" si="117"/>
        <v>0.10544149935095719</v>
      </c>
      <c r="Z79" s="337">
        <f t="shared" si="117"/>
        <v>0.10600793097741981</v>
      </c>
      <c r="AA79" s="337">
        <f t="shared" si="117"/>
        <v>0.10652809659189705</v>
      </c>
      <c r="AB79" s="337">
        <f t="shared" si="117"/>
        <v>0.10710627222765111</v>
      </c>
      <c r="AC79" s="337">
        <f t="shared" si="117"/>
        <v>0.10762411124199646</v>
      </c>
      <c r="AD79" s="337">
        <f t="shared" si="117"/>
        <v>0.10812390757418243</v>
      </c>
      <c r="AE79" s="337">
        <f t="shared" ref="AE79:AL79" si="118">AE32/AE$49</f>
        <v>0.10861439401779786</v>
      </c>
      <c r="AF79" s="337">
        <f t="shared" si="118"/>
        <v>0.10911551726817777</v>
      </c>
      <c r="AG79" s="337">
        <f t="shared" si="118"/>
        <v>0.10961376513235811</v>
      </c>
      <c r="AH79" s="337">
        <f t="shared" si="118"/>
        <v>0.11013748590024022</v>
      </c>
      <c r="AI79" s="337">
        <f t="shared" si="118"/>
        <v>0.11066601755621237</v>
      </c>
      <c r="AJ79" s="337">
        <f t="shared" si="118"/>
        <v>0.11117864984754261</v>
      </c>
      <c r="AK79" s="337">
        <f t="shared" si="118"/>
        <v>0.1117217985830975</v>
      </c>
      <c r="AL79" s="337">
        <f t="shared" si="118"/>
        <v>0.11227245928188391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7.4401741993827736E-2</v>
      </c>
      <c r="N80" s="336">
        <f t="shared" si="119"/>
        <v>7.2218669973994634E-2</v>
      </c>
      <c r="O80" s="336">
        <f t="shared" si="119"/>
        <v>7.2408139938903951E-2</v>
      </c>
      <c r="P80" s="336">
        <f t="shared" si="119"/>
        <v>7.7780391191944631E-2</v>
      </c>
      <c r="Q80" s="336">
        <f t="shared" si="119"/>
        <v>7.9054222785770178E-2</v>
      </c>
      <c r="R80" s="336">
        <f t="shared" si="119"/>
        <v>7.9494866176213638E-2</v>
      </c>
      <c r="S80" s="336">
        <f t="shared" si="119"/>
        <v>7.9124162103335949E-2</v>
      </c>
      <c r="T80" s="336">
        <f t="shared" si="119"/>
        <v>8.0771340277398671E-2</v>
      </c>
      <c r="U80" s="336">
        <f t="shared" si="119"/>
        <v>7.8782860812086491E-2</v>
      </c>
      <c r="V80" s="336">
        <f t="shared" si="119"/>
        <v>7.8381053266346257E-2</v>
      </c>
      <c r="W80" s="336">
        <f t="shared" si="119"/>
        <v>7.5822999012996078E-2</v>
      </c>
      <c r="X80" s="336">
        <f t="shared" si="119"/>
        <v>7.8443077962352351E-2</v>
      </c>
      <c r="Y80" s="336">
        <f t="shared" si="119"/>
        <v>7.9021567673245169E-2</v>
      </c>
      <c r="Z80" s="336">
        <f t="shared" si="119"/>
        <v>7.9568242522705487E-2</v>
      </c>
      <c r="AA80" s="336">
        <f t="shared" si="119"/>
        <v>8.0060111629603137E-2</v>
      </c>
      <c r="AB80" s="336">
        <f t="shared" si="119"/>
        <v>8.0615530797054136E-2</v>
      </c>
      <c r="AC80" s="336">
        <f t="shared" si="119"/>
        <v>8.1104268759340722E-2</v>
      </c>
      <c r="AD80" s="336">
        <f t="shared" si="119"/>
        <v>8.1573837475428596E-2</v>
      </c>
      <c r="AE80" s="336">
        <f t="shared" ref="AE80:AL80" si="120">AE33/AE$49</f>
        <v>8.2046638351729095E-2</v>
      </c>
      <c r="AF80" s="336">
        <f t="shared" si="120"/>
        <v>8.2534706926449292E-2</v>
      </c>
      <c r="AG80" s="336">
        <f t="shared" si="120"/>
        <v>8.3018170609945027E-2</v>
      </c>
      <c r="AH80" s="336">
        <f t="shared" si="120"/>
        <v>8.3528307849528471E-2</v>
      </c>
      <c r="AI80" s="336">
        <f t="shared" si="120"/>
        <v>8.4062986974483028E-2</v>
      </c>
      <c r="AJ80" s="336">
        <f t="shared" si="120"/>
        <v>8.4585274541965599E-2</v>
      </c>
      <c r="AK80" s="336">
        <f t="shared" si="120"/>
        <v>8.5133456287120629E-2</v>
      </c>
      <c r="AL80" s="336">
        <f t="shared" si="120"/>
        <v>8.5684922581004533E-2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2.4276358149024572E-2</v>
      </c>
      <c r="N81" s="336">
        <f t="shared" si="121"/>
        <v>2.646273258059666E-2</v>
      </c>
      <c r="O81" s="336">
        <f t="shared" si="121"/>
        <v>2.5121185303098287E-2</v>
      </c>
      <c r="P81" s="336">
        <f t="shared" si="121"/>
        <v>2.7697732004219707E-2</v>
      </c>
      <c r="Q81" s="336">
        <f t="shared" si="121"/>
        <v>2.6460598362111593E-2</v>
      </c>
      <c r="R81" s="336">
        <f t="shared" si="121"/>
        <v>2.4517637364786817E-2</v>
      </c>
      <c r="S81" s="336">
        <f t="shared" si="121"/>
        <v>2.8108500938736691E-2</v>
      </c>
      <c r="T81" s="336">
        <f t="shared" si="121"/>
        <v>2.5131555692838578E-2</v>
      </c>
      <c r="U81" s="336">
        <f t="shared" si="121"/>
        <v>2.3572381703039904E-2</v>
      </c>
      <c r="V81" s="336">
        <f t="shared" si="121"/>
        <v>2.68893085692988E-2</v>
      </c>
      <c r="W81" s="336">
        <f t="shared" si="121"/>
        <v>2.5866506141346671E-2</v>
      </c>
      <c r="X81" s="336">
        <f t="shared" si="121"/>
        <v>2.5626959388657354E-2</v>
      </c>
      <c r="Y81" s="336">
        <f t="shared" si="121"/>
        <v>2.5577846056229394E-2</v>
      </c>
      <c r="Z81" s="336">
        <f t="shared" si="121"/>
        <v>2.5589377096184179E-2</v>
      </c>
      <c r="AA81" s="336">
        <f t="shared" si="121"/>
        <v>2.5608930258114851E-2</v>
      </c>
      <c r="AB81" s="336">
        <f t="shared" si="121"/>
        <v>2.562566173288669E-2</v>
      </c>
      <c r="AC81" s="336">
        <f t="shared" si="121"/>
        <v>2.5648370446002398E-2</v>
      </c>
      <c r="AD81" s="336">
        <f t="shared" si="121"/>
        <v>2.567253585224627E-2</v>
      </c>
      <c r="AE81" s="336">
        <f t="shared" ref="AE81:AL81" si="122">AE34/AE$49</f>
        <v>2.5683273264174859E-2</v>
      </c>
      <c r="AF81" s="336">
        <f t="shared" si="122"/>
        <v>2.5689853074986377E-2</v>
      </c>
      <c r="AG81" s="336">
        <f t="shared" si="122"/>
        <v>2.5698122606084541E-2</v>
      </c>
      <c r="AH81" s="336">
        <f t="shared" si="122"/>
        <v>2.5705717229406778E-2</v>
      </c>
      <c r="AI81" s="336">
        <f t="shared" si="122"/>
        <v>2.5693431640325174E-2</v>
      </c>
      <c r="AJ81" s="336">
        <f t="shared" si="122"/>
        <v>2.5677497700978276E-2</v>
      </c>
      <c r="AK81" s="336">
        <f t="shared" si="122"/>
        <v>2.5665317544513941E-2</v>
      </c>
      <c r="AL81" s="336">
        <f t="shared" si="122"/>
        <v>2.565764706996888E-2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1.7388821845807615E-3</v>
      </c>
      <c r="N82" s="336">
        <f t="shared" si="123"/>
        <v>1.1728531165391095E-3</v>
      </c>
      <c r="O82" s="336">
        <f t="shared" si="123"/>
        <v>1.127475481202125E-3</v>
      </c>
      <c r="P82" s="336">
        <f t="shared" si="123"/>
        <v>1.0197188695788562E-3</v>
      </c>
      <c r="Q82" s="336">
        <f t="shared" si="123"/>
        <v>1.1625798486939579E-3</v>
      </c>
      <c r="R82" s="336">
        <f t="shared" si="123"/>
        <v>1.0589677252581641E-3</v>
      </c>
      <c r="S82" s="336">
        <f t="shared" si="123"/>
        <v>8.4097057434650885E-4</v>
      </c>
      <c r="T82" s="336">
        <f t="shared" si="123"/>
        <v>9.0515283424550026E-4</v>
      </c>
      <c r="U82" s="336">
        <f t="shared" si="123"/>
        <v>9.2271291109988283E-4</v>
      </c>
      <c r="V82" s="336">
        <f t="shared" si="123"/>
        <v>8.339036158623444E-4</v>
      </c>
      <c r="W82" s="336">
        <f t="shared" si="123"/>
        <v>1.0850122686405738E-3</v>
      </c>
      <c r="X82" s="336">
        <f t="shared" si="123"/>
        <v>8.30379321291224E-4</v>
      </c>
      <c r="Y82" s="336">
        <f t="shared" si="123"/>
        <v>8.4208562148261202E-4</v>
      </c>
      <c r="Z82" s="336">
        <f t="shared" si="123"/>
        <v>8.5031135853013762E-4</v>
      </c>
      <c r="AA82" s="336">
        <f t="shared" si="123"/>
        <v>8.5905470417905658E-4</v>
      </c>
      <c r="AB82" s="336">
        <f t="shared" si="123"/>
        <v>8.6507969771029735E-4</v>
      </c>
      <c r="AC82" s="336">
        <f t="shared" si="123"/>
        <v>8.7147203665333161E-4</v>
      </c>
      <c r="AD82" s="336">
        <f t="shared" si="123"/>
        <v>8.7753424650757229E-4</v>
      </c>
      <c r="AE82" s="336">
        <f t="shared" ref="AE82:AL82" si="124">AE35/AE$49</f>
        <v>8.8448240189390717E-4</v>
      </c>
      <c r="AF82" s="336">
        <f t="shared" si="124"/>
        <v>8.9095726674210914E-4</v>
      </c>
      <c r="AG82" s="336">
        <f t="shared" si="124"/>
        <v>8.9747191632854803E-4</v>
      </c>
      <c r="AH82" s="336">
        <f t="shared" si="124"/>
        <v>9.0346082130497208E-4</v>
      </c>
      <c r="AI82" s="336">
        <f t="shared" si="124"/>
        <v>9.0959894140415695E-4</v>
      </c>
      <c r="AJ82" s="336">
        <f t="shared" si="124"/>
        <v>9.1587760459872162E-4</v>
      </c>
      <c r="AK82" s="336">
        <f t="shared" si="124"/>
        <v>9.2302475146294075E-4</v>
      </c>
      <c r="AL82" s="336">
        <f t="shared" si="124"/>
        <v>9.2988963091049457E-4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9.251852521557391E-2</v>
      </c>
      <c r="N84" s="337">
        <f t="shared" si="125"/>
        <v>9.7762866051368136E-2</v>
      </c>
      <c r="O84" s="337">
        <f t="shared" si="125"/>
        <v>9.5532116901205874E-2</v>
      </c>
      <c r="P84" s="337">
        <f t="shared" si="125"/>
        <v>9.405581404957658E-2</v>
      </c>
      <c r="Q84" s="337">
        <f t="shared" si="125"/>
        <v>9.4098363652438274E-2</v>
      </c>
      <c r="R84" s="337">
        <f t="shared" si="125"/>
        <v>9.5130887637596362E-2</v>
      </c>
      <c r="S84" s="337">
        <f t="shared" si="125"/>
        <v>9.082330555456232E-2</v>
      </c>
      <c r="T84" s="337">
        <f t="shared" si="125"/>
        <v>8.989365801757454E-2</v>
      </c>
      <c r="U84" s="337">
        <f t="shared" si="125"/>
        <v>9.1051654534698337E-2</v>
      </c>
      <c r="V84" s="337">
        <f t="shared" si="125"/>
        <v>8.6598578803434204E-2</v>
      </c>
      <c r="W84" s="337">
        <f t="shared" si="125"/>
        <v>8.6374833168566562E-2</v>
      </c>
      <c r="X84" s="337">
        <f t="shared" si="125"/>
        <v>8.5571818700917027E-2</v>
      </c>
      <c r="Y84" s="337">
        <f t="shared" si="125"/>
        <v>8.5572170056298275E-2</v>
      </c>
      <c r="Z84" s="337">
        <f t="shared" si="125"/>
        <v>8.5373122854423625E-2</v>
      </c>
      <c r="AA84" s="337">
        <f t="shared" si="125"/>
        <v>8.5148834878038149E-2</v>
      </c>
      <c r="AB84" s="337">
        <f t="shared" si="125"/>
        <v>8.4900113178173989E-2</v>
      </c>
      <c r="AC84" s="337">
        <f t="shared" si="125"/>
        <v>8.4624579720046472E-2</v>
      </c>
      <c r="AD84" s="337">
        <f t="shared" si="125"/>
        <v>8.4332320194191915E-2</v>
      </c>
      <c r="AE84" s="337">
        <f t="shared" ref="AE84:AL84" si="126">AE37/AE$49</f>
        <v>8.4001712119693428E-2</v>
      </c>
      <c r="AF84" s="337">
        <f t="shared" si="126"/>
        <v>8.3672197286937297E-2</v>
      </c>
      <c r="AG84" s="337">
        <f t="shared" si="126"/>
        <v>8.3325776602482471E-2</v>
      </c>
      <c r="AH84" s="337">
        <f t="shared" si="126"/>
        <v>8.2962660734180627E-2</v>
      </c>
      <c r="AI84" s="337">
        <f t="shared" si="126"/>
        <v>8.2649983661197926E-2</v>
      </c>
      <c r="AJ84" s="337">
        <f t="shared" si="126"/>
        <v>8.2339135276425529E-2</v>
      </c>
      <c r="AK84" s="337">
        <f t="shared" si="126"/>
        <v>8.2045716893156748E-2</v>
      </c>
      <c r="AL84" s="337">
        <f t="shared" si="126"/>
        <v>8.1757307880814256E-2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7.6200262445352246E-2</v>
      </c>
      <c r="N85" s="336">
        <f t="shared" si="127"/>
        <v>8.1947741424716766E-2</v>
      </c>
      <c r="O85" s="336">
        <f t="shared" si="127"/>
        <v>7.9778825376944751E-2</v>
      </c>
      <c r="P85" s="336">
        <f t="shared" si="127"/>
        <v>7.8311098906240162E-2</v>
      </c>
      <c r="Q85" s="336">
        <f t="shared" si="127"/>
        <v>7.888210377623521E-2</v>
      </c>
      <c r="R85" s="336">
        <f t="shared" si="127"/>
        <v>7.8535571088272582E-2</v>
      </c>
      <c r="S85" s="336">
        <f t="shared" si="127"/>
        <v>7.5205002641650601E-2</v>
      </c>
      <c r="T85" s="336">
        <f t="shared" si="127"/>
        <v>7.2724124748768978E-2</v>
      </c>
      <c r="U85" s="336">
        <f t="shared" si="127"/>
        <v>7.330119050870533E-2</v>
      </c>
      <c r="V85" s="336">
        <f t="shared" si="127"/>
        <v>6.9362873169147382E-2</v>
      </c>
      <c r="W85" s="336">
        <f t="shared" si="127"/>
        <v>6.8590810783096604E-2</v>
      </c>
      <c r="X85" s="336">
        <f t="shared" si="127"/>
        <v>6.416748751720748E-2</v>
      </c>
      <c r="Y85" s="336">
        <f t="shared" si="127"/>
        <v>6.3898907729604507E-2</v>
      </c>
      <c r="Z85" s="336">
        <f t="shared" si="127"/>
        <v>6.3461361019546733E-2</v>
      </c>
      <c r="AA85" s="336">
        <f t="shared" si="127"/>
        <v>6.2999519709417584E-2</v>
      </c>
      <c r="AB85" s="336">
        <f t="shared" si="127"/>
        <v>6.2510522030955501E-2</v>
      </c>
      <c r="AC85" s="336">
        <f t="shared" si="127"/>
        <v>6.2014614653102137E-2</v>
      </c>
      <c r="AD85" s="336">
        <f t="shared" si="127"/>
        <v>6.1504600231927262E-2</v>
      </c>
      <c r="AE85" s="336">
        <f t="shared" ref="AE85:AL85" si="128">AE38/AE$49</f>
        <v>6.0967290806644835E-2</v>
      </c>
      <c r="AF85" s="336">
        <f t="shared" si="128"/>
        <v>6.0425307791388223E-2</v>
      </c>
      <c r="AG85" s="336">
        <f t="shared" si="128"/>
        <v>5.9865419766367278E-2</v>
      </c>
      <c r="AH85" s="336">
        <f t="shared" si="128"/>
        <v>5.9274781097722176E-2</v>
      </c>
      <c r="AI85" s="336">
        <f t="shared" si="128"/>
        <v>5.8741050897261761E-2</v>
      </c>
      <c r="AJ85" s="336">
        <f t="shared" si="128"/>
        <v>5.8196704850081757E-2</v>
      </c>
      <c r="AK85" s="336">
        <f t="shared" si="128"/>
        <v>5.7670458992692873E-2</v>
      </c>
      <c r="AL85" s="336">
        <f t="shared" si="128"/>
        <v>5.7138372562727115E-2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1.6318262770221664E-2</v>
      </c>
      <c r="N86" s="336">
        <f t="shared" si="129"/>
        <v>1.5815124626651373E-2</v>
      </c>
      <c r="O86" s="336">
        <f t="shared" si="129"/>
        <v>1.5753291524261134E-2</v>
      </c>
      <c r="P86" s="336">
        <f t="shared" si="129"/>
        <v>1.5744715143336429E-2</v>
      </c>
      <c r="Q86" s="336">
        <f t="shared" si="129"/>
        <v>1.5216259876203061E-2</v>
      </c>
      <c r="R86" s="336">
        <f t="shared" si="129"/>
        <v>1.6595316549323794E-2</v>
      </c>
      <c r="S86" s="336">
        <f t="shared" si="129"/>
        <v>1.5618302912911703E-2</v>
      </c>
      <c r="T86" s="336">
        <f t="shared" si="129"/>
        <v>1.7169533268805562E-2</v>
      </c>
      <c r="U86" s="336">
        <f t="shared" si="129"/>
        <v>1.7750464025993E-2</v>
      </c>
      <c r="V86" s="336">
        <f t="shared" si="129"/>
        <v>1.7235705634286815E-2</v>
      </c>
      <c r="W86" s="336">
        <f t="shared" si="129"/>
        <v>1.7784022385469965E-2</v>
      </c>
      <c r="X86" s="336">
        <f t="shared" si="129"/>
        <v>2.1404331183709546E-2</v>
      </c>
      <c r="Y86" s="336">
        <f t="shared" si="129"/>
        <v>2.1673262326693771E-2</v>
      </c>
      <c r="Z86" s="336">
        <f t="shared" si="129"/>
        <v>2.1911761834876902E-2</v>
      </c>
      <c r="AA86" s="336">
        <f t="shared" si="129"/>
        <v>2.2149315168620565E-2</v>
      </c>
      <c r="AB86" s="336">
        <f t="shared" si="129"/>
        <v>2.2389591147218477E-2</v>
      </c>
      <c r="AC86" s="336">
        <f t="shared" si="129"/>
        <v>2.2609965066944331E-2</v>
      </c>
      <c r="AD86" s="336">
        <f t="shared" si="129"/>
        <v>2.2827719962264664E-2</v>
      </c>
      <c r="AE86" s="336">
        <f t="shared" ref="AE86:AL86" si="130">AE39/AE$49</f>
        <v>2.30344213130486E-2</v>
      </c>
      <c r="AF86" s="336">
        <f t="shared" si="130"/>
        <v>2.3246889495549081E-2</v>
      </c>
      <c r="AG86" s="336">
        <f t="shared" si="130"/>
        <v>2.3460356836115203E-2</v>
      </c>
      <c r="AH86" s="336">
        <f t="shared" si="130"/>
        <v>2.3687879636458447E-2</v>
      </c>
      <c r="AI86" s="336">
        <f t="shared" si="130"/>
        <v>2.3908932763936176E-2</v>
      </c>
      <c r="AJ86" s="336">
        <f t="shared" si="130"/>
        <v>2.4142430426343776E-2</v>
      </c>
      <c r="AK86" s="336">
        <f t="shared" si="130"/>
        <v>2.4375257900463871E-2</v>
      </c>
      <c r="AL86" s="336">
        <f t="shared" si="130"/>
        <v>2.4618935318087141E-2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8.8022886072746942E-2</v>
      </c>
      <c r="N88" s="337">
        <f t="shared" si="131"/>
        <v>8.2232720578717541E-2</v>
      </c>
      <c r="O88" s="337">
        <f t="shared" si="131"/>
        <v>8.4103011262805408E-2</v>
      </c>
      <c r="P88" s="337">
        <f t="shared" si="131"/>
        <v>8.4321953568845504E-2</v>
      </c>
      <c r="Q88" s="337">
        <f t="shared" si="131"/>
        <v>8.0815801929098402E-2</v>
      </c>
      <c r="R88" s="337">
        <f t="shared" si="131"/>
        <v>8.3453329154607125E-2</v>
      </c>
      <c r="S88" s="337">
        <f t="shared" si="131"/>
        <v>8.795337256248037E-2</v>
      </c>
      <c r="T88" s="337">
        <f t="shared" si="131"/>
        <v>8.9225493738269587E-2</v>
      </c>
      <c r="U88" s="337">
        <f t="shared" si="131"/>
        <v>8.8222688012698808E-2</v>
      </c>
      <c r="V88" s="337">
        <f t="shared" si="131"/>
        <v>8.751056793876405E-2</v>
      </c>
      <c r="W88" s="337">
        <f t="shared" si="131"/>
        <v>8.2336772639689415E-2</v>
      </c>
      <c r="X88" s="337">
        <f t="shared" si="131"/>
        <v>9.1748996191997209E-2</v>
      </c>
      <c r="Y88" s="337">
        <f t="shared" si="131"/>
        <v>9.126614389335394E-2</v>
      </c>
      <c r="Z88" s="337">
        <f t="shared" si="131"/>
        <v>9.091218453603872E-2</v>
      </c>
      <c r="AA88" s="337">
        <f t="shared" si="131"/>
        <v>9.0558369409442965E-2</v>
      </c>
      <c r="AB88" s="337">
        <f t="shared" si="131"/>
        <v>9.0223173970836276E-2</v>
      </c>
      <c r="AC88" s="337">
        <f t="shared" si="131"/>
        <v>8.9855912544289804E-2</v>
      </c>
      <c r="AD88" s="337">
        <f t="shared" si="131"/>
        <v>8.9436466774734921E-2</v>
      </c>
      <c r="AE88" s="337">
        <f t="shared" ref="AE88:AL88" si="132">AE41/AE$49</f>
        <v>8.9084804133440235E-2</v>
      </c>
      <c r="AF88" s="337">
        <f t="shared" si="132"/>
        <v>8.8740727567916372E-2</v>
      </c>
      <c r="AG88" s="337">
        <f t="shared" si="132"/>
        <v>8.8408121857171798E-2</v>
      </c>
      <c r="AH88" s="337">
        <f t="shared" si="132"/>
        <v>8.8062230324693624E-2</v>
      </c>
      <c r="AI88" s="337">
        <f t="shared" si="132"/>
        <v>8.7656049607076944E-2</v>
      </c>
      <c r="AJ88" s="337">
        <f t="shared" si="132"/>
        <v>8.721685101989575E-2</v>
      </c>
      <c r="AK88" s="337">
        <f t="shared" si="132"/>
        <v>8.6729871491641672E-2</v>
      </c>
      <c r="AL88" s="337">
        <f t="shared" si="132"/>
        <v>8.6204433885884932E-2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3.7669826480357549E-2</v>
      </c>
      <c r="N89" s="336">
        <f t="shared" si="133"/>
        <v>3.447327738299355E-2</v>
      </c>
      <c r="O89" s="336">
        <f t="shared" si="133"/>
        <v>3.6612563363794745E-2</v>
      </c>
      <c r="P89" s="336">
        <f t="shared" si="133"/>
        <v>3.6528287445723562E-2</v>
      </c>
      <c r="Q89" s="336">
        <f t="shared" si="133"/>
        <v>3.5875408431084922E-2</v>
      </c>
      <c r="R89" s="336">
        <f t="shared" si="133"/>
        <v>3.6141824472156088E-2</v>
      </c>
      <c r="S89" s="336">
        <f t="shared" si="133"/>
        <v>3.5892613106135396E-2</v>
      </c>
      <c r="T89" s="336">
        <f t="shared" si="133"/>
        <v>3.5650821865340514E-2</v>
      </c>
      <c r="U89" s="336">
        <f t="shared" si="133"/>
        <v>3.5624695707746373E-2</v>
      </c>
      <c r="V89" s="336">
        <f t="shared" si="133"/>
        <v>3.3316620856924453E-2</v>
      </c>
      <c r="W89" s="336">
        <f t="shared" si="133"/>
        <v>2.915443493939119E-2</v>
      </c>
      <c r="X89" s="336">
        <f t="shared" si="133"/>
        <v>3.5316964554251214E-2</v>
      </c>
      <c r="Y89" s="336">
        <f t="shared" si="133"/>
        <v>3.5285848894669458E-2</v>
      </c>
      <c r="Z89" s="336">
        <f t="shared" si="133"/>
        <v>3.5162304233570925E-2</v>
      </c>
      <c r="AA89" s="336">
        <f t="shared" si="133"/>
        <v>3.5007415789718714E-2</v>
      </c>
      <c r="AB89" s="336">
        <f t="shared" si="133"/>
        <v>3.4901714022234374E-2</v>
      </c>
      <c r="AC89" s="336">
        <f t="shared" si="133"/>
        <v>3.4771119252207827E-2</v>
      </c>
      <c r="AD89" s="336">
        <f t="shared" si="133"/>
        <v>3.4597135733308422E-2</v>
      </c>
      <c r="AE89" s="336">
        <f t="shared" ref="AE89:AL89" si="134">AE42/AE$49</f>
        <v>3.4483360598621379E-2</v>
      </c>
      <c r="AF89" s="336">
        <f t="shared" si="134"/>
        <v>3.438706284688995E-2</v>
      </c>
      <c r="AG89" s="336">
        <f t="shared" si="134"/>
        <v>3.4278025985985471E-2</v>
      </c>
      <c r="AH89" s="336">
        <f t="shared" si="134"/>
        <v>3.4151876951898162E-2</v>
      </c>
      <c r="AI89" s="336">
        <f t="shared" si="134"/>
        <v>3.4004120316087877E-2</v>
      </c>
      <c r="AJ89" s="336">
        <f t="shared" si="134"/>
        <v>3.3831375944099941E-2</v>
      </c>
      <c r="AK89" s="336">
        <f t="shared" si="134"/>
        <v>3.3610339117522342E-2</v>
      </c>
      <c r="AL89" s="336">
        <f t="shared" si="134"/>
        <v>3.3359690136446296E-2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5.0353059592389379E-2</v>
      </c>
      <c r="N90" s="336">
        <f t="shared" si="135"/>
        <v>4.7759443195723984E-2</v>
      </c>
      <c r="O90" s="336">
        <f t="shared" si="135"/>
        <v>4.749044789901067E-2</v>
      </c>
      <c r="P90" s="336">
        <f t="shared" si="135"/>
        <v>4.7793666123121942E-2</v>
      </c>
      <c r="Q90" s="336">
        <f t="shared" si="135"/>
        <v>4.494039349801348E-2</v>
      </c>
      <c r="R90" s="336">
        <f t="shared" si="135"/>
        <v>4.7311504682451051E-2</v>
      </c>
      <c r="S90" s="336">
        <f t="shared" si="135"/>
        <v>5.2060759456344981E-2</v>
      </c>
      <c r="T90" s="336">
        <f t="shared" si="135"/>
        <v>5.357467187292906E-2</v>
      </c>
      <c r="U90" s="336">
        <f t="shared" si="135"/>
        <v>5.2597992304952434E-2</v>
      </c>
      <c r="V90" s="336">
        <f t="shared" si="135"/>
        <v>5.4193947081839597E-2</v>
      </c>
      <c r="W90" s="336">
        <f t="shared" si="135"/>
        <v>5.3182337700298225E-2</v>
      </c>
      <c r="X90" s="336">
        <f t="shared" si="135"/>
        <v>5.6432031637745982E-2</v>
      </c>
      <c r="Y90" s="336">
        <f t="shared" si="135"/>
        <v>5.5980294998684482E-2</v>
      </c>
      <c r="Z90" s="336">
        <f t="shared" si="135"/>
        <v>5.5749880302467782E-2</v>
      </c>
      <c r="AA90" s="336">
        <f t="shared" si="135"/>
        <v>5.5550953619724251E-2</v>
      </c>
      <c r="AB90" s="336">
        <f t="shared" si="135"/>
        <v>5.5321459948601895E-2</v>
      </c>
      <c r="AC90" s="336">
        <f t="shared" si="135"/>
        <v>5.5084793292081977E-2</v>
      </c>
      <c r="AD90" s="336">
        <f t="shared" si="135"/>
        <v>5.4839331041426499E-2</v>
      </c>
      <c r="AE90" s="336">
        <f t="shared" ref="AE90:AL90" si="136">AE43/AE$49</f>
        <v>5.4601443534818876E-2</v>
      </c>
      <c r="AF90" s="336">
        <f t="shared" si="136"/>
        <v>5.4353664721026415E-2</v>
      </c>
      <c r="AG90" s="336">
        <f t="shared" si="136"/>
        <v>5.4130095871186341E-2</v>
      </c>
      <c r="AH90" s="336">
        <f t="shared" si="136"/>
        <v>5.3910353372795455E-2</v>
      </c>
      <c r="AI90" s="336">
        <f t="shared" si="136"/>
        <v>5.3651929290989074E-2</v>
      </c>
      <c r="AJ90" s="336">
        <f t="shared" si="136"/>
        <v>5.3385475075795809E-2</v>
      </c>
      <c r="AK90" s="336">
        <f t="shared" si="136"/>
        <v>5.311953237411933E-2</v>
      </c>
      <c r="AL90" s="336">
        <f t="shared" si="136"/>
        <v>5.2844743749438643E-2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0.12621708275337526</v>
      </c>
      <c r="N92" s="337">
        <f t="shared" si="137"/>
        <v>0.1232159336030773</v>
      </c>
      <c r="O92" s="337">
        <f t="shared" si="137"/>
        <v>0.1193800812066356</v>
      </c>
      <c r="P92" s="337">
        <f t="shared" si="137"/>
        <v>0.11742212078711299</v>
      </c>
      <c r="Q92" s="337">
        <f t="shared" si="137"/>
        <v>0.12004042332250876</v>
      </c>
      <c r="R92" s="337">
        <f t="shared" si="137"/>
        <v>0.12227586389044559</v>
      </c>
      <c r="S92" s="337">
        <f t="shared" si="137"/>
        <v>0.11974876274197813</v>
      </c>
      <c r="T92" s="337">
        <f t="shared" si="137"/>
        <v>0.11671164545560921</v>
      </c>
      <c r="U92" s="337">
        <f t="shared" si="137"/>
        <v>0.11687650443225474</v>
      </c>
      <c r="V92" s="337">
        <f t="shared" si="137"/>
        <v>0.11388286958965206</v>
      </c>
      <c r="W92" s="337">
        <f t="shared" si="137"/>
        <v>0.10496080801929239</v>
      </c>
      <c r="X92" s="337">
        <f t="shared" si="137"/>
        <v>0.10484779142842642</v>
      </c>
      <c r="Y92" s="337">
        <f t="shared" si="137"/>
        <v>0.10412760939252064</v>
      </c>
      <c r="Z92" s="337">
        <f t="shared" si="137"/>
        <v>0.10311567724258601</v>
      </c>
      <c r="AA92" s="337">
        <f t="shared" si="137"/>
        <v>0.10214036377220218</v>
      </c>
      <c r="AB92" s="337">
        <f t="shared" si="137"/>
        <v>0.10112905756526637</v>
      </c>
      <c r="AC92" s="337">
        <f t="shared" si="137"/>
        <v>0.10014247564334125</v>
      </c>
      <c r="AD92" s="337">
        <f t="shared" si="137"/>
        <v>9.9182433704815678E-2</v>
      </c>
      <c r="AE92" s="337">
        <f t="shared" ref="AE92:AL92" si="138">AE45/AE$49</f>
        <v>9.8252171751270739E-2</v>
      </c>
      <c r="AF92" s="337">
        <f t="shared" si="138"/>
        <v>9.7353919902620892E-2</v>
      </c>
      <c r="AG92" s="337">
        <f t="shared" si="138"/>
        <v>9.6484605750918856E-2</v>
      </c>
      <c r="AH92" s="337">
        <f t="shared" si="138"/>
        <v>9.5671654410998022E-2</v>
      </c>
      <c r="AI92" s="337">
        <f t="shared" si="138"/>
        <v>9.4845714455837671E-2</v>
      </c>
      <c r="AJ92" s="337">
        <f t="shared" si="138"/>
        <v>9.4049433863950954E-2</v>
      </c>
      <c r="AK92" s="337">
        <f t="shared" si="138"/>
        <v>9.326233713483803E-2</v>
      </c>
      <c r="AL92" s="337">
        <f t="shared" si="138"/>
        <v>9.2465184850389986E-2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2.0678714164169283E-2</v>
      </c>
      <c r="N93" s="336">
        <f t="shared" si="139"/>
        <v>2.110682198216313E-2</v>
      </c>
      <c r="O93" s="336">
        <f t="shared" si="139"/>
        <v>2.1130055624029292E-2</v>
      </c>
      <c r="P93" s="336">
        <f t="shared" si="139"/>
        <v>2.0433101162598687E-2</v>
      </c>
      <c r="Q93" s="336">
        <f t="shared" si="139"/>
        <v>2.101400183599747E-2</v>
      </c>
      <c r="R93" s="336">
        <f t="shared" si="139"/>
        <v>2.207741846412074E-2</v>
      </c>
      <c r="S93" s="336">
        <f t="shared" si="139"/>
        <v>2.2175531512801772E-2</v>
      </c>
      <c r="T93" s="336">
        <f t="shared" si="139"/>
        <v>1.9843678314703968E-2</v>
      </c>
      <c r="U93" s="336">
        <f t="shared" si="139"/>
        <v>2.0060398922564834E-2</v>
      </c>
      <c r="V93" s="336">
        <f t="shared" si="139"/>
        <v>1.9539351715954098E-2</v>
      </c>
      <c r="W93" s="336">
        <f t="shared" si="139"/>
        <v>1.7845847902552555E-2</v>
      </c>
      <c r="X93" s="336">
        <f t="shared" si="139"/>
        <v>1.5208391329571868E-2</v>
      </c>
      <c r="Y93" s="336">
        <f t="shared" si="139"/>
        <v>1.5109941654956847E-2</v>
      </c>
      <c r="Z93" s="336">
        <f t="shared" si="139"/>
        <v>1.4988968380263489E-2</v>
      </c>
      <c r="AA93" s="336">
        <f t="shared" si="139"/>
        <v>1.4847749647257708E-2</v>
      </c>
      <c r="AB93" s="336">
        <f t="shared" si="139"/>
        <v>1.4696530940244366E-2</v>
      </c>
      <c r="AC93" s="336">
        <f t="shared" si="139"/>
        <v>1.4530792983291085E-2</v>
      </c>
      <c r="AD93" s="336">
        <f t="shared" si="139"/>
        <v>1.4378228379023477E-2</v>
      </c>
      <c r="AE93" s="336">
        <f t="shared" ref="AE93:AL93" si="140">AE46/AE$49</f>
        <v>1.4202065079736387E-2</v>
      </c>
      <c r="AF93" s="336">
        <f t="shared" si="140"/>
        <v>1.4023962718656635E-2</v>
      </c>
      <c r="AG93" s="336">
        <f t="shared" si="140"/>
        <v>1.3849513240980695E-2</v>
      </c>
      <c r="AH93" s="336">
        <f t="shared" si="140"/>
        <v>1.3684257377922447E-2</v>
      </c>
      <c r="AI93" s="336">
        <f t="shared" si="140"/>
        <v>1.3519310590059232E-2</v>
      </c>
      <c r="AJ93" s="336">
        <f t="shared" si="140"/>
        <v>1.3353437668007402E-2</v>
      </c>
      <c r="AK93" s="336">
        <f t="shared" si="140"/>
        <v>1.318763185085977E-2</v>
      </c>
      <c r="AL93" s="336">
        <f t="shared" si="140"/>
        <v>1.3020003298051067E-2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0.10553836858920598</v>
      </c>
      <c r="N94" s="336">
        <f t="shared" si="141"/>
        <v>0.10210911162091418</v>
      </c>
      <c r="O94" s="336">
        <f t="shared" si="141"/>
        <v>9.8250025582606301E-2</v>
      </c>
      <c r="P94" s="336">
        <f t="shared" si="141"/>
        <v>9.6989019624514297E-2</v>
      </c>
      <c r="Q94" s="336">
        <f t="shared" si="141"/>
        <v>9.9026421486511279E-2</v>
      </c>
      <c r="R94" s="336">
        <f t="shared" si="141"/>
        <v>0.10019844542632483</v>
      </c>
      <c r="S94" s="336">
        <f t="shared" si="141"/>
        <v>9.7573231229176355E-2</v>
      </c>
      <c r="T94" s="336">
        <f t="shared" si="141"/>
        <v>9.6867967140905245E-2</v>
      </c>
      <c r="U94" s="336">
        <f t="shared" si="141"/>
        <v>9.6816105509689901E-2</v>
      </c>
      <c r="V94" s="336">
        <f t="shared" si="141"/>
        <v>9.4343517873697963E-2</v>
      </c>
      <c r="W94" s="336">
        <f t="shared" si="141"/>
        <v>8.7114960116739831E-2</v>
      </c>
      <c r="X94" s="336">
        <f t="shared" si="141"/>
        <v>8.9639400098854558E-2</v>
      </c>
      <c r="Y94" s="336">
        <f t="shared" si="141"/>
        <v>8.9017667737563796E-2</v>
      </c>
      <c r="Z94" s="336">
        <f t="shared" si="141"/>
        <v>8.8126708862322531E-2</v>
      </c>
      <c r="AA94" s="336">
        <f t="shared" si="141"/>
        <v>8.7292614124944462E-2</v>
      </c>
      <c r="AB94" s="336">
        <f t="shared" si="141"/>
        <v>8.6432526625021988E-2</v>
      </c>
      <c r="AC94" s="336">
        <f t="shared" si="141"/>
        <v>8.5611682660050162E-2</v>
      </c>
      <c r="AD94" s="336">
        <f t="shared" si="141"/>
        <v>8.4804205325792192E-2</v>
      </c>
      <c r="AE94" s="336">
        <f t="shared" ref="AE94:AL94" si="142">AE47/AE$49</f>
        <v>8.4050106671534355E-2</v>
      </c>
      <c r="AF94" s="336">
        <f t="shared" si="142"/>
        <v>8.3329957183964257E-2</v>
      </c>
      <c r="AG94" s="336">
        <f t="shared" si="142"/>
        <v>8.2635092509938168E-2</v>
      </c>
      <c r="AH94" s="336">
        <f t="shared" si="142"/>
        <v>8.198739703307556E-2</v>
      </c>
      <c r="AI94" s="336">
        <f t="shared" si="142"/>
        <v>8.132640386577844E-2</v>
      </c>
      <c r="AJ94" s="336">
        <f t="shared" si="142"/>
        <v>8.0695996195943545E-2</v>
      </c>
      <c r="AK94" s="336">
        <f t="shared" si="142"/>
        <v>8.0074705283978267E-2</v>
      </c>
      <c r="AL94" s="336">
        <f t="shared" si="142"/>
        <v>7.9445181552338914E-2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East Midlands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East Midlands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East Midlands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East Midlands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East Midlands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East Midlands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East Midlands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East Midlands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East Midlands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East Midlands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East Midlands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East Midlands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East Midlands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16.677939223562603</v>
      </c>
      <c r="Y4" s="11">
        <f>'Occ T1'!D8-'Occ T1'!C8</f>
        <v>2.9185591259909103</v>
      </c>
      <c r="Z4" s="11">
        <f>'Occ T1'!E8-'Occ T1'!D8</f>
        <v>3.0611128224184654</v>
      </c>
      <c r="AA4" s="11">
        <f>'Occ T1'!F8-'Occ T1'!E8</f>
        <v>12.918080878861574</v>
      </c>
      <c r="AB4" s="11">
        <f>'Occ T1'!D8-'Occ T1'!B8</f>
        <v>19.596498349553514</v>
      </c>
      <c r="AC4" s="11">
        <f>'Occ T1'!F8-'Occ T1'!D8</f>
        <v>15.979193701280039</v>
      </c>
    </row>
    <row r="5" spans="1:29" x14ac:dyDescent="0.2">
      <c r="W5" s="10" t="str">
        <f>name!E5</f>
        <v>Professional occupations</v>
      </c>
      <c r="X5" s="11">
        <f>'Occ T1'!C9-'Occ T1'!B9</f>
        <v>24.942682263109276</v>
      </c>
      <c r="Y5" s="11">
        <f>'Occ T1'!D9-'Occ T1'!C9</f>
        <v>8.8496596435304014</v>
      </c>
      <c r="Z5" s="11">
        <f>'Occ T1'!E9-'Occ T1'!D9</f>
        <v>14.030415118189836</v>
      </c>
      <c r="AA5" s="11">
        <f>'Occ T1'!F9-'Occ T1'!E9</f>
        <v>22.560230016567459</v>
      </c>
      <c r="AB5" s="11">
        <f>'Occ T1'!D9-'Occ T1'!B9</f>
        <v>33.792341906639678</v>
      </c>
      <c r="AC5" s="11">
        <f>'Occ T1'!F9-'Occ T1'!D9</f>
        <v>36.590645134757295</v>
      </c>
    </row>
    <row r="6" spans="1:29" x14ac:dyDescent="0.2">
      <c r="W6" s="10" t="str">
        <f>name!E6</f>
        <v>Associate professional occupations</v>
      </c>
      <c r="X6" s="11">
        <f>'Occ T1'!C10-'Occ T1'!B10</f>
        <v>10.553865353711899</v>
      </c>
      <c r="Y6" s="11">
        <f>'Occ T1'!D10-'Occ T1'!C10</f>
        <v>5.0078158671925337</v>
      </c>
      <c r="Z6" s="11">
        <f>'Occ T1'!E10-'Occ T1'!D10</f>
        <v>-2.7387894965299893</v>
      </c>
      <c r="AA6" s="11">
        <f>'Occ T1'!F10-'Occ T1'!E10</f>
        <v>8.0561747901462581</v>
      </c>
      <c r="AB6" s="11">
        <f>'Occ T1'!D10-'Occ T1'!B10</f>
        <v>15.561681220904433</v>
      </c>
      <c r="AC6" s="11">
        <f>'Occ T1'!F10-'Occ T1'!D10</f>
        <v>5.3173852936162689</v>
      </c>
    </row>
    <row r="7" spans="1:29" x14ac:dyDescent="0.2">
      <c r="W7" s="10" t="str">
        <f>name!E7</f>
        <v>Administrative and secretarial occupations</v>
      </c>
      <c r="X7" s="11">
        <f>'Occ T1'!C11-'Occ T1'!B11</f>
        <v>1.9676799073532578</v>
      </c>
      <c r="Y7" s="11">
        <f>'Occ T1'!D11-'Occ T1'!C11</f>
        <v>2.5499545436387052</v>
      </c>
      <c r="Z7" s="11">
        <f>'Occ T1'!E11-'Occ T1'!D11</f>
        <v>-4.9843792805266105</v>
      </c>
      <c r="AA7" s="11">
        <f>'Occ T1'!F11-'Occ T1'!E11</f>
        <v>-6.8874693997150729</v>
      </c>
      <c r="AB7" s="11">
        <f>'Occ T1'!D11-'Occ T1'!B11</f>
        <v>4.517634450991963</v>
      </c>
      <c r="AC7" s="11">
        <f>'Occ T1'!F11-'Occ T1'!D11</f>
        <v>-11.871848680241683</v>
      </c>
    </row>
    <row r="8" spans="1:29" x14ac:dyDescent="0.2">
      <c r="W8" s="10" t="str">
        <f>name!E8</f>
        <v>Skilled trades occupations</v>
      </c>
      <c r="X8" s="11">
        <f>'Occ T1'!C12-'Occ T1'!B12</f>
        <v>-0.65778189188138469</v>
      </c>
      <c r="Y8" s="11">
        <f>'Occ T1'!D12-'Occ T1'!C12</f>
        <v>-8.6483756336996152</v>
      </c>
      <c r="Z8" s="11">
        <f>'Occ T1'!E12-'Occ T1'!D12</f>
        <v>-0.25046191556035069</v>
      </c>
      <c r="AA8" s="11">
        <f>'Occ T1'!F12-'Occ T1'!E12</f>
        <v>-3.9794277419697011</v>
      </c>
      <c r="AB8" s="11">
        <f>'Occ T1'!D12-'Occ T1'!B12</f>
        <v>-9.3061575255809998</v>
      </c>
      <c r="AC8" s="11">
        <f>'Occ T1'!F12-'Occ T1'!D12</f>
        <v>-4.2298896575300517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8.4696365438955041</v>
      </c>
      <c r="Y9" s="11">
        <f>'Occ T1'!D13-'Occ T1'!C13</f>
        <v>-4.0643092625505801</v>
      </c>
      <c r="Z9" s="11">
        <f>'Occ T1'!E13-'Occ T1'!D13</f>
        <v>6.6969446901795635</v>
      </c>
      <c r="AA9" s="11">
        <f>'Occ T1'!F13-'Occ T1'!E13</f>
        <v>8.9403095980907779</v>
      </c>
      <c r="AB9" s="11">
        <f>'Occ T1'!D13-'Occ T1'!B13</f>
        <v>4.405327281344924</v>
      </c>
      <c r="AC9" s="11">
        <f>'Occ T1'!F13-'Occ T1'!D13</f>
        <v>15.637254288270341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-1.1699985402563016</v>
      </c>
      <c r="Y10" s="11">
        <f>'Occ T1'!D14-'Occ T1'!C14</f>
        <v>-1.0121650283721806</v>
      </c>
      <c r="Z10" s="11">
        <f>'Occ T1'!E14-'Occ T1'!D14</f>
        <v>0.77187944653809382</v>
      </c>
      <c r="AA10" s="11">
        <f>'Occ T1'!F14-'Occ T1'!E14</f>
        <v>-4.5100960455926042E-2</v>
      </c>
      <c r="AB10" s="11">
        <f>'Occ T1'!D14-'Occ T1'!B14</f>
        <v>-2.1821635686284822</v>
      </c>
      <c r="AC10" s="11">
        <f>'Occ T1'!F14-'Occ T1'!D14</f>
        <v>0.72677848608216777</v>
      </c>
    </row>
    <row r="11" spans="1:29" x14ac:dyDescent="0.2">
      <c r="W11" s="10" t="str">
        <f>name!E11</f>
        <v>Process, plant and machine operatives</v>
      </c>
      <c r="X11" s="11">
        <f>'Occ T1'!C15-'Occ T1'!B15</f>
        <v>9.7488978185542976</v>
      </c>
      <c r="Y11" s="11">
        <f>'Occ T1'!D15-'Occ T1'!C15</f>
        <v>-5.5957596297720471</v>
      </c>
      <c r="Z11" s="11">
        <f>'Occ T1'!E15-'Occ T1'!D15</f>
        <v>9.5578056813911303</v>
      </c>
      <c r="AA11" s="11">
        <f>'Occ T1'!F15-'Occ T1'!E15</f>
        <v>-0.71686770253872112</v>
      </c>
      <c r="AB11" s="11">
        <f>'Occ T1'!D15-'Occ T1'!B15</f>
        <v>4.1531381887822505</v>
      </c>
      <c r="AC11" s="11">
        <f>'Occ T1'!F15-'Occ T1'!D15</f>
        <v>8.8409379788524092</v>
      </c>
    </row>
    <row r="12" spans="1:29" x14ac:dyDescent="0.2">
      <c r="W12" s="10" t="str">
        <f>name!E12</f>
        <v>Elementary occupations</v>
      </c>
      <c r="X12" s="11">
        <f>'Occ T1'!C16-'Occ T1'!B16</f>
        <v>0.89907932195070828</v>
      </c>
      <c r="Y12" s="11">
        <f>'Occ T1'!D16-'Occ T1'!C16</f>
        <v>-9.3053796259581247</v>
      </c>
      <c r="Z12" s="11">
        <f>'Occ T1'!E16-'Occ T1'!D16</f>
        <v>-0.99852706610006692</v>
      </c>
      <c r="AA12" s="11">
        <f>'Occ T1'!F16-'Occ T1'!E16</f>
        <v>-4.901929478986645</v>
      </c>
      <c r="AB12" s="11">
        <f>'Occ T1'!D16-'Occ T1'!B16</f>
        <v>-8.4063003040074165</v>
      </c>
      <c r="AC12" s="11">
        <f>'Occ T1'!F16-'Occ T1'!D16</f>
        <v>-5.9004565450867119</v>
      </c>
    </row>
    <row r="14" spans="1:29" x14ac:dyDescent="0.2">
      <c r="W14" s="10" t="str">
        <f>name!E3</f>
        <v>All occupations</v>
      </c>
      <c r="X14" s="11">
        <f>'Occ T1'!C18-'Occ T1'!B18</f>
        <v>71.432000000000016</v>
      </c>
      <c r="Y14" s="11">
        <f>'Occ T1'!D18-'Occ T1'!C18</f>
        <v>-9.3000000000001819</v>
      </c>
      <c r="Z14" s="11">
        <f>'Occ T1'!E18-'Occ T1'!D18</f>
        <v>25.146000000000186</v>
      </c>
      <c r="AA14" s="11">
        <f>'Occ T1'!F18-'Occ T1'!E18</f>
        <v>35.944000000000074</v>
      </c>
      <c r="AB14" s="11">
        <f>'Occ T1'!D18-'Occ T1'!B18</f>
        <v>62.131999999999834</v>
      </c>
      <c r="AC14" s="11">
        <f>'Occ T1'!F18-'Occ T1'!D18</f>
        <v>61.090000000000259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East Midlands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15.979193701280039</v>
      </c>
      <c r="O3" s="11">
        <f>'Occ T1'!AB64</f>
        <v>8.0701715102059524</v>
      </c>
      <c r="P3" s="11">
        <f>'Occ T1'!Q64</f>
        <v>7.9090221910742287</v>
      </c>
    </row>
    <row r="4" spans="1:16" x14ac:dyDescent="0.2">
      <c r="M4" s="10" t="str">
        <f>name!E5</f>
        <v>Professional occupations</v>
      </c>
      <c r="N4" s="11">
        <f>'Occ T1'!F65</f>
        <v>36.590645134757295</v>
      </c>
      <c r="O4" s="11">
        <f>'Occ T1'!AB65</f>
        <v>19.908814948635452</v>
      </c>
      <c r="P4" s="11">
        <f>'Occ T1'!Q65</f>
        <v>16.681830186122113</v>
      </c>
    </row>
    <row r="5" spans="1:16" x14ac:dyDescent="0.2">
      <c r="M5" s="10" t="str">
        <f>name!E6</f>
        <v>Associate professional occupations</v>
      </c>
      <c r="N5" s="11">
        <f>'Occ T1'!F66</f>
        <v>5.3173852936162689</v>
      </c>
      <c r="O5" s="11">
        <f>'Occ T1'!AB66</f>
        <v>7.6886587021431865</v>
      </c>
      <c r="P5" s="11">
        <f>'Occ T1'!Q66</f>
        <v>-2.3712734085269176</v>
      </c>
    </row>
    <row r="6" spans="1:16" x14ac:dyDescent="0.2">
      <c r="M6" s="10" t="str">
        <f>name!E7</f>
        <v>Administrative and secretarial occupations</v>
      </c>
      <c r="N6" s="11">
        <f>'Occ T1'!F67</f>
        <v>-11.871848680241683</v>
      </c>
      <c r="O6" s="11">
        <f>'Occ T1'!AB67</f>
        <v>-12.828061700622882</v>
      </c>
      <c r="P6" s="11">
        <f>'Occ T1'!Q67</f>
        <v>0.95621302038116696</v>
      </c>
    </row>
    <row r="7" spans="1:16" x14ac:dyDescent="0.2">
      <c r="M7" s="10" t="str">
        <f>name!E8</f>
        <v>Skilled trades occupations</v>
      </c>
      <c r="N7" s="11">
        <f>'Occ T1'!F68</f>
        <v>-4.2298896575300517</v>
      </c>
      <c r="O7" s="11">
        <f>'Occ T1'!AB68</f>
        <v>1.607599246842689</v>
      </c>
      <c r="P7" s="11">
        <f>'Occ T1'!Q68</f>
        <v>-5.8374889043726981</v>
      </c>
    </row>
    <row r="8" spans="1:16" x14ac:dyDescent="0.2">
      <c r="M8" s="10" t="str">
        <f>name!E9</f>
        <v>Caring, leisure and other service occupations</v>
      </c>
      <c r="N8" s="11">
        <f>'Occ T1'!F69</f>
        <v>15.637254288270341</v>
      </c>
      <c r="O8" s="11">
        <f>'Occ T1'!AB69</f>
        <v>9.699698848347154</v>
      </c>
      <c r="P8" s="11">
        <f>'Occ T1'!Q69</f>
        <v>5.9375554399231163</v>
      </c>
    </row>
    <row r="9" spans="1:16" x14ac:dyDescent="0.2">
      <c r="M9" s="10" t="str">
        <f>name!E10</f>
        <v>Sales and customer service occupations</v>
      </c>
      <c r="N9" s="11">
        <f>'Occ T1'!F70</f>
        <v>0.72677848608216777</v>
      </c>
      <c r="O9" s="11">
        <f>'Occ T1'!AB70</f>
        <v>-0.56020768454026637</v>
      </c>
      <c r="P9" s="11">
        <f>'Occ T1'!Q70</f>
        <v>1.2869861706224626</v>
      </c>
    </row>
    <row r="10" spans="1:16" x14ac:dyDescent="0.2">
      <c r="M10" s="10" t="str">
        <f>name!E11</f>
        <v>Process, plant and machine operatives</v>
      </c>
      <c r="N10" s="11">
        <f>'Occ T1'!F71</f>
        <v>8.8409379788524092</v>
      </c>
      <c r="O10" s="11">
        <f>'Occ T1'!AB71</f>
        <v>4.4330258256111836</v>
      </c>
      <c r="P10" s="11">
        <f>'Occ T1'!Q71</f>
        <v>4.4079121532412699</v>
      </c>
    </row>
    <row r="11" spans="1:16" x14ac:dyDescent="0.2">
      <c r="M11" s="10" t="str">
        <f>name!E12</f>
        <v>Elementary occupations</v>
      </c>
      <c r="N11" s="11">
        <f>'Occ T1'!F72</f>
        <v>-5.9004565450867119</v>
      </c>
      <c r="O11" s="11">
        <f>'Occ T1'!AB72</f>
        <v>-3.1445651459317645</v>
      </c>
      <c r="P11" s="11">
        <f>'Occ T1'!Q72</f>
        <v>-2.7558913991550256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61.090000000000259</v>
      </c>
      <c r="O13" s="11">
        <f>'Occ T1'!AB74</f>
        <v>34.875134550690746</v>
      </c>
      <c r="P13" s="11">
        <f>'Occ T1'!Q74</f>
        <v>26.214865449309741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East Midlands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3.9385649901608595</v>
      </c>
      <c r="O3" s="11">
        <f>'Occ T5'!H44</f>
        <v>4.3020560683998994</v>
      </c>
      <c r="P3" s="11">
        <f>'Occ T5'!G44</f>
        <v>7.7385726427194612</v>
      </c>
    </row>
    <row r="4" spans="1:16" x14ac:dyDescent="0.2">
      <c r="M4" s="10" t="str">
        <f>name!E5</f>
        <v>Professional occupations</v>
      </c>
      <c r="N4" s="11">
        <f>'Occ T5'!I45</f>
        <v>0.14037630287206326</v>
      </c>
      <c r="O4" s="11">
        <f>'Occ T5'!H45</f>
        <v>8.2233467054827045</v>
      </c>
      <c r="P4" s="11">
        <f>'Occ T5'!G45</f>
        <v>28.226922126402826</v>
      </c>
    </row>
    <row r="5" spans="1:16" x14ac:dyDescent="0.2">
      <c r="M5" s="10" t="str">
        <f>name!E6</f>
        <v>Associate professional occupations</v>
      </c>
      <c r="N5" s="11">
        <f>'Occ T5'!I46</f>
        <v>0.21416571690656916</v>
      </c>
      <c r="O5" s="11">
        <f>'Occ T5'!H46</f>
        <v>1.5799694375220454</v>
      </c>
      <c r="P5" s="11">
        <f>'Occ T5'!G46</f>
        <v>3.5232501391876525</v>
      </c>
    </row>
    <row r="6" spans="1:16" x14ac:dyDescent="0.2">
      <c r="M6" s="10" t="str">
        <f>name!E7</f>
        <v>Administrative and secretarial occupations</v>
      </c>
      <c r="N6" s="11">
        <f>'Occ T5'!I47</f>
        <v>-0.21284565834106139</v>
      </c>
      <c r="O6" s="11">
        <f>'Occ T5'!H47</f>
        <v>-5.0267037107794792</v>
      </c>
      <c r="P6" s="11">
        <f>'Occ T5'!G47</f>
        <v>-6.6322993111212014</v>
      </c>
    </row>
    <row r="7" spans="1:16" x14ac:dyDescent="0.2">
      <c r="M7" s="10" t="str">
        <f>name!E8</f>
        <v>Skilled trades occupations</v>
      </c>
      <c r="N7" s="11">
        <f>'Occ T5'!I48</f>
        <v>1.3881314298660641</v>
      </c>
      <c r="O7" s="11">
        <f>'Occ T5'!H48</f>
        <v>0.921385540159533</v>
      </c>
      <c r="P7" s="11">
        <f>'Occ T5'!G48</f>
        <v>-6.5394066275556639</v>
      </c>
    </row>
    <row r="8" spans="1:16" x14ac:dyDescent="0.2">
      <c r="M8" s="10" t="str">
        <f>name!E9</f>
        <v>Caring, leisure and other service occupations</v>
      </c>
      <c r="N8" s="11">
        <f>'Occ T5'!I49</f>
        <v>1.6815135506920171</v>
      </c>
      <c r="O8" s="11">
        <f>'Occ T5'!H49</f>
        <v>3.9644269938874075</v>
      </c>
      <c r="P8" s="11">
        <f>'Occ T5'!G49</f>
        <v>9.9913137436908599</v>
      </c>
    </row>
    <row r="9" spans="1:16" x14ac:dyDescent="0.2">
      <c r="M9" s="10" t="str">
        <f>name!E10</f>
        <v>Sales and customer service occupations</v>
      </c>
      <c r="N9" s="11">
        <f>'Occ T5'!I50</f>
        <v>-0.63005937108601806</v>
      </c>
      <c r="O9" s="11">
        <f>'Occ T5'!H50</f>
        <v>1.5653640977641601</v>
      </c>
      <c r="P9" s="11">
        <f>'Occ T5'!G50</f>
        <v>-0.20852624059594405</v>
      </c>
    </row>
    <row r="10" spans="1:16" x14ac:dyDescent="0.2">
      <c r="M10" s="10" t="str">
        <f>name!E11</f>
        <v>Process, plant and machine operatives</v>
      </c>
      <c r="N10" s="11">
        <f>'Occ T5'!I51</f>
        <v>1.6820757203593182</v>
      </c>
      <c r="O10" s="11">
        <f>'Occ T5'!H51</f>
        <v>3.4215403946004006</v>
      </c>
      <c r="P10" s="11">
        <f>'Occ T5'!G51</f>
        <v>3.7373218638927455</v>
      </c>
    </row>
    <row r="11" spans="1:16" x14ac:dyDescent="0.2">
      <c r="M11" s="10" t="str">
        <f>name!E12</f>
        <v>Elementary occupations</v>
      </c>
      <c r="N11" s="11">
        <f>'Occ T5'!I52</f>
        <v>1.407220555933729</v>
      </c>
      <c r="O11" s="11">
        <f>'Occ T5'!H52</f>
        <v>-7.4056735545864569</v>
      </c>
      <c r="P11" s="11">
        <f>'Occ T5'!G52</f>
        <v>9.7996453565940556E-2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9.6091432373635257</v>
      </c>
      <c r="O13" s="11">
        <f>'Occ T5'!H54</f>
        <v>11.545711972450249</v>
      </c>
      <c r="P13" s="11">
        <f>'Occ T5'!G54</f>
        <v>39.935144790186655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0.8521903914236395</v>
      </c>
      <c r="O18" s="11">
        <f>'Occ T5'!AN44</f>
        <v>1.5053960224459288</v>
      </c>
      <c r="P18" s="11">
        <f>'Occ T5'!AM44</f>
        <v>5.7125850963363831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1.1762399350110311</v>
      </c>
      <c r="O19" s="11">
        <f>'Occ T5'!AN45</f>
        <v>5.5583775995294005</v>
      </c>
      <c r="P19" s="11">
        <f>'Occ T5'!AM45</f>
        <v>13.174197414095005</v>
      </c>
    </row>
    <row r="20" spans="13:16" x14ac:dyDescent="0.2">
      <c r="M20" s="10" t="str">
        <f t="shared" si="0"/>
        <v>Associate professional occupations</v>
      </c>
      <c r="N20" s="11">
        <f>'Occ T5'!AO46</f>
        <v>0.65998070692494792</v>
      </c>
      <c r="O20" s="11">
        <f>'Occ T5'!AN46</f>
        <v>2.2080455644449106</v>
      </c>
      <c r="P20" s="11">
        <f>'Occ T5'!AM46</f>
        <v>4.820632430773351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-0.40233910635744685</v>
      </c>
      <c r="O21" s="11">
        <f>'Occ T5'!AN47</f>
        <v>-4.7063645292394369</v>
      </c>
      <c r="P21" s="11">
        <f>'Occ T5'!AM47</f>
        <v>-7.7193580650260074</v>
      </c>
    </row>
    <row r="22" spans="13:16" x14ac:dyDescent="0.2">
      <c r="M22" s="10" t="str">
        <f t="shared" si="0"/>
        <v>Skilled trades occupations</v>
      </c>
      <c r="N22" s="11">
        <f>'Occ T5'!AO48</f>
        <v>0.7835451515485321</v>
      </c>
      <c r="O22" s="11">
        <f>'Occ T5'!AN48</f>
        <v>0.1120889077110494</v>
      </c>
      <c r="P22" s="11">
        <f>'Occ T5'!AM48</f>
        <v>0.71196518758310079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0.90690357834661661</v>
      </c>
      <c r="O23" s="11">
        <f>'Occ T5'!AN49</f>
        <v>2.3574667499208815</v>
      </c>
      <c r="P23" s="11">
        <f>'Occ T5'!AM49</f>
        <v>6.4353285200796648</v>
      </c>
    </row>
    <row r="24" spans="13:16" x14ac:dyDescent="0.2">
      <c r="M24" s="10" t="str">
        <f t="shared" si="0"/>
        <v>Sales and customer service occupations</v>
      </c>
      <c r="N24" s="11">
        <f>'Occ T5'!AO50</f>
        <v>-0.30412972261061544</v>
      </c>
      <c r="O24" s="11">
        <f>'Occ T5'!AN50</f>
        <v>0.34172901470992656</v>
      </c>
      <c r="P24" s="11">
        <f>'Occ T5'!AM50</f>
        <v>-0.59780697663961391</v>
      </c>
    </row>
    <row r="25" spans="13:16" x14ac:dyDescent="0.2">
      <c r="M25" s="10" t="str">
        <f t="shared" si="0"/>
        <v>Process, plant and machine operatives</v>
      </c>
      <c r="N25" s="11">
        <f>'Occ T5'!AO51</f>
        <v>3.3253664719994136E-2</v>
      </c>
      <c r="O25" s="11">
        <f>'Occ T5'!AN51</f>
        <v>2.071342492312044</v>
      </c>
      <c r="P25" s="11">
        <f>'Occ T5'!AM51</f>
        <v>2.3284296685791759</v>
      </c>
    </row>
    <row r="26" spans="13:16" x14ac:dyDescent="0.2">
      <c r="M26" s="10" t="str">
        <f t="shared" si="0"/>
        <v>Elementary occupations</v>
      </c>
      <c r="N26" s="11">
        <f>'Occ T5'!AO52</f>
        <v>0.47044427635791797</v>
      </c>
      <c r="O26" s="11">
        <f>'Occ T5'!AN52</f>
        <v>-5.0918957458363927</v>
      </c>
      <c r="P26" s="11">
        <f>'Occ T5'!AM52</f>
        <v>1.4768863235467489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4.1760888753646199</v>
      </c>
      <c r="O28" s="11">
        <f>'Occ T5'!AN54</f>
        <v>4.3561860759983233</v>
      </c>
      <c r="P28" s="11">
        <f>'Occ T5'!AM54</f>
        <v>26.342859599327795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3.0863745987372315</v>
      </c>
      <c r="O33" s="11">
        <f>'Occ T5'!X44</f>
        <v>2.796660045953959</v>
      </c>
      <c r="P33" s="11">
        <f>'Occ T5'!W44</f>
        <v>2.0259875463830781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-1.0358636321389749</v>
      </c>
      <c r="O34" s="11">
        <f>'Occ T5'!X45</f>
        <v>2.6649691059533005</v>
      </c>
      <c r="P34" s="11">
        <f>'Occ T5'!W45</f>
        <v>15.052724712307864</v>
      </c>
    </row>
    <row r="35" spans="1:16" x14ac:dyDescent="0.2">
      <c r="M35" s="10" t="str">
        <f t="shared" si="1"/>
        <v>Associate professional occupations</v>
      </c>
      <c r="N35" s="11">
        <f>'Occ T5'!Y46</f>
        <v>-0.44581499001837877</v>
      </c>
      <c r="O35" s="11">
        <f>'Occ T5'!X46</f>
        <v>-0.62807612692285719</v>
      </c>
      <c r="P35" s="11">
        <f>'Occ T5'!W46</f>
        <v>-1.2973822915856772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0.18949344801638546</v>
      </c>
      <c r="O36" s="11">
        <f>'Occ T5'!X47</f>
        <v>-0.32033918154006047</v>
      </c>
      <c r="P36" s="11">
        <f>'Occ T5'!W47</f>
        <v>1.087058753904806</v>
      </c>
    </row>
    <row r="37" spans="1:16" x14ac:dyDescent="0.2">
      <c r="M37" s="10" t="str">
        <f t="shared" si="1"/>
        <v>Skilled trades occupations</v>
      </c>
      <c r="N37" s="11">
        <f>'Occ T5'!Y48</f>
        <v>0.60458627831753375</v>
      </c>
      <c r="O37" s="11">
        <f>'Occ T5'!X48</f>
        <v>0.80929663244848271</v>
      </c>
      <c r="P37" s="11">
        <f>'Occ T5'!W48</f>
        <v>-7.2513718151387714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0.7746099723454023</v>
      </c>
      <c r="O38" s="11">
        <f>'Occ T5'!X49</f>
        <v>1.6069602439665127</v>
      </c>
      <c r="P38" s="11">
        <f>'Occ T5'!W49</f>
        <v>3.5559852236111968</v>
      </c>
    </row>
    <row r="39" spans="1:16" x14ac:dyDescent="0.2">
      <c r="M39" s="10" t="str">
        <f t="shared" si="1"/>
        <v>Sales and customer service occupations</v>
      </c>
      <c r="N39" s="11">
        <f>'Occ T5'!Y50</f>
        <v>-0.32592964847540307</v>
      </c>
      <c r="O39" s="11">
        <f>'Occ T5'!X50</f>
        <v>1.2236350830542086</v>
      </c>
      <c r="P39" s="11">
        <f>'Occ T5'!W50</f>
        <v>0.38928073604365743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East Midlands</v>
      </c>
      <c r="M40" s="10" t="str">
        <f t="shared" si="1"/>
        <v>Process, plant and machine operatives</v>
      </c>
      <c r="N40" s="11">
        <f>'Occ T5'!Y51</f>
        <v>1.648822055639334</v>
      </c>
      <c r="O40" s="11">
        <f>'Occ T5'!X51</f>
        <v>1.3501979022883592</v>
      </c>
      <c r="P40" s="11">
        <f>'Occ T5'!W51</f>
        <v>1.408892195313534</v>
      </c>
    </row>
    <row r="41" spans="1:16" x14ac:dyDescent="0.2">
      <c r="M41" s="10" t="str">
        <f t="shared" si="1"/>
        <v>Elementary occupations</v>
      </c>
      <c r="N41" s="11">
        <f>'Occ T5'!Y52</f>
        <v>0.936776279575807</v>
      </c>
      <c r="O41" s="11">
        <f>'Occ T5'!X52</f>
        <v>-2.3137778087500447</v>
      </c>
      <c r="P41" s="11">
        <f>'Occ T5'!W52</f>
        <v>-1.3788898699807675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5.4330543619989413</v>
      </c>
      <c r="O43" s="11">
        <f>'Occ T5'!X54</f>
        <v>7.1895258964518689</v>
      </c>
      <c r="P43" s="11">
        <f>'Occ T5'!W54</f>
        <v>13.592285190859002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East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East Midlands, South East Midlands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9.1158499847075198</v>
      </c>
      <c r="C5" s="11">
        <f>HLOOKUP(C$3,'Qual F1'!$M$4:$BW$14,11,FALSE)</f>
        <v>12.352395669570894</v>
      </c>
      <c r="D5" s="11">
        <f>HLOOKUP(D$3,'Qual F1'!$M$4:$BW$14,11,FALSE)</f>
        <v>11.498095192202216</v>
      </c>
      <c r="E5" s="11">
        <f>HLOOKUP(E$3,'Qual F1'!$M$4:$BW$14,11,FALSE)</f>
        <v>14.094486739085109</v>
      </c>
      <c r="F5" s="11">
        <f>HLOOKUP(F$3,'Qual F1'!$M$4:$BW$14,11,FALSE)</f>
        <v>18.537783996607487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62.510870852692172</v>
      </c>
      <c r="C6" s="11">
        <f>HLOOKUP(C$3,'Qual F1'!$M$4:$BW$14,10,FALSE)</f>
        <v>88.813865922476083</v>
      </c>
      <c r="D6" s="11">
        <f>HLOOKUP(D$3,'Qual F1'!$M$4:$BW$14,10,FALSE)</f>
        <v>81.917208624065523</v>
      </c>
      <c r="E6" s="11">
        <f>HLOOKUP(E$3,'Qual F1'!$M$4:$BW$14,10,FALSE)</f>
        <v>100.4188027269511</v>
      </c>
      <c r="F6" s="11">
        <f>HLOOKUP(F$3,'Qual F1'!$M$4:$BW$14,10,FALSE)</f>
        <v>133.48781559692318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147.23988115141501</v>
      </c>
      <c r="C7" s="11">
        <f>HLOOKUP(C$3,'Qual F1'!$M$4:$BW$14,9,FALSE)</f>
        <v>160.64904285074596</v>
      </c>
      <c r="D7" s="11">
        <f>HLOOKUP(D$3,'Qual F1'!$M$4:$BW$14,9,FALSE)</f>
        <v>176.02137638022847</v>
      </c>
      <c r="E7" s="11">
        <f>HLOOKUP(E$3,'Qual F1'!$M$4:$BW$14,9,FALSE)</f>
        <v>194.54309918315485</v>
      </c>
      <c r="F7" s="11">
        <f>HLOOKUP(F$3,'Qual F1'!$M$4:$BW$14,9,FALSE)</f>
        <v>237.7552481921046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45.346584931609783</v>
      </c>
      <c r="C8" s="11">
        <f>HLOOKUP(C$3,'Qual F1'!$M$4:$BW$14,8,FALSE)</f>
        <v>46.008323016926163</v>
      </c>
      <c r="D8" s="11">
        <f>HLOOKUP(D$3,'Qual F1'!$M$4:$BW$14,8,FALSE)</f>
        <v>48.456113417602474</v>
      </c>
      <c r="E8" s="11">
        <f>HLOOKUP(E$3,'Qual F1'!$M$4:$BW$14,8,FALSE)</f>
        <v>50.703333847382076</v>
      </c>
      <c r="F8" s="11">
        <f>HLOOKUP(F$3,'Qual F1'!$M$4:$BW$14,8,FALSE)</f>
        <v>59.906011028344885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43.803905206969084</v>
      </c>
      <c r="C9" s="11">
        <f>HLOOKUP(C$3,'Qual F1'!$M$4:$BW$14,7,FALSE)</f>
        <v>45.617632184021666</v>
      </c>
      <c r="D9" s="11">
        <f>HLOOKUP(D$3,'Qual F1'!$M$4:$BW$14,7,FALSE)</f>
        <v>50.69061036297159</v>
      </c>
      <c r="E9" s="11">
        <f>HLOOKUP(E$3,'Qual F1'!$M$4:$BW$14,7,FALSE)</f>
        <v>54.141827930852827</v>
      </c>
      <c r="F9" s="11">
        <f>HLOOKUP(F$3,'Qual F1'!$M$4:$BW$14,7,FALSE)</f>
        <v>65.252651180207963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181.37618117458402</v>
      </c>
      <c r="C10" s="11">
        <f>HLOOKUP(C$3,'Qual F1'!$M$4:$BW$14,6,FALSE)</f>
        <v>208.37183277198906</v>
      </c>
      <c r="D10" s="11">
        <f>HLOOKUP(D$3,'Qual F1'!$M$4:$BW$14,6,FALSE)</f>
        <v>203.93821864947429</v>
      </c>
      <c r="E10" s="11">
        <f>HLOOKUP(E$3,'Qual F1'!$M$4:$BW$14,6,FALSE)</f>
        <v>209.68540598485521</v>
      </c>
      <c r="F10" s="11">
        <f>HLOOKUP(F$3,'Qual F1'!$M$4:$BW$14,6,FALSE)</f>
        <v>222.20874491197358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189.57727991997524</v>
      </c>
      <c r="C11" s="11">
        <f>HLOOKUP(C$3,'Qual F1'!$M$4:$BW$14,5,FALSE)</f>
        <v>202.78250227191319</v>
      </c>
      <c r="D11" s="11">
        <f>HLOOKUP(D$3,'Qual F1'!$M$4:$BW$14,5,FALSE)</f>
        <v>192.24648749197303</v>
      </c>
      <c r="E11" s="11">
        <f>HLOOKUP(E$3,'Qual F1'!$M$4:$BW$14,5,FALSE)</f>
        <v>180.82369635629868</v>
      </c>
      <c r="F11" s="11">
        <f>HLOOKUP(F$3,'Qual F1'!$M$4:$BW$14,5,FALSE)</f>
        <v>153.01471912130233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141.94350599577757</v>
      </c>
      <c r="C12" s="11">
        <f>HLOOKUP(C$3,'Qual F1'!$M$4:$BW$14,4,FALSE)</f>
        <v>128.57672626456653</v>
      </c>
      <c r="D12" s="11">
        <f>HLOOKUP(D$3,'Qual F1'!$M$4:$BW$14,4,FALSE)</f>
        <v>125.96362022037525</v>
      </c>
      <c r="E12" s="11">
        <f>HLOOKUP(E$3,'Qual F1'!$M$4:$BW$14,4,FALSE)</f>
        <v>112.94674489874188</v>
      </c>
      <c r="F12" s="11">
        <f>HLOOKUP(F$3,'Qual F1'!$M$4:$BW$14,4,FALSE)</f>
        <v>72.547892658154069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41.209940782270046</v>
      </c>
      <c r="C13" s="11">
        <f>HLOOKUP(C$3,'Qual F1'!$M$4:$BW$14,3,FALSE)</f>
        <v>40.383679047789357</v>
      </c>
      <c r="D13" s="11">
        <f>HLOOKUP(D$3,'Qual F1'!$M$4:$BW$14,3,FALSE)</f>
        <v>33.524269661108093</v>
      </c>
      <c r="E13" s="11">
        <f>HLOOKUP(E$3,'Qual F1'!$M$4:$BW$14,3,FALSE)</f>
        <v>32.044602332677584</v>
      </c>
      <c r="F13" s="11">
        <f>HLOOKUP(F$3,'Qual F1'!$M$4:$BW$14,3,FALSE)</f>
        <v>22.63513331438212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862.12400000000048</v>
      </c>
      <c r="C15" s="11">
        <f t="shared" ref="C15:F15" si="0">SUM(C5:C13)</f>
        <v>933.55599999999879</v>
      </c>
      <c r="D15" s="11">
        <f t="shared" si="0"/>
        <v>924.25600000000088</v>
      </c>
      <c r="E15" s="11">
        <f t="shared" si="0"/>
        <v>949.40199999999936</v>
      </c>
      <c r="F15" s="11">
        <f t="shared" si="0"/>
        <v>985.34600000000023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1.0573710956553251</v>
      </c>
      <c r="C19" s="18">
        <f t="shared" si="1"/>
        <v>1.3231552975473255</v>
      </c>
      <c r="D19" s="18">
        <f t="shared" si="1"/>
        <v>1.2440379280418201</v>
      </c>
      <c r="E19" s="18">
        <f t="shared" si="1"/>
        <v>1.4845646774585601</v>
      </c>
      <c r="F19" s="18">
        <f t="shared" si="1"/>
        <v>1.881347668393385</v>
      </c>
      <c r="G19" s="11"/>
    </row>
    <row r="20" spans="1:7" x14ac:dyDescent="0.2">
      <c r="A20" t="str">
        <f>$A6</f>
        <v>RQF7 Other higher degree</v>
      </c>
      <c r="B20" s="18">
        <f t="shared" si="1"/>
        <v>7.2507981279597979</v>
      </c>
      <c r="C20" s="18">
        <f t="shared" si="1"/>
        <v>9.5135016991456531</v>
      </c>
      <c r="D20" s="18">
        <f t="shared" si="1"/>
        <v>8.8630432070839085</v>
      </c>
      <c r="E20" s="18">
        <f t="shared" si="1"/>
        <v>10.577058266882855</v>
      </c>
      <c r="F20" s="18">
        <f t="shared" si="1"/>
        <v>13.547303748827636</v>
      </c>
      <c r="G20" s="11"/>
    </row>
    <row r="21" spans="1:7" x14ac:dyDescent="0.2">
      <c r="A21" t="str">
        <f>$A7</f>
        <v>RQF6 First degree</v>
      </c>
      <c r="B21" s="18">
        <f t="shared" si="1"/>
        <v>17.078735907063823</v>
      </c>
      <c r="C21" s="18">
        <f t="shared" si="1"/>
        <v>17.208292041478622</v>
      </c>
      <c r="D21" s="18">
        <f t="shared" si="1"/>
        <v>19.044656067174927</v>
      </c>
      <c r="E21" s="18">
        <f t="shared" si="1"/>
        <v>20.491119587188038</v>
      </c>
      <c r="F21" s="18">
        <f t="shared" si="1"/>
        <v>24.129112838749489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5.2598680620896481</v>
      </c>
      <c r="C22" s="18">
        <f t="shared" si="3"/>
        <v>4.9282874318119338</v>
      </c>
      <c r="D22" s="18">
        <f t="shared" si="3"/>
        <v>5.2427155915246892</v>
      </c>
      <c r="E22" s="18">
        <f t="shared" si="3"/>
        <v>5.3405547752566465</v>
      </c>
      <c r="F22" s="18">
        <f t="shared" si="3"/>
        <v>6.0796929229270606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5.0809286375241918</v>
      </c>
      <c r="C23" s="18">
        <f t="shared" si="4"/>
        <v>4.8864376838691763</v>
      </c>
      <c r="D23" s="18">
        <f t="shared" si="4"/>
        <v>5.4844772836715734</v>
      </c>
      <c r="E23" s="18">
        <f t="shared" si="4"/>
        <v>5.7027295003436755</v>
      </c>
      <c r="F23" s="18">
        <f t="shared" si="4"/>
        <v>6.6223084256908686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21.038293931567143</v>
      </c>
      <c r="C24" s="18">
        <f t="shared" si="5"/>
        <v>22.320228542475149</v>
      </c>
      <c r="D24" s="18">
        <f t="shared" si="5"/>
        <v>22.065122503881405</v>
      </c>
      <c r="E24" s="18">
        <f t="shared" si="5"/>
        <v>22.086050586037882</v>
      </c>
      <c r="F24" s="18">
        <f t="shared" si="5"/>
        <v>22.551341854736666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21.989560657164763</v>
      </c>
      <c r="C25" s="18">
        <f t="shared" si="6"/>
        <v>21.721514539236367</v>
      </c>
      <c r="D25" s="18">
        <f t="shared" si="6"/>
        <v>20.800134106997721</v>
      </c>
      <c r="E25" s="18">
        <f t="shared" si="6"/>
        <v>19.04606229566599</v>
      </c>
      <c r="F25" s="18">
        <f t="shared" si="6"/>
        <v>15.529034381963525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16.464395608494542</v>
      </c>
      <c r="C26" s="18">
        <f>C12/C$15*100</f>
        <v>13.772792019393234</v>
      </c>
      <c r="D26" s="18">
        <f t="shared" si="7"/>
        <v>13.628650527600051</v>
      </c>
      <c r="E26" s="18">
        <f t="shared" si="7"/>
        <v>11.896619650974188</v>
      </c>
      <c r="F26" s="18">
        <f t="shared" si="7"/>
        <v>7.3626820079600517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4.7800479724807596</v>
      </c>
      <c r="C27" s="18">
        <f>C13/C$15*100</f>
        <v>4.3257907450425481</v>
      </c>
      <c r="D27" s="18">
        <f t="shared" si="8"/>
        <v>3.6271627840239136</v>
      </c>
      <c r="E27" s="18">
        <f t="shared" si="8"/>
        <v>3.3752406601921638</v>
      </c>
      <c r="F27" s="18">
        <f t="shared" si="8"/>
        <v>2.2971761507513211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7.8918167835847042</v>
      </c>
      <c r="C33" s="18">
        <f t="shared" si="9"/>
        <v>-6.9160711834480582</v>
      </c>
      <c r="D33" s="18">
        <f t="shared" si="9"/>
        <v>4.1560911767915876</v>
      </c>
      <c r="E33" s="18">
        <f t="shared" si="9"/>
        <v>2.7781639770254385</v>
      </c>
      <c r="F33" s="18">
        <f>IF(F$3-D$3 &lt;&gt; 0,(EXP(LN(F5/D5)/(F$3-D$3))-1)*100,0)</f>
        <v>3.2354355737449936</v>
      </c>
    </row>
    <row r="34" spans="1:6" x14ac:dyDescent="0.2">
      <c r="A34" t="str">
        <f>$A20</f>
        <v>RQF7 Other higher degree</v>
      </c>
      <c r="B34" s="18">
        <f t="shared" si="9"/>
        <v>9.1770376827532871</v>
      </c>
      <c r="C34" s="18">
        <f t="shared" si="9"/>
        <v>-7.7652934333818147</v>
      </c>
      <c r="D34" s="18">
        <f t="shared" si="9"/>
        <v>4.1568839798409307</v>
      </c>
      <c r="E34" s="18">
        <f t="shared" si="9"/>
        <v>2.8875104302340082</v>
      </c>
      <c r="F34" s="18">
        <f t="shared" ref="F34:F43" si="10">IF(F$3-D$3 &lt;&gt; 0,(EXP(LN(F6/D6)/(F$3-D$3))-1)*100,0)</f>
        <v>3.3089066784094401</v>
      </c>
    </row>
    <row r="35" spans="1:6" x14ac:dyDescent="0.2">
      <c r="A35" t="str">
        <f>$A21</f>
        <v>RQF6 First degree</v>
      </c>
      <c r="B35" s="18">
        <f t="shared" si="9"/>
        <v>2.2028887009557963</v>
      </c>
      <c r="C35" s="18">
        <f t="shared" si="9"/>
        <v>9.5688920747349027</v>
      </c>
      <c r="D35" s="18">
        <f t="shared" si="9"/>
        <v>2.0211191908314552</v>
      </c>
      <c r="E35" s="18">
        <f t="shared" si="9"/>
        <v>2.0261334470860426</v>
      </c>
      <c r="F35" s="18">
        <f t="shared" si="10"/>
        <v>2.0244620009521652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0.36284284294607616</v>
      </c>
      <c r="C36" s="18">
        <f t="shared" ref="C36:E36" si="12">IF(D$3-C$3 &lt;&gt; 0,(EXP(LN(D8/C8)/(D$3-C$3))-1)*100,0)</f>
        <v>5.3203208466776397</v>
      </c>
      <c r="D36" s="18">
        <f t="shared" si="12"/>
        <v>0.9107857296021038</v>
      </c>
      <c r="E36" s="18">
        <f t="shared" si="12"/>
        <v>1.6818381614123412</v>
      </c>
      <c r="F36" s="18">
        <f t="shared" si="10"/>
        <v>1.4241682796736876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1.0194447676513452</v>
      </c>
      <c r="C37" s="18">
        <f t="shared" si="13"/>
        <v>11.120652116456897</v>
      </c>
      <c r="D37" s="18">
        <f t="shared" si="13"/>
        <v>1.3260420421599139</v>
      </c>
      <c r="E37" s="18">
        <f t="shared" si="13"/>
        <v>1.8841261074716176</v>
      </c>
      <c r="F37" s="18">
        <f t="shared" si="10"/>
        <v>1.6977573837270832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3.5296365747242264</v>
      </c>
      <c r="C38" s="18">
        <f t="shared" si="14"/>
        <v>-2.1277415778965914</v>
      </c>
      <c r="D38" s="18">
        <f t="shared" si="14"/>
        <v>0.55737242298461442</v>
      </c>
      <c r="E38" s="18">
        <f t="shared" si="14"/>
        <v>0.58177469100306745</v>
      </c>
      <c r="F38" s="18">
        <f t="shared" si="10"/>
        <v>0.5736399437677786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1.6976804534527101</v>
      </c>
      <c r="C39" s="18">
        <f t="shared" si="15"/>
        <v>-5.1957218507010516</v>
      </c>
      <c r="D39" s="18">
        <f t="shared" si="15"/>
        <v>-1.2176426865523005</v>
      </c>
      <c r="E39" s="18">
        <f t="shared" si="15"/>
        <v>-1.6560185563764374</v>
      </c>
      <c r="F39" s="18">
        <f t="shared" si="10"/>
        <v>-1.5101098519181733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-2.4422649529646012</v>
      </c>
      <c r="C40" s="18">
        <f t="shared" si="16"/>
        <v>-2.0323320713691362</v>
      </c>
      <c r="D40" s="18">
        <f t="shared" si="16"/>
        <v>-2.1579109031956145</v>
      </c>
      <c r="E40" s="18">
        <f t="shared" si="16"/>
        <v>-4.3301466467336125</v>
      </c>
      <c r="F40" s="18">
        <f t="shared" si="10"/>
        <v>-3.6114801651189188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-0.5050649609382063</v>
      </c>
      <c r="C41" s="18">
        <f t="shared" si="17"/>
        <v>-16.985598014891</v>
      </c>
      <c r="D41" s="18">
        <f t="shared" si="17"/>
        <v>-0.89875461317159289</v>
      </c>
      <c r="E41" s="18">
        <f t="shared" si="17"/>
        <v>-3.4165272026209781</v>
      </c>
      <c r="F41" s="18">
        <f t="shared" si="10"/>
        <v>-2.5844585468157821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2.0099793893558093</v>
      </c>
      <c r="C43" s="18">
        <f t="shared" ref="C43" si="18">IF(D$3-C$3 &lt;&gt; 0,(EXP(LN(D15/C15)/(D$3-C$3))-1)*100,0)</f>
        <v>-0.99619090874012439</v>
      </c>
      <c r="D43" s="18">
        <f>IF(E$3-D$3 &lt;&gt; 0,(EXP(LN(E15/D15)/(E$3-D$3))-1)*100,0)</f>
        <v>0.53830816293138906</v>
      </c>
      <c r="E43" s="18">
        <f>IF(F$3-E$3 &lt;&gt; 0,(EXP(LN(F15/E15)/(F$3-E$3))-1)*100,0)</f>
        <v>0.37229666694400532</v>
      </c>
      <c r="F43" s="18">
        <f t="shared" si="10"/>
        <v>0.42760335183862352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3.2365456848633745</v>
      </c>
      <c r="C47" s="27">
        <f>D5-C5</f>
        <v>-0.8543004773686782</v>
      </c>
      <c r="D47" s="27">
        <f>E5-D5</f>
        <v>2.5963915468828933</v>
      </c>
      <c r="E47" s="27">
        <f>F5-E5</f>
        <v>4.4432972575223779</v>
      </c>
      <c r="F47" s="27">
        <f>F5-D5</f>
        <v>7.0396888044052712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26.302995069783911</v>
      </c>
      <c r="C48" s="27">
        <f t="shared" si="20"/>
        <v>-6.8966572984105596</v>
      </c>
      <c r="D48" s="27">
        <f t="shared" si="20"/>
        <v>18.501594102885576</v>
      </c>
      <c r="E48" s="27">
        <f t="shared" si="20"/>
        <v>33.069012869972084</v>
      </c>
      <c r="F48" s="27">
        <f t="shared" ref="F48:F57" si="21">F6-D6</f>
        <v>51.570606972857661</v>
      </c>
    </row>
    <row r="49" spans="1:6" x14ac:dyDescent="0.2">
      <c r="A49" t="str">
        <f t="shared" si="19"/>
        <v>RQF6 First degree</v>
      </c>
      <c r="B49" s="27">
        <f t="shared" ref="B49:E49" si="22">C7-B7</f>
        <v>13.409161699330951</v>
      </c>
      <c r="C49" s="27">
        <f t="shared" si="22"/>
        <v>15.372333529482518</v>
      </c>
      <c r="D49" s="27">
        <f t="shared" si="22"/>
        <v>18.521722802926377</v>
      </c>
      <c r="E49" s="27">
        <f t="shared" si="22"/>
        <v>43.212149008949751</v>
      </c>
      <c r="F49" s="27">
        <f t="shared" si="21"/>
        <v>61.733871811876128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0.66173808531637945</v>
      </c>
      <c r="C50" s="27">
        <f t="shared" si="23"/>
        <v>2.4477904006763112</v>
      </c>
      <c r="D50" s="27">
        <f t="shared" si="23"/>
        <v>2.2472204297796026</v>
      </c>
      <c r="E50" s="27">
        <f t="shared" si="23"/>
        <v>9.2026771809628087</v>
      </c>
      <c r="F50" s="27">
        <f t="shared" si="21"/>
        <v>11.449897610742411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1.8137269770525819</v>
      </c>
      <c r="C51" s="27">
        <f t="shared" si="24"/>
        <v>5.0729781789499242</v>
      </c>
      <c r="D51" s="27">
        <f t="shared" si="24"/>
        <v>3.4512175678812369</v>
      </c>
      <c r="E51" s="27">
        <f t="shared" si="24"/>
        <v>11.110823249355136</v>
      </c>
      <c r="F51" s="27">
        <f t="shared" si="21"/>
        <v>14.562040817236372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26.995651597405043</v>
      </c>
      <c r="C52" s="27">
        <f t="shared" si="25"/>
        <v>-4.4336141225147685</v>
      </c>
      <c r="D52" s="27">
        <f t="shared" si="25"/>
        <v>5.7471873353809144</v>
      </c>
      <c r="E52" s="27">
        <f t="shared" si="25"/>
        <v>12.523338927118374</v>
      </c>
      <c r="F52" s="27">
        <f t="shared" si="21"/>
        <v>18.270526262499288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13.205222351937948</v>
      </c>
      <c r="C53" s="27">
        <f>D11-C11</f>
        <v>-10.53601477994016</v>
      </c>
      <c r="D53" s="27">
        <f t="shared" si="26"/>
        <v>-11.422791135674345</v>
      </c>
      <c r="E53" s="27">
        <f t="shared" si="26"/>
        <v>-27.808977234996348</v>
      </c>
      <c r="F53" s="27">
        <f t="shared" si="21"/>
        <v>-39.231768370670693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-13.366779731211039</v>
      </c>
      <c r="C54" s="27">
        <f t="shared" si="27"/>
        <v>-2.6131060441912837</v>
      </c>
      <c r="D54" s="27">
        <f t="shared" si="27"/>
        <v>-13.016875321633364</v>
      </c>
      <c r="E54" s="27">
        <f t="shared" si="27"/>
        <v>-40.398852240587814</v>
      </c>
      <c r="F54" s="27">
        <f t="shared" si="21"/>
        <v>-53.415727562221178</v>
      </c>
    </row>
    <row r="55" spans="1:6" x14ac:dyDescent="0.2">
      <c r="A55" t="str">
        <f t="shared" si="19"/>
        <v>No Qualification</v>
      </c>
      <c r="B55" s="27">
        <f t="shared" ref="B55:E55" si="28">C13-B13</f>
        <v>-0.8262617344806884</v>
      </c>
      <c r="C55" s="27">
        <f t="shared" si="28"/>
        <v>-6.8594093866812642</v>
      </c>
      <c r="D55" s="27">
        <f t="shared" si="28"/>
        <v>-1.4796673284305086</v>
      </c>
      <c r="E55" s="27">
        <f t="shared" si="28"/>
        <v>-9.4094690182954643</v>
      </c>
      <c r="F55" s="27">
        <f t="shared" si="21"/>
        <v>-10.889136346725973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71.431999999998311</v>
      </c>
      <c r="C57" s="29">
        <f t="shared" ref="C57" si="29">D15-C15</f>
        <v>-9.2999999999979082</v>
      </c>
      <c r="D57" s="29">
        <f>E15-D15</f>
        <v>25.14599999999848</v>
      </c>
      <c r="E57" s="29">
        <f>F15-E15</f>
        <v>35.944000000000869</v>
      </c>
      <c r="F57" s="29">
        <f t="shared" si="21"/>
        <v>61.08999999999935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East Midlands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58.889814336856162</v>
      </c>
      <c r="N6" s="11">
        <v>54.029815495508835</v>
      </c>
      <c r="O6" s="11">
        <v>49.900549428854127</v>
      </c>
      <c r="P6" s="11">
        <v>47.953952802789594</v>
      </c>
      <c r="Q6" s="11">
        <v>46.559849699680747</v>
      </c>
      <c r="R6" s="11">
        <v>41.209940782270046</v>
      </c>
      <c r="S6" s="11">
        <v>41.268635198866704</v>
      </c>
      <c r="T6" s="11">
        <v>42.027432726918228</v>
      </c>
      <c r="U6" s="11">
        <v>45.694696076474479</v>
      </c>
      <c r="V6" s="11">
        <v>40.383679047789357</v>
      </c>
      <c r="W6" s="11">
        <v>33.524269661108093</v>
      </c>
      <c r="X6" s="11">
        <v>45.48867882326963</v>
      </c>
      <c r="Y6" s="11">
        <v>36.142742673282164</v>
      </c>
      <c r="Z6" s="11">
        <v>34.558286584067595</v>
      </c>
      <c r="AA6" s="11">
        <v>33.007379127962345</v>
      </c>
      <c r="AB6" s="11">
        <v>32.044602332677584</v>
      </c>
      <c r="AC6" s="11">
        <v>31.036603707077273</v>
      </c>
      <c r="AD6" s="11">
        <v>30.035420741096143</v>
      </c>
      <c r="AE6" s="11">
        <v>29.020081096521324</v>
      </c>
      <c r="AF6" s="11">
        <v>27.954755201968847</v>
      </c>
      <c r="AG6" s="11">
        <v>26.890865776700963</v>
      </c>
      <c r="AH6" s="11">
        <v>25.847540795476288</v>
      </c>
      <c r="AI6" s="11">
        <v>24.785039270107305</v>
      </c>
      <c r="AJ6" s="11">
        <v>23.696623032270018</v>
      </c>
      <c r="AK6" s="11">
        <v>22.647457465201455</v>
      </c>
      <c r="AL6" s="11">
        <v>22.63513331438212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135.00159690576831</v>
      </c>
      <c r="N7" s="11">
        <v>138.18222084146649</v>
      </c>
      <c r="O7" s="11">
        <v>147.01913561065808</v>
      </c>
      <c r="P7" s="11">
        <v>128.3666175506736</v>
      </c>
      <c r="Q7" s="11">
        <v>133.64584718851668</v>
      </c>
      <c r="R7" s="11">
        <v>141.94350599577757</v>
      </c>
      <c r="S7" s="11">
        <v>134.81975383949523</v>
      </c>
      <c r="T7" s="11">
        <v>142.50966235578846</v>
      </c>
      <c r="U7" s="11">
        <v>141.1169648733285</v>
      </c>
      <c r="V7" s="11">
        <v>128.57672626456653</v>
      </c>
      <c r="W7" s="11">
        <v>125.96362022037525</v>
      </c>
      <c r="X7" s="11">
        <v>130.65333787050707</v>
      </c>
      <c r="Y7" s="11">
        <v>122.88863117365898</v>
      </c>
      <c r="Z7" s="11">
        <v>119.65713860388729</v>
      </c>
      <c r="AA7" s="11">
        <v>116.53000710652739</v>
      </c>
      <c r="AB7" s="11">
        <v>112.94674489874188</v>
      </c>
      <c r="AC7" s="11">
        <v>109.22865546520195</v>
      </c>
      <c r="AD7" s="11">
        <v>105.47013133905973</v>
      </c>
      <c r="AE7" s="11">
        <v>101.60769322857939</v>
      </c>
      <c r="AF7" s="11">
        <v>97.684730886775043</v>
      </c>
      <c r="AG7" s="11">
        <v>93.726170974809222</v>
      </c>
      <c r="AH7" s="11">
        <v>89.674131990526973</v>
      </c>
      <c r="AI7" s="11">
        <v>85.545164241713138</v>
      </c>
      <c r="AJ7" s="11">
        <v>81.332489365443777</v>
      </c>
      <c r="AK7" s="11">
        <v>77.028678055352799</v>
      </c>
      <c r="AL7" s="11">
        <v>72.547892658154069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175.50014249757351</v>
      </c>
      <c r="N8" s="11">
        <v>179.30315991665765</v>
      </c>
      <c r="O8" s="11">
        <v>184.48179834294046</v>
      </c>
      <c r="P8" s="11">
        <v>188.98536621487759</v>
      </c>
      <c r="Q8" s="11">
        <v>194.982733977988</v>
      </c>
      <c r="R8" s="11">
        <v>189.57727991997524</v>
      </c>
      <c r="S8" s="11">
        <v>209.23917027201054</v>
      </c>
      <c r="T8" s="11">
        <v>193.31473560143289</v>
      </c>
      <c r="U8" s="11">
        <v>188.00208506503913</v>
      </c>
      <c r="V8" s="11">
        <v>202.78250227191319</v>
      </c>
      <c r="W8" s="11">
        <v>192.24648749197303</v>
      </c>
      <c r="X8" s="11">
        <v>186.58268597898561</v>
      </c>
      <c r="Y8" s="11">
        <v>187.35527466145834</v>
      </c>
      <c r="Z8" s="11">
        <v>185.18797263588451</v>
      </c>
      <c r="AA8" s="11">
        <v>183.28964379146703</v>
      </c>
      <c r="AB8" s="11">
        <v>180.82369635629868</v>
      </c>
      <c r="AC8" s="11">
        <v>178.20865320270968</v>
      </c>
      <c r="AD8" s="11">
        <v>175.48495756503016</v>
      </c>
      <c r="AE8" s="11">
        <v>172.7528027451703</v>
      </c>
      <c r="AF8" s="11">
        <v>170.00427972462242</v>
      </c>
      <c r="AG8" s="11">
        <v>167.28472279240347</v>
      </c>
      <c r="AH8" s="11">
        <v>164.51100685314225</v>
      </c>
      <c r="AI8" s="11">
        <v>161.71509176560289</v>
      </c>
      <c r="AJ8" s="11">
        <v>158.90674078339569</v>
      </c>
      <c r="AK8" s="11">
        <v>156.06434038499819</v>
      </c>
      <c r="AL8" s="11">
        <v>153.01471912130233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165.84202357846561</v>
      </c>
      <c r="N9" s="11">
        <v>174.39218903255306</v>
      </c>
      <c r="O9" s="11">
        <v>181.7188819829455</v>
      </c>
      <c r="P9" s="11">
        <v>168.30961194441431</v>
      </c>
      <c r="Q9" s="11">
        <v>178.59231814362758</v>
      </c>
      <c r="R9" s="11">
        <v>181.37618117458402</v>
      </c>
      <c r="S9" s="11">
        <v>195.12528220912424</v>
      </c>
      <c r="T9" s="11">
        <v>199.61042852686762</v>
      </c>
      <c r="U9" s="11">
        <v>190.43506713130645</v>
      </c>
      <c r="V9" s="11">
        <v>208.37183277198906</v>
      </c>
      <c r="W9" s="11">
        <v>203.93821864947429</v>
      </c>
      <c r="X9" s="11">
        <v>201.10406860569893</v>
      </c>
      <c r="Y9" s="11">
        <v>204.7272225003623</v>
      </c>
      <c r="Z9" s="11">
        <v>206.35302023219683</v>
      </c>
      <c r="AA9" s="11">
        <v>208.31284697412991</v>
      </c>
      <c r="AB9" s="11">
        <v>209.68540598485521</v>
      </c>
      <c r="AC9" s="11">
        <v>210.93050300907868</v>
      </c>
      <c r="AD9" s="11">
        <v>212.14022544326244</v>
      </c>
      <c r="AE9" s="11">
        <v>213.35804293590976</v>
      </c>
      <c r="AF9" s="11">
        <v>214.59918227392629</v>
      </c>
      <c r="AG9" s="11">
        <v>215.91250686275094</v>
      </c>
      <c r="AH9" s="11">
        <v>217.20300647605876</v>
      </c>
      <c r="AI9" s="11">
        <v>218.50280477795351</v>
      </c>
      <c r="AJ9" s="11">
        <v>219.8280831179936</v>
      </c>
      <c r="AK9" s="11">
        <v>221.14592418028334</v>
      </c>
      <c r="AL9" s="11">
        <v>222.20874491197358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37.367068736961087</v>
      </c>
      <c r="N10" s="11">
        <v>40.339947124750765</v>
      </c>
      <c r="O10" s="11">
        <v>37.006518195892056</v>
      </c>
      <c r="P10" s="11">
        <v>42.786978433901112</v>
      </c>
      <c r="Q10" s="11">
        <v>42.187652839692618</v>
      </c>
      <c r="R10" s="11">
        <v>43.803905206969084</v>
      </c>
      <c r="S10" s="11">
        <v>46.091458757849487</v>
      </c>
      <c r="T10" s="11">
        <v>48.729956213447522</v>
      </c>
      <c r="U10" s="11">
        <v>48.400960494653887</v>
      </c>
      <c r="V10" s="11">
        <v>45.617632184021666</v>
      </c>
      <c r="W10" s="11">
        <v>50.69061036297159</v>
      </c>
      <c r="X10" s="11">
        <v>49.332814391672379</v>
      </c>
      <c r="Y10" s="11">
        <v>51.019218620688228</v>
      </c>
      <c r="Z10" s="11">
        <v>52.030739545645432</v>
      </c>
      <c r="AA10" s="11">
        <v>53.148607385539506</v>
      </c>
      <c r="AB10" s="11">
        <v>54.141827930852827</v>
      </c>
      <c r="AC10" s="11">
        <v>55.144479532634968</v>
      </c>
      <c r="AD10" s="11">
        <v>56.155448040980161</v>
      </c>
      <c r="AE10">
        <v>57.168125480424187</v>
      </c>
      <c r="AF10">
        <v>58.219289993972033</v>
      </c>
      <c r="AG10">
        <v>59.318010661453094</v>
      </c>
      <c r="AH10">
        <v>60.439111351212219</v>
      </c>
      <c r="AI10" s="11">
        <v>61.596589007870435</v>
      </c>
      <c r="AJ10" s="11">
        <v>62.799569999625305</v>
      </c>
      <c r="AK10" s="11">
        <v>64.048806536104351</v>
      </c>
      <c r="AL10" s="11">
        <v>65.252651180207963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41.258365378635943</v>
      </c>
      <c r="N11" s="11">
        <v>44.537402421396301</v>
      </c>
      <c r="O11" s="11">
        <v>40.033885183133584</v>
      </c>
      <c r="P11" s="11">
        <v>46.001773291052977</v>
      </c>
      <c r="Q11" s="11">
        <v>43.510368041544893</v>
      </c>
      <c r="R11" s="11">
        <v>45.346584931609783</v>
      </c>
      <c r="S11" s="11">
        <v>47.150540096606171</v>
      </c>
      <c r="T11" s="11">
        <v>48.659322532883792</v>
      </c>
      <c r="U11" s="11">
        <v>47.726551331709445</v>
      </c>
      <c r="V11" s="11">
        <v>46.008323016926163</v>
      </c>
      <c r="W11" s="11">
        <v>48.456113417602474</v>
      </c>
      <c r="X11" s="11">
        <v>46.872959900153269</v>
      </c>
      <c r="Y11" s="11">
        <v>48.325398867103459</v>
      </c>
      <c r="Z11" s="11">
        <v>49.066044227599157</v>
      </c>
      <c r="AA11" s="11">
        <v>49.956819238827265</v>
      </c>
      <c r="AB11" s="11">
        <v>50.703333847382076</v>
      </c>
      <c r="AC11" s="11">
        <v>51.4400718995958</v>
      </c>
      <c r="AD11" s="11">
        <v>52.246426687209677</v>
      </c>
      <c r="AE11">
        <v>53.071522568037672</v>
      </c>
      <c r="AF11">
        <v>53.921614645813094</v>
      </c>
      <c r="AG11">
        <v>54.832202742421849</v>
      </c>
      <c r="AH11">
        <v>55.78996133083794</v>
      </c>
      <c r="AI11" s="11">
        <v>56.770100478431274</v>
      </c>
      <c r="AJ11" s="11">
        <v>57.787666737399256</v>
      </c>
      <c r="AK11" s="11">
        <v>58.821208935668189</v>
      </c>
      <c r="AL11" s="11">
        <v>59.906011028344885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113.10423964264206</v>
      </c>
      <c r="N12" s="11">
        <v>126.33766037781295</v>
      </c>
      <c r="O12" s="11">
        <v>120.27028617391906</v>
      </c>
      <c r="P12" s="11">
        <v>138.24103535005682</v>
      </c>
      <c r="Q12" s="11">
        <v>140.92643425416153</v>
      </c>
      <c r="R12" s="11">
        <v>147.23988115141501</v>
      </c>
      <c r="S12" s="11">
        <v>155.70589785431227</v>
      </c>
      <c r="T12" s="11">
        <v>165.54638598583253</v>
      </c>
      <c r="U12" s="11">
        <v>164.54153195033032</v>
      </c>
      <c r="V12" s="11">
        <v>160.64904285074596</v>
      </c>
      <c r="W12" s="11">
        <v>176.02137638022847</v>
      </c>
      <c r="X12" s="11">
        <v>175.04264184258975</v>
      </c>
      <c r="Y12" s="11">
        <v>180.90002951768193</v>
      </c>
      <c r="Z12" s="11">
        <v>185.34749848187874</v>
      </c>
      <c r="AA12" s="11">
        <v>190.18143547547348</v>
      </c>
      <c r="AB12" s="11">
        <v>194.54309918315485</v>
      </c>
      <c r="AC12" s="11">
        <v>198.76590769077609</v>
      </c>
      <c r="AD12" s="11">
        <v>202.83875452309542</v>
      </c>
      <c r="AE12">
        <v>206.99719968404426</v>
      </c>
      <c r="AF12">
        <v>211.21455548045697</v>
      </c>
      <c r="AG12">
        <v>215.5439683310459</v>
      </c>
      <c r="AH12">
        <v>219.89899146098455</v>
      </c>
      <c r="AI12">
        <v>224.32223548399278</v>
      </c>
      <c r="AJ12">
        <v>228.83675209566476</v>
      </c>
      <c r="AK12">
        <v>233.40246759852957</v>
      </c>
      <c r="AL12">
        <v>237.7552481921046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51.121500560042811</v>
      </c>
      <c r="N13" s="11">
        <v>45.225220235501233</v>
      </c>
      <c r="O13" s="11">
        <v>42.937644594119547</v>
      </c>
      <c r="P13" s="11">
        <v>57.979047630883166</v>
      </c>
      <c r="Q13" s="11">
        <v>57.285567008621975</v>
      </c>
      <c r="R13" s="11">
        <v>62.510870852692172</v>
      </c>
      <c r="S13" s="11">
        <v>66.384694565010051</v>
      </c>
      <c r="T13" s="11">
        <v>65.156736200683227</v>
      </c>
      <c r="U13" s="11">
        <v>73.836147531371893</v>
      </c>
      <c r="V13" s="11">
        <v>88.813865922476083</v>
      </c>
      <c r="W13" s="11">
        <v>81.917208624065523</v>
      </c>
      <c r="X13" s="11">
        <v>82.888380002591603</v>
      </c>
      <c r="Y13" s="11">
        <v>89.13459996408379</v>
      </c>
      <c r="Z13" s="11">
        <v>92.884586116725984</v>
      </c>
      <c r="AA13" s="11">
        <v>96.800520223340214</v>
      </c>
      <c r="AB13" s="11">
        <v>100.4188027269511</v>
      </c>
      <c r="AC13" s="11">
        <v>103.92365414654742</v>
      </c>
      <c r="AD13" s="11">
        <v>107.3397925554226</v>
      </c>
      <c r="AE13">
        <v>110.71378252633059</v>
      </c>
      <c r="AF13">
        <v>114.05343846096119</v>
      </c>
      <c r="AG13">
        <v>117.39759355334179</v>
      </c>
      <c r="AH13">
        <v>120.70440070778665</v>
      </c>
      <c r="AI13">
        <v>123.98000411832982</v>
      </c>
      <c r="AJ13">
        <v>127.23478015788244</v>
      </c>
      <c r="AK13">
        <v>130.44621606440614</v>
      </c>
      <c r="AL13">
        <v>133.48781559692318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7.2102483630550083</v>
      </c>
      <c r="N14" s="11">
        <v>6.6973845543516646</v>
      </c>
      <c r="O14" s="11">
        <v>6.2153004875375633</v>
      </c>
      <c r="P14" s="11">
        <v>8.4246167813512596</v>
      </c>
      <c r="Q14" s="11">
        <v>8.1352288461664983</v>
      </c>
      <c r="R14" s="11">
        <v>9.1158499847075198</v>
      </c>
      <c r="S14" s="11">
        <v>9.7395672067265266</v>
      </c>
      <c r="T14" s="11">
        <v>9.363339856144858</v>
      </c>
      <c r="U14" s="11">
        <v>10.151995545785647</v>
      </c>
      <c r="V14" s="11">
        <v>12.352395669570894</v>
      </c>
      <c r="W14" s="11">
        <v>11.498095192202216</v>
      </c>
      <c r="X14" s="11">
        <v>11.942432584531103</v>
      </c>
      <c r="Y14" s="11">
        <v>12.576882021680673</v>
      </c>
      <c r="Z14" s="11">
        <v>13.08471357211401</v>
      </c>
      <c r="AA14" s="11">
        <v>13.608740676733531</v>
      </c>
      <c r="AB14" s="11">
        <v>14.094486739085109</v>
      </c>
      <c r="AC14" s="11">
        <v>14.561471346377166</v>
      </c>
      <c r="AD14" s="11">
        <v>15.013843104842925</v>
      </c>
      <c r="AE14">
        <v>15.471749734981737</v>
      </c>
      <c r="AF14">
        <v>15.924153331504151</v>
      </c>
      <c r="AG14">
        <v>16.376958305072705</v>
      </c>
      <c r="AH14">
        <v>16.821849033975045</v>
      </c>
      <c r="AI14">
        <v>17.260970856000046</v>
      </c>
      <c r="AJ14">
        <v>17.695294710324784</v>
      </c>
      <c r="AK14">
        <v>18.12690077945523</v>
      </c>
      <c r="AL14">
        <v>18.537783996607487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East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East Midlands</v>
      </c>
      <c r="W1" s="203" t="str">
        <f>CONCATENATE("Shift-share Figure 1: Levels of Employment, ",C4," - ",F40,", ",Info!B5)</f>
        <v>Shift-share Figure 1: Levels of Employment, 2015 - 2035, South East Midlands</v>
      </c>
      <c r="AK1" s="203" t="str">
        <f>CONCATENATE("Shift-share Figure 1.1: Net Changes, ",C4,"-",F40,", ",Info!B5)</f>
        <v>Shift-share Figure 1.1: Net Changes, 2015-2035, South East Midlands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56.260147218954955</v>
      </c>
      <c r="C8" s="141">
        <f t="shared" ref="C8:C33" si="0">B8/B$35*100</f>
        <v>6.5257604728501883</v>
      </c>
      <c r="E8" s="151">
        <v>71.422001355985913</v>
      </c>
      <c r="F8" s="141">
        <f t="shared" ref="F8:F33" si="1">E8/E$35*100</f>
        <v>7.72751287045861</v>
      </c>
      <c r="H8" s="151">
        <f>E8-B8</f>
        <v>15.161854137030957</v>
      </c>
      <c r="I8" s="141">
        <f>IF(B8&lt;&gt;0,((E8/B8)-1)*100,0)</f>
        <v>26.949545791310481</v>
      </c>
      <c r="K8" s="207">
        <f t="shared" ref="K8:K33" si="2">(($E$35/$B$35)-1)*B8</f>
        <v>4.0545854969912547</v>
      </c>
      <c r="L8" s="141">
        <f>IF(B8&lt;&gt;0,K8/B8*100,0)</f>
        <v>7.2068519145737309</v>
      </c>
      <c r="N8" s="151">
        <f>H8-(K8+Q8)</f>
        <v>11.278324430000065</v>
      </c>
      <c r="O8" s="141">
        <f>IF(B8&lt;&gt;0,N8/B8*100,0)</f>
        <v>20.046738210809757</v>
      </c>
      <c r="Q8" s="151">
        <v>-0.17105578996036266</v>
      </c>
      <c r="R8" s="141">
        <f>IF(B8&lt;&gt;0,Q8/B8*100,0)</f>
        <v>-0.30404433407300291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26.631548304908488</v>
      </c>
      <c r="C9" s="141">
        <f t="shared" si="0"/>
        <v>3.0890623976259199</v>
      </c>
      <c r="E9" s="151">
        <v>31.066192517431048</v>
      </c>
      <c r="F9" s="141">
        <f t="shared" si="1"/>
        <v>3.3612108027896013</v>
      </c>
      <c r="H9" s="151">
        <f t="shared" ref="H9:H32" si="3">E9-B9</f>
        <v>4.43464421252256</v>
      </c>
      <c r="I9" s="141">
        <f t="shared" ref="I9:I32" si="4">IF(B9&lt;&gt;0,((E9/B9)-1)*100,0)</f>
        <v>16.651845254168741</v>
      </c>
      <c r="K9" s="207">
        <f t="shared" si="2"/>
        <v>1.9192962488929253</v>
      </c>
      <c r="L9" s="141">
        <f t="shared" ref="L9:L32" si="5">IF(B9&lt;&gt;0,K9/B9*100,0)</f>
        <v>7.2068519145737309</v>
      </c>
      <c r="N9" s="151">
        <f t="shared" ref="N9:N31" si="6">H9-(K9+Q9)</f>
        <v>2.1679143011282846</v>
      </c>
      <c r="O9" s="141">
        <f>IF(B9&lt;&gt;0,N9/B9*100,0)</f>
        <v>8.1403990346618862</v>
      </c>
      <c r="Q9" s="151">
        <v>0.34743366250134999</v>
      </c>
      <c r="R9" s="141">
        <f>IF(B9&lt;&gt;0,Q9/B9*100,0)</f>
        <v>1.3045943049331239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46.912956347586324</v>
      </c>
      <c r="C10" s="141">
        <f t="shared" si="0"/>
        <v>5.4415555474138664</v>
      </c>
      <c r="E10" s="151">
        <v>56.762178974607544</v>
      </c>
      <c r="F10" s="141">
        <f t="shared" si="1"/>
        <v>6.1413914515683485</v>
      </c>
      <c r="H10" s="151">
        <f t="shared" si="3"/>
        <v>9.84922262702122</v>
      </c>
      <c r="I10" s="141">
        <f t="shared" si="4"/>
        <v>20.994674805924831</v>
      </c>
      <c r="K10" s="207">
        <f t="shared" si="2"/>
        <v>3.3809472927191635</v>
      </c>
      <c r="L10" s="141">
        <f t="shared" si="5"/>
        <v>7.2068519145737309</v>
      </c>
      <c r="N10" s="151">
        <f t="shared" si="6"/>
        <v>7.5248355739915915</v>
      </c>
      <c r="O10" s="141">
        <f t="shared" ref="O10:O32" si="7">IF(B10&lt;&gt;0,N10/B10*100,0)</f>
        <v>16.039994406318726</v>
      </c>
      <c r="Q10" s="151">
        <v>-1.0565602396895353</v>
      </c>
      <c r="R10" s="141">
        <f t="shared" ref="R10:R32" si="8">IF(B10&lt;&gt;0,Q10/B10*100,0)</f>
        <v>-2.2521715149676247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28.948204758658136</v>
      </c>
      <c r="C11" s="141">
        <f t="shared" si="0"/>
        <v>3.3577773914956706</v>
      </c>
      <c r="E11" s="151">
        <v>34.74914414360434</v>
      </c>
      <c r="F11" s="141">
        <f t="shared" si="1"/>
        <v>3.7596882404446768</v>
      </c>
      <c r="H11" s="151">
        <f>E11-B11</f>
        <v>5.8009393849462043</v>
      </c>
      <c r="I11" s="141">
        <f>IF(B11&lt;&gt;0,((E11/B11)-1)*100,0)</f>
        <v>20.039029823468411</v>
      </c>
      <c r="K11" s="207">
        <f t="shared" si="2"/>
        <v>2.0862542488840776</v>
      </c>
      <c r="L11" s="141">
        <f t="shared" si="5"/>
        <v>7.2068519145737309</v>
      </c>
      <c r="N11" s="151">
        <f t="shared" si="6"/>
        <v>3.6512344636234215</v>
      </c>
      <c r="O11" s="141">
        <f t="shared" si="7"/>
        <v>12.612991009507668</v>
      </c>
      <c r="Q11" s="151">
        <v>6.3450672438705072E-2</v>
      </c>
      <c r="R11" s="141">
        <f>IF(B11&lt;&gt;0,Q11/B11*100,0)</f>
        <v>0.219186899387008</v>
      </c>
      <c r="T11" s="136"/>
    </row>
    <row r="12" spans="1:97" x14ac:dyDescent="0.2">
      <c r="A12" s="10" t="str">
        <f>name!$D8</f>
        <v>23 Teaching and other educational professionals</v>
      </c>
      <c r="B12" s="151">
        <v>31.488388189008433</v>
      </c>
      <c r="C12" s="141">
        <f t="shared" si="0"/>
        <v>3.6524198594411512</v>
      </c>
      <c r="E12" s="151">
        <v>35.006282805569555</v>
      </c>
      <c r="F12" s="141">
        <f t="shared" si="1"/>
        <v>3.7875093919400644</v>
      </c>
      <c r="H12" s="151">
        <f t="shared" si="3"/>
        <v>3.5178946165611222</v>
      </c>
      <c r="I12" s="141">
        <f t="shared" si="4"/>
        <v>11.172037753869857</v>
      </c>
      <c r="K12" s="207">
        <f t="shared" si="2"/>
        <v>2.2693215070679629</v>
      </c>
      <c r="L12" s="141">
        <f t="shared" si="5"/>
        <v>7.2068519145737309</v>
      </c>
      <c r="N12" s="151">
        <f t="shared" si="6"/>
        <v>3.0276228076323601</v>
      </c>
      <c r="O12" s="141">
        <f t="shared" si="7"/>
        <v>9.6150453604011528</v>
      </c>
      <c r="Q12" s="151">
        <v>-1.7790496981392006</v>
      </c>
      <c r="R12" s="141">
        <f t="shared" si="8"/>
        <v>-5.6498595211050171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46.998225957414547</v>
      </c>
      <c r="C13" s="141">
        <f t="shared" si="0"/>
        <v>5.4514461907352709</v>
      </c>
      <c r="E13" s="151">
        <v>61.62251123552565</v>
      </c>
      <c r="F13" s="141">
        <f t="shared" si="1"/>
        <v>6.6672557425135102</v>
      </c>
      <c r="H13" s="151">
        <f t="shared" si="3"/>
        <v>14.624285278111103</v>
      </c>
      <c r="I13" s="141">
        <f t="shared" si="4"/>
        <v>31.116675108890867</v>
      </c>
      <c r="K13" s="207">
        <f t="shared" si="2"/>
        <v>3.3870925472276183</v>
      </c>
      <c r="L13" s="141">
        <f t="shared" si="5"/>
        <v>7.2068519145737309</v>
      </c>
      <c r="N13" s="151">
        <f>H13-(K13+Q13)</f>
        <v>11.034892371487567</v>
      </c>
      <c r="O13" s="141">
        <f>IF(B13&lt;&gt;0,N13/B13*100,0)</f>
        <v>23.479380650423632</v>
      </c>
      <c r="Q13" s="151">
        <v>0.20230035939591673</v>
      </c>
      <c r="R13" s="141">
        <f t="shared" si="8"/>
        <v>0.43044254389351344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13.891194542519699</v>
      </c>
      <c r="C14" s="141">
        <f t="shared" si="0"/>
        <v>1.6112757030913996</v>
      </c>
      <c r="E14" s="151">
        <v>18.005371037109249</v>
      </c>
      <c r="F14" s="141">
        <f t="shared" si="1"/>
        <v>1.9480934975925777</v>
      </c>
      <c r="H14" s="151">
        <f t="shared" si="3"/>
        <v>4.1141764945895503</v>
      </c>
      <c r="I14" s="141">
        <f t="shared" si="4"/>
        <v>29.617154104324328</v>
      </c>
      <c r="K14" s="207">
        <f t="shared" si="2"/>
        <v>1.0011178198447426</v>
      </c>
      <c r="L14" s="141">
        <f>IF(B14&lt;&gt;0,K14/B14*100,0)</f>
        <v>7.2068519145737309</v>
      </c>
      <c r="N14" s="151">
        <f t="shared" si="6"/>
        <v>3.3840338034140154</v>
      </c>
      <c r="O14" s="141">
        <f t="shared" si="7"/>
        <v>24.360999286676115</v>
      </c>
      <c r="Q14" s="151">
        <v>-0.27097512866920759</v>
      </c>
      <c r="R14" s="141">
        <f t="shared" si="8"/>
        <v>-1.9506970969255168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12.983193146151171</v>
      </c>
      <c r="C15" s="141">
        <f t="shared" si="0"/>
        <v>1.5059542648332689</v>
      </c>
      <c r="E15" s="151">
        <v>15.624977673549568</v>
      </c>
      <c r="F15" s="141">
        <f t="shared" si="1"/>
        <v>1.6905465232088916</v>
      </c>
      <c r="H15" s="151">
        <f t="shared" si="3"/>
        <v>2.6417845273983964</v>
      </c>
      <c r="I15" s="141">
        <f t="shared" si="4"/>
        <v>20.347725691668895</v>
      </c>
      <c r="K15" s="207">
        <f t="shared" si="2"/>
        <v>0.93567950382620113</v>
      </c>
      <c r="L15" s="141">
        <f t="shared" si="5"/>
        <v>7.2068519145737309</v>
      </c>
      <c r="N15" s="151">
        <f t="shared" si="6"/>
        <v>1.7644149268305089</v>
      </c>
      <c r="O15" s="141">
        <f t="shared" si="7"/>
        <v>13.589992130353268</v>
      </c>
      <c r="Q15" s="151">
        <v>-5.8309903258313589E-2</v>
      </c>
      <c r="R15" s="141">
        <f t="shared" si="8"/>
        <v>-0.44911835325810734</v>
      </c>
      <c r="T15" s="11"/>
    </row>
    <row r="16" spans="1:97" x14ac:dyDescent="0.2">
      <c r="A16" s="10" t="str">
        <f>name!$D12</f>
        <v>33 Protective service occupations</v>
      </c>
      <c r="B16" s="151">
        <v>9.5676289350769874</v>
      </c>
      <c r="C16" s="141">
        <f t="shared" si="0"/>
        <v>1.1097741084898445</v>
      </c>
      <c r="E16" s="151">
        <v>10.272593637449544</v>
      </c>
      <c r="F16" s="141">
        <f t="shared" si="1"/>
        <v>1.1114446254554524</v>
      </c>
      <c r="H16" s="151">
        <f t="shared" si="3"/>
        <v>0.70496470237255693</v>
      </c>
      <c r="I16" s="141">
        <f t="shared" si="4"/>
        <v>7.3682278771076248</v>
      </c>
      <c r="K16" s="207">
        <f t="shared" si="2"/>
        <v>0.68952484908690614</v>
      </c>
      <c r="L16" s="141">
        <f t="shared" si="5"/>
        <v>7.2068519145737309</v>
      </c>
      <c r="N16" s="151">
        <f t="shared" si="6"/>
        <v>0.29808583479128037</v>
      </c>
      <c r="O16" s="141">
        <f t="shared" si="7"/>
        <v>3.1155664252240545</v>
      </c>
      <c r="Q16" s="151">
        <v>-0.28264598150562958</v>
      </c>
      <c r="R16" s="141">
        <f t="shared" si="8"/>
        <v>-2.9541904626901716</v>
      </c>
      <c r="T16" s="11"/>
    </row>
    <row r="17" spans="1:20" x14ac:dyDescent="0.2">
      <c r="A17" s="10" t="str">
        <f>name!$D13</f>
        <v>34 Culture, media and sports occupations</v>
      </c>
      <c r="B17" s="151">
        <v>12.890596119460181</v>
      </c>
      <c r="C17" s="141">
        <f t="shared" si="0"/>
        <v>1.4952136954150657</v>
      </c>
      <c r="E17" s="151">
        <v>13.230711495350086</v>
      </c>
      <c r="F17" s="141">
        <f t="shared" si="1"/>
        <v>1.4314985778128668</v>
      </c>
      <c r="H17" s="151">
        <f t="shared" si="3"/>
        <v>0.34011537588990493</v>
      </c>
      <c r="I17" s="141">
        <f t="shared" si="4"/>
        <v>2.6384767061040204</v>
      </c>
      <c r="K17" s="207">
        <f t="shared" si="2"/>
        <v>0.92900617323528312</v>
      </c>
      <c r="L17" s="141">
        <f t="shared" si="5"/>
        <v>7.2068519145737309</v>
      </c>
      <c r="N17" s="151">
        <f t="shared" si="6"/>
        <v>-0.22649643895003313</v>
      </c>
      <c r="O17" s="141">
        <f t="shared" si="7"/>
        <v>-1.7570672205616982</v>
      </c>
      <c r="Q17" s="151">
        <v>-0.36239435839534506</v>
      </c>
      <c r="R17" s="141">
        <f t="shared" si="8"/>
        <v>-2.8113079879080178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48.663666556246568</v>
      </c>
      <c r="C18" s="141">
        <f t="shared" si="0"/>
        <v>5.6446249676666653</v>
      </c>
      <c r="E18" s="151">
        <v>56.424306676900606</v>
      </c>
      <c r="F18" s="141">
        <f t="shared" si="1"/>
        <v>6.1048353136902138</v>
      </c>
      <c r="H18" s="151">
        <f t="shared" si="3"/>
        <v>7.7606401206540383</v>
      </c>
      <c r="I18" s="141">
        <f t="shared" si="4"/>
        <v>15.947503897356597</v>
      </c>
      <c r="K18" s="207">
        <f t="shared" si="2"/>
        <v>3.507118384910632</v>
      </c>
      <c r="L18" s="141">
        <f t="shared" si="5"/>
        <v>7.2068519145737309</v>
      </c>
      <c r="N18" s="151">
        <f t="shared" si="6"/>
        <v>4.3152213339166225</v>
      </c>
      <c r="O18" s="141">
        <f t="shared" si="7"/>
        <v>8.8674397950039214</v>
      </c>
      <c r="Q18" s="151">
        <v>-6.1699598173216255E-2</v>
      </c>
      <c r="R18" s="141">
        <f t="shared" si="8"/>
        <v>-0.12678781222105914</v>
      </c>
      <c r="T18" s="11"/>
    </row>
    <row r="19" spans="1:20" x14ac:dyDescent="0.2">
      <c r="A19" s="10" t="str">
        <f>name!$D15</f>
        <v>41 Administrative occupations</v>
      </c>
      <c r="B19" s="151">
        <v>77.37495100295672</v>
      </c>
      <c r="C19" s="141">
        <f t="shared" si="0"/>
        <v>8.9749213573635256</v>
      </c>
      <c r="E19" s="151">
        <v>82.906991699075434</v>
      </c>
      <c r="F19" s="141">
        <f t="shared" si="1"/>
        <v>8.9701329176197344</v>
      </c>
      <c r="H19" s="151">
        <f t="shared" si="3"/>
        <v>5.5320406961187132</v>
      </c>
      <c r="I19" s="141">
        <f t="shared" si="4"/>
        <v>7.1496532461872819</v>
      </c>
      <c r="K19" s="207">
        <f t="shared" si="2"/>
        <v>5.5762981377570728</v>
      </c>
      <c r="L19" s="141">
        <f t="shared" si="5"/>
        <v>7.2068519145737309</v>
      </c>
      <c r="N19" s="151">
        <f t="shared" si="6"/>
        <v>-0.97159446242511827</v>
      </c>
      <c r="O19" s="141">
        <f t="shared" si="7"/>
        <v>-1.2556963847227389</v>
      </c>
      <c r="Q19" s="151">
        <v>0.92733702078675884</v>
      </c>
      <c r="R19" s="141">
        <f t="shared" si="8"/>
        <v>1.1984977163362891</v>
      </c>
      <c r="T19" s="11"/>
    </row>
    <row r="20" spans="1:20" x14ac:dyDescent="0.2">
      <c r="A20" s="10" t="str">
        <f>name!$D16</f>
        <v>42 Secretarial and related occupations</v>
      </c>
      <c r="B20" s="151">
        <v>18.328767656869626</v>
      </c>
      <c r="C20" s="141">
        <f t="shared" si="0"/>
        <v>2.1260013242723348</v>
      </c>
      <c r="E20" s="151">
        <v>17.314361411742883</v>
      </c>
      <c r="F20" s="141">
        <f t="shared" si="1"/>
        <v>1.8733296199043217</v>
      </c>
      <c r="H20" s="151">
        <f t="shared" si="3"/>
        <v>-1.014406245126743</v>
      </c>
      <c r="I20" s="141">
        <f t="shared" si="4"/>
        <v>-5.5345032689447793</v>
      </c>
      <c r="K20" s="207">
        <f t="shared" si="2"/>
        <v>1.3209271427968794</v>
      </c>
      <c r="L20" s="141">
        <f t="shared" si="5"/>
        <v>7.2068519145737309</v>
      </c>
      <c r="N20" s="151">
        <f t="shared" si="6"/>
        <v>-2.4412002232127219</v>
      </c>
      <c r="O20" s="141">
        <f t="shared" si="7"/>
        <v>-13.318954492271931</v>
      </c>
      <c r="Q20" s="151">
        <v>0.10586683528909942</v>
      </c>
      <c r="R20" s="141">
        <f t="shared" si="8"/>
        <v>0.57759930875342025</v>
      </c>
      <c r="T20" s="11"/>
    </row>
    <row r="21" spans="1:20" x14ac:dyDescent="0.2">
      <c r="A21" s="10" t="str">
        <f>name!$D17</f>
        <v>51 Skilled agricultural and related trades</v>
      </c>
      <c r="B21" s="151">
        <v>8.6520877618869836</v>
      </c>
      <c r="C21" s="141">
        <f t="shared" si="0"/>
        <v>1.0035781119522231</v>
      </c>
      <c r="E21" s="151">
        <v>9.3056861356102196</v>
      </c>
      <c r="F21" s="141">
        <f t="shared" si="1"/>
        <v>1.0068299405803394</v>
      </c>
      <c r="H21" s="151">
        <f t="shared" si="3"/>
        <v>0.65359837372323604</v>
      </c>
      <c r="I21" s="141">
        <f t="shared" si="4"/>
        <v>7.5542272768242213</v>
      </c>
      <c r="K21" s="207">
        <f t="shared" si="2"/>
        <v>0.62354315251815151</v>
      </c>
      <c r="L21" s="141">
        <f t="shared" si="5"/>
        <v>7.2068519145737309</v>
      </c>
      <c r="N21" s="151">
        <f t="shared" si="6"/>
        <v>-0.23045522981522892</v>
      </c>
      <c r="O21" s="141">
        <f t="shared" si="7"/>
        <v>-2.663579429122291</v>
      </c>
      <c r="Q21" s="151">
        <v>0.26051045102031339</v>
      </c>
      <c r="R21" s="141">
        <f t="shared" si="8"/>
        <v>3.0109547913727721</v>
      </c>
      <c r="T21" s="11"/>
    </row>
    <row r="22" spans="1:20" x14ac:dyDescent="0.2">
      <c r="A22" s="10" t="str">
        <f>name!$D18</f>
        <v>52 Skilled metal, electrical and electronic trades</v>
      </c>
      <c r="B22" s="151">
        <v>34.296049530101634</v>
      </c>
      <c r="C22" s="141">
        <f t="shared" si="0"/>
        <v>3.9780877843676357</v>
      </c>
      <c r="E22" s="151">
        <v>31.035924399652902</v>
      </c>
      <c r="F22" s="141">
        <f t="shared" si="1"/>
        <v>3.3579359397886419</v>
      </c>
      <c r="H22" s="151">
        <f t="shared" si="3"/>
        <v>-3.2601251304487313</v>
      </c>
      <c r="I22" s="141">
        <f t="shared" si="4"/>
        <v>-9.5058328149057569</v>
      </c>
      <c r="K22" s="207">
        <f t="shared" si="2"/>
        <v>2.4716655021832845</v>
      </c>
      <c r="L22" s="141">
        <f t="shared" si="5"/>
        <v>7.2068519145737309</v>
      </c>
      <c r="N22" s="151">
        <f t="shared" si="6"/>
        <v>-4.6911572041519252</v>
      </c>
      <c r="O22" s="141">
        <f t="shared" si="7"/>
        <v>-13.678418559649261</v>
      </c>
      <c r="Q22" s="151">
        <v>-1.0406334284800904</v>
      </c>
      <c r="R22" s="141">
        <f t="shared" si="8"/>
        <v>-3.0342661698302211</v>
      </c>
      <c r="T22" s="11"/>
    </row>
    <row r="23" spans="1:20" x14ac:dyDescent="0.2">
      <c r="A23" s="10" t="str">
        <f>name!$D19</f>
        <v>53 Skilled construction and building trades</v>
      </c>
      <c r="B23" s="151">
        <v>22.660175779742318</v>
      </c>
      <c r="C23" s="141">
        <f t="shared" si="0"/>
        <v>2.6284125925901978</v>
      </c>
      <c r="E23" s="151">
        <v>18.088220664963497</v>
      </c>
      <c r="F23" s="141">
        <f t="shared" si="1"/>
        <v>1.9570574240214293</v>
      </c>
      <c r="H23" s="151">
        <f t="shared" si="3"/>
        <v>-4.5719551147788202</v>
      </c>
      <c r="I23" s="141">
        <f t="shared" si="4"/>
        <v>-20.176167913340038</v>
      </c>
      <c r="K23" s="207">
        <f t="shared" si="2"/>
        <v>1.6330853120281321</v>
      </c>
      <c r="L23" s="141">
        <f t="shared" si="5"/>
        <v>7.2068519145737309</v>
      </c>
      <c r="N23" s="151">
        <f t="shared" si="6"/>
        <v>-5.4003858888371994</v>
      </c>
      <c r="O23" s="141">
        <f t="shared" si="7"/>
        <v>-23.832056473564613</v>
      </c>
      <c r="Q23" s="151">
        <v>-0.80465453796975339</v>
      </c>
      <c r="R23" s="141">
        <f t="shared" si="8"/>
        <v>-3.5509633543491583</v>
      </c>
      <c r="T23" s="11"/>
    </row>
    <row r="24" spans="1:20" x14ac:dyDescent="0.2">
      <c r="A24" s="10" t="str">
        <f>name!$D20</f>
        <v>54 Textiles, printing and other skilled trades</v>
      </c>
      <c r="B24" s="151">
        <v>15.612884900057077</v>
      </c>
      <c r="C24" s="141">
        <f t="shared" si="0"/>
        <v>1.8109790355049942</v>
      </c>
      <c r="E24" s="151">
        <v>13.485209245980405</v>
      </c>
      <c r="F24" s="141">
        <f t="shared" si="1"/>
        <v>1.459033995557552</v>
      </c>
      <c r="H24" s="151">
        <f t="shared" si="3"/>
        <v>-2.1276756540766719</v>
      </c>
      <c r="I24" s="141">
        <f t="shared" si="4"/>
        <v>-13.627690639472355</v>
      </c>
      <c r="K24" s="207">
        <f t="shared" si="2"/>
        <v>1.1251974943399563</v>
      </c>
      <c r="L24" s="141">
        <f t="shared" si="5"/>
        <v>7.2068519145737309</v>
      </c>
      <c r="N24" s="151">
        <f t="shared" si="6"/>
        <v>-3.0825217055473555</v>
      </c>
      <c r="O24" s="141">
        <f t="shared" si="7"/>
        <v>-19.743447321103908</v>
      </c>
      <c r="Q24" s="151">
        <v>-0.17035144286927253</v>
      </c>
      <c r="R24" s="141">
        <f t="shared" si="8"/>
        <v>-1.0910952329421821</v>
      </c>
      <c r="T24" s="11"/>
    </row>
    <row r="25" spans="1:20" x14ac:dyDescent="0.2">
      <c r="A25" s="10" t="str">
        <f>name!$D21</f>
        <v>61 Caring personal service occupations</v>
      </c>
      <c r="B25" s="151">
        <v>68.534432007301987</v>
      </c>
      <c r="C25" s="141">
        <f t="shared" si="0"/>
        <v>7.9494866176213614</v>
      </c>
      <c r="E25" s="151">
        <v>70.079861775755674</v>
      </c>
      <c r="F25" s="141">
        <f t="shared" si="1"/>
        <v>7.5822999012996064</v>
      </c>
      <c r="H25" s="151">
        <f t="shared" si="3"/>
        <v>1.5454297684536868</v>
      </c>
      <c r="I25" s="141">
        <f t="shared" si="4"/>
        <v>2.2549683760259898</v>
      </c>
      <c r="K25" s="207">
        <f t="shared" si="2"/>
        <v>4.9391750252604751</v>
      </c>
      <c r="L25" s="141">
        <f t="shared" si="5"/>
        <v>7.2068519145737309</v>
      </c>
      <c r="N25" s="151">
        <f t="shared" si="6"/>
        <v>-2.2262834787816619</v>
      </c>
      <c r="O25" s="141">
        <f t="shared" si="7"/>
        <v>-3.248416034942061</v>
      </c>
      <c r="Q25" s="151">
        <v>-1.1674617780251264</v>
      </c>
      <c r="R25" s="141">
        <f t="shared" si="8"/>
        <v>-1.7034675036056903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21.137243595479465</v>
      </c>
      <c r="C26" s="141">
        <f t="shared" si="0"/>
        <v>2.4517637364786808</v>
      </c>
      <c r="E26" s="151">
        <v>23.907273500176501</v>
      </c>
      <c r="F26" s="141">
        <f t="shared" si="1"/>
        <v>2.5866506141346672</v>
      </c>
      <c r="H26" s="151">
        <f t="shared" si="3"/>
        <v>2.7700299046970365</v>
      </c>
      <c r="I26" s="141">
        <f t="shared" si="4"/>
        <v>13.104972236254353</v>
      </c>
      <c r="K26" s="207">
        <f t="shared" si="2"/>
        <v>1.5233298447489252</v>
      </c>
      <c r="L26" s="141">
        <f t="shared" si="5"/>
        <v>7.2068519145737309</v>
      </c>
      <c r="N26" s="151">
        <f t="shared" si="6"/>
        <v>1.6280560211428372</v>
      </c>
      <c r="O26" s="141">
        <f t="shared" si="7"/>
        <v>7.7023099714431202</v>
      </c>
      <c r="Q26" s="151">
        <v>-0.38135596119472581</v>
      </c>
      <c r="R26" s="141">
        <f t="shared" si="8"/>
        <v>-1.8041896497624925</v>
      </c>
      <c r="T26" s="11"/>
    </row>
    <row r="27" spans="1:20" x14ac:dyDescent="0.2">
      <c r="A27" s="10" t="str">
        <f>name!$D23</f>
        <v>63 Community and civil enforcement occupations</v>
      </c>
      <c r="B27" s="151">
        <v>0.91296149117046932</v>
      </c>
      <c r="C27" s="141">
        <f t="shared" si="0"/>
        <v>0.10589677252581639</v>
      </c>
      <c r="E27" s="151">
        <v>1.0028290993646618</v>
      </c>
      <c r="F27" s="141">
        <f t="shared" si="1"/>
        <v>0.10850122686405737</v>
      </c>
      <c r="H27" s="151">
        <f t="shared" si="3"/>
        <v>8.9867608194192483E-2</v>
      </c>
      <c r="I27" s="141">
        <f t="shared" si="4"/>
        <v>9.8435267054886477</v>
      </c>
      <c r="K27" s="207">
        <f t="shared" si="2"/>
        <v>6.5795782705739853E-2</v>
      </c>
      <c r="L27" s="141">
        <f t="shared" si="5"/>
        <v>7.2068519145737309</v>
      </c>
      <c r="N27" s="151">
        <f t="shared" si="6"/>
        <v>3.4301543630275433E-2</v>
      </c>
      <c r="O27" s="141">
        <f t="shared" si="7"/>
        <v>3.7571731077396127</v>
      </c>
      <c r="Q27" s="151">
        <v>-1.0229718141822806E-2</v>
      </c>
      <c r="R27" s="141">
        <f t="shared" si="8"/>
        <v>-1.1204983168247018</v>
      </c>
      <c r="T27" s="172"/>
    </row>
    <row r="28" spans="1:20" x14ac:dyDescent="0.2">
      <c r="A28" s="10" t="str">
        <f>name!$D24</f>
        <v>71 Sales occupations</v>
      </c>
      <c r="B28" s="151">
        <v>67.707400688905892</v>
      </c>
      <c r="C28" s="141">
        <f t="shared" si="0"/>
        <v>7.8535571088272551</v>
      </c>
      <c r="E28" s="151">
        <v>63.395468411141714</v>
      </c>
      <c r="F28" s="141">
        <f t="shared" si="1"/>
        <v>6.8590810783096607</v>
      </c>
      <c r="H28" s="151">
        <f t="shared" si="3"/>
        <v>-4.3119322777641784</v>
      </c>
      <c r="I28" s="141">
        <f t="shared" si="4"/>
        <v>-6.3684800094101153</v>
      </c>
      <c r="K28" s="207">
        <f t="shared" si="2"/>
        <v>4.879572102856522</v>
      </c>
      <c r="L28" s="141">
        <f t="shared" si="5"/>
        <v>7.2068519145737309</v>
      </c>
      <c r="N28" s="151">
        <f>H28-(K28+Q28)</f>
        <v>-8.2510370893808282</v>
      </c>
      <c r="O28" s="141">
        <f t="shared" si="7"/>
        <v>-12.186314945528238</v>
      </c>
      <c r="Q28" s="151">
        <v>-0.94046729123987238</v>
      </c>
      <c r="R28" s="141">
        <f t="shared" si="8"/>
        <v>-1.3890169784556083</v>
      </c>
      <c r="T28" s="11"/>
    </row>
    <row r="29" spans="1:20" x14ac:dyDescent="0.2">
      <c r="A29" s="10" t="str">
        <f>name!$D25</f>
        <v>72 Customer service occupations</v>
      </c>
      <c r="B29" s="151">
        <v>14.307220684769224</v>
      </c>
      <c r="C29" s="141">
        <f t="shared" si="0"/>
        <v>1.6595316549323791</v>
      </c>
      <c r="E29" s="151">
        <v>16.43698939390492</v>
      </c>
      <c r="F29" s="141">
        <f t="shared" si="1"/>
        <v>1.7784022385469962</v>
      </c>
      <c r="H29" s="151">
        <f t="shared" si="3"/>
        <v>2.1297687091356963</v>
      </c>
      <c r="I29" s="141">
        <f t="shared" si="4"/>
        <v>14.885970909800438</v>
      </c>
      <c r="K29" s="207">
        <f t="shared" si="2"/>
        <v>1.0311002078425797</v>
      </c>
      <c r="L29" s="141">
        <f t="shared" si="5"/>
        <v>7.2068519145737309</v>
      </c>
      <c r="N29" s="151">
        <f t="shared" si="6"/>
        <v>1.0797971004930096</v>
      </c>
      <c r="O29" s="141">
        <f t="shared" si="7"/>
        <v>7.5472177600678894</v>
      </c>
      <c r="Q29" s="151">
        <v>1.8871400800106956E-2</v>
      </c>
      <c r="R29" s="141">
        <f t="shared" si="8"/>
        <v>0.1319012351588072</v>
      </c>
      <c r="T29" s="11"/>
    </row>
    <row r="30" spans="1:20" x14ac:dyDescent="0.2">
      <c r="A30" s="10" t="str">
        <f>name!$D26</f>
        <v>81 Process, plant and machine operatives</v>
      </c>
      <c r="B30" s="151">
        <v>31.158734281233087</v>
      </c>
      <c r="C30" s="141">
        <f t="shared" si="0"/>
        <v>3.6141824472156081</v>
      </c>
      <c r="E30" s="151">
        <v>26.946161419341934</v>
      </c>
      <c r="F30" s="141">
        <f t="shared" si="1"/>
        <v>2.9154434939391187</v>
      </c>
      <c r="H30" s="151">
        <f t="shared" si="3"/>
        <v>-4.2125728618911538</v>
      </c>
      <c r="I30" s="141">
        <f t="shared" si="4"/>
        <v>-13.519717533675257</v>
      </c>
      <c r="K30" s="207">
        <f t="shared" si="2"/>
        <v>2.2455638381039882</v>
      </c>
      <c r="L30" s="141">
        <f t="shared" si="5"/>
        <v>7.2068519145737309</v>
      </c>
      <c r="N30" s="151">
        <f t="shared" si="6"/>
        <v>-5.2265091572910416</v>
      </c>
      <c r="O30" s="141">
        <f t="shared" si="7"/>
        <v>-16.77381728704869</v>
      </c>
      <c r="Q30" s="151">
        <v>-1.2316275427041004</v>
      </c>
      <c r="R30" s="141">
        <f t="shared" si="8"/>
        <v>-3.9527521612003023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40.78838366285342</v>
      </c>
      <c r="C31" s="141">
        <f t="shared" si="0"/>
        <v>4.7311504682451035</v>
      </c>
      <c r="E31" s="151">
        <v>49.154094713526817</v>
      </c>
      <c r="F31" s="141">
        <f t="shared" si="1"/>
        <v>5.3182337700298215</v>
      </c>
      <c r="H31" s="151">
        <f t="shared" si="3"/>
        <v>8.3657110506733972</v>
      </c>
      <c r="I31" s="141">
        <f t="shared" si="4"/>
        <v>20.510033248246053</v>
      </c>
      <c r="K31" s="207">
        <f t="shared" si="2"/>
        <v>2.9395584089300306</v>
      </c>
      <c r="L31" s="141">
        <f t="shared" si="5"/>
        <v>7.2068519145737309</v>
      </c>
      <c r="N31" s="151">
        <f t="shared" si="6"/>
        <v>-1.6186536047190412</v>
      </c>
      <c r="O31" s="141">
        <f t="shared" si="7"/>
        <v>-3.9684181116330257</v>
      </c>
      <c r="Q31" s="151">
        <v>7.0448062464624073</v>
      </c>
      <c r="R31" s="141">
        <f t="shared" si="8"/>
        <v>17.271599445305345</v>
      </c>
      <c r="T31" s="11"/>
    </row>
    <row r="32" spans="1:20" x14ac:dyDescent="0.2">
      <c r="A32" s="10" t="str">
        <f>name!$D28</f>
        <v>91 Elementary trades and related occupations</v>
      </c>
      <c r="B32" s="151">
        <v>19.033472315961625</v>
      </c>
      <c r="C32" s="141">
        <f t="shared" si="0"/>
        <v>2.2077418464120733</v>
      </c>
      <c r="E32" s="151">
        <v>16.494131999021608</v>
      </c>
      <c r="F32" s="141">
        <f t="shared" si="1"/>
        <v>1.7845847902552552</v>
      </c>
      <c r="H32" s="151">
        <f t="shared" si="3"/>
        <v>-2.5393403169400166</v>
      </c>
      <c r="I32" s="141">
        <f t="shared" si="4"/>
        <v>-13.341445400955587</v>
      </c>
      <c r="K32" s="207">
        <f t="shared" si="2"/>
        <v>1.3717141640127413</v>
      </c>
      <c r="L32" s="141">
        <f t="shared" si="5"/>
        <v>7.2068519145737309</v>
      </c>
      <c r="N32" s="151">
        <f>H32-(K32+Q32)</f>
        <v>-4.5634741558214378</v>
      </c>
      <c r="O32" s="141">
        <f t="shared" si="7"/>
        <v>-23.976046409537535</v>
      </c>
      <c r="Q32" s="151">
        <v>0.65241967486868002</v>
      </c>
      <c r="R32" s="141">
        <f t="shared" si="8"/>
        <v>3.4277490940082203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86.383484564724853</v>
      </c>
      <c r="C33" s="141">
        <f t="shared" si="0"/>
        <v>10.01984454263248</v>
      </c>
      <c r="E33" s="151">
        <v>80.516524577657464</v>
      </c>
      <c r="F33" s="141">
        <f t="shared" si="1"/>
        <v>8.711496011673983</v>
      </c>
      <c r="H33" s="151">
        <f t="shared" ref="H33" si="9">E33-B33</f>
        <v>-5.8669599870673892</v>
      </c>
      <c r="I33" s="141">
        <f>IF(B33&lt;&gt;0,((E33/B33)-1)*100,0)</f>
        <v>-6.7917611990651157</v>
      </c>
      <c r="K33" s="207">
        <f t="shared" si="2"/>
        <v>6.2255298112283759</v>
      </c>
      <c r="L33" s="141">
        <f t="shared" ref="L33" si="10">IF(B33&lt;&gt;0,K33/B33*100,0)</f>
        <v>7.2068519145737309</v>
      </c>
      <c r="N33" s="151">
        <f>H33-(K33+Q33)</f>
        <v>-12.258965873151574</v>
      </c>
      <c r="O33" s="141">
        <f t="shared" ref="O33" si="11">IF(B33&lt;&gt;0,N33/B33*100,0)</f>
        <v>-14.191330593947338</v>
      </c>
      <c r="Q33" s="151">
        <v>0.16647607485580895</v>
      </c>
      <c r="R33" s="141">
        <f t="shared" ref="R33" si="12">IF(B33&lt;&gt;0,Q33/B33*100,0)</f>
        <v>0.19271748030848748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862.12400000000002</v>
      </c>
      <c r="C35" s="147">
        <f>B35/B$35*100</f>
        <v>100</v>
      </c>
      <c r="D35" s="145"/>
      <c r="E35" s="152">
        <f>SUM(E8:E33)</f>
        <v>924.25599999999974</v>
      </c>
      <c r="F35" s="147">
        <f t="shared" ref="F35" si="13">E35/E$35*100</f>
        <v>100</v>
      </c>
      <c r="G35" s="145"/>
      <c r="H35" s="152">
        <f>E35-B35</f>
        <v>62.131999999999721</v>
      </c>
      <c r="I35" s="147">
        <f>IF(B35&lt;&gt;0,((E35/B35)-1)*100,0)</f>
        <v>7.2068519145737309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East Midlands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71.422001355985913</v>
      </c>
      <c r="C44" s="141">
        <f t="shared" ref="C44:C68" si="15">B44/B$71*100</f>
        <v>7.72751287045861</v>
      </c>
      <c r="E44" s="151">
        <v>73.126191930039013</v>
      </c>
      <c r="F44" s="141">
        <f t="shared" ref="F44:F68" si="16">E44/E$71*100</f>
        <v>7.4213719779690619</v>
      </c>
      <c r="H44" s="151">
        <f>E44-B44</f>
        <v>1.7041905740531007</v>
      </c>
      <c r="I44" s="141">
        <f>IF(B44&gt;0,((E44/B44)-1)*100,0)</f>
        <v>2.3860862783149583</v>
      </c>
      <c r="K44" s="151">
        <f>(($E$71/$B$71)-1)*B44</f>
        <v>4.720737612563167</v>
      </c>
      <c r="L44" s="141">
        <f>IF(B44&gt;0,K44/B44*100,0)</f>
        <v>6.6096406190492729</v>
      </c>
      <c r="N44" s="151">
        <f>H44-(K44+Q44)</f>
        <v>-2.3435034661244947</v>
      </c>
      <c r="O44" s="141">
        <f>IF(B44&gt;0,N44/B44*100,0)</f>
        <v>-3.2812066612973521</v>
      </c>
      <c r="Q44" s="151">
        <v>-0.673043572385572</v>
      </c>
      <c r="R44" s="141">
        <f>IF(B44&gt;0,Q44/B44*100,0)</f>
        <v>-0.94234767943696651</v>
      </c>
      <c r="T44" s="151"/>
    </row>
    <row r="45" spans="1:20" x14ac:dyDescent="0.2">
      <c r="A45" s="135" t="str">
        <f t="shared" si="14"/>
        <v>12 Other managers and proprietors</v>
      </c>
      <c r="B45" s="151">
        <v>31.066192517431048</v>
      </c>
      <c r="C45" s="141">
        <f t="shared" si="15"/>
        <v>3.3612108027896013</v>
      </c>
      <c r="E45" s="151">
        <v>45.341195644657986</v>
      </c>
      <c r="F45" s="141">
        <f t="shared" si="16"/>
        <v>4.6015506882514368</v>
      </c>
      <c r="H45" s="151">
        <f t="shared" ref="H45:H71" si="17">E45-B45</f>
        <v>14.275003127226938</v>
      </c>
      <c r="I45" s="141">
        <f t="shared" ref="I45:I71" si="18">IF(B45&gt;0,((E45/B45)-1)*100,0)</f>
        <v>45.95028218928767</v>
      </c>
      <c r="K45" s="151">
        <f t="shared" ref="K45:K68" si="19">(($E$71/$B$71)-1)*B45</f>
        <v>2.0533636794241685</v>
      </c>
      <c r="L45" s="141">
        <f t="shared" ref="L45:L68" si="20">IF(B45&gt;0,K45/B45*100,0)</f>
        <v>6.6096406190492729</v>
      </c>
      <c r="N45" s="151">
        <f t="shared" ref="N45:N68" si="21">H45-(K45+Q45)</f>
        <v>11.875760941381298</v>
      </c>
      <c r="O45" s="141">
        <f t="shared" ref="O45:O68" si="22">IF(B45&gt;0,N45/B45*100,0)</f>
        <v>38.227281745961889</v>
      </c>
      <c r="Q45" s="151">
        <v>0.34587850642147228</v>
      </c>
      <c r="R45" s="141">
        <f>IF(B45&gt;0,Q45/B45*100,0)</f>
        <v>1.1133598242765088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56.762178974607544</v>
      </c>
      <c r="C46" s="141">
        <f t="shared" si="15"/>
        <v>6.1413914515683485</v>
      </c>
      <c r="E46" s="151">
        <v>67.588581658490142</v>
      </c>
      <c r="F46" s="141">
        <f t="shared" si="16"/>
        <v>6.8593754537482425</v>
      </c>
      <c r="H46" s="151">
        <f t="shared" si="17"/>
        <v>10.826402683882598</v>
      </c>
      <c r="I46" s="141">
        <f t="shared" si="18"/>
        <v>19.073268291419488</v>
      </c>
      <c r="K46" s="151">
        <f t="shared" si="19"/>
        <v>3.7517760377631064</v>
      </c>
      <c r="L46" s="141">
        <f t="shared" si="20"/>
        <v>6.6096406190492729</v>
      </c>
      <c r="N46" s="151">
        <f t="shared" si="21"/>
        <v>7.2815960569980547</v>
      </c>
      <c r="O46" s="141">
        <f t="shared" si="22"/>
        <v>12.828253228713196</v>
      </c>
      <c r="Q46" s="151">
        <v>-0.20696941087856238</v>
      </c>
      <c r="R46" s="141">
        <f t="shared" ref="R46:R68" si="23">IF(B46&gt;0,Q46/B46*100,0)</f>
        <v>-0.36462555634298283</v>
      </c>
      <c r="T46" s="151"/>
    </row>
    <row r="47" spans="1:20" x14ac:dyDescent="0.2">
      <c r="A47" s="135" t="str">
        <f t="shared" si="14"/>
        <v>22 Health professionals</v>
      </c>
      <c r="B47" s="151">
        <v>34.74914414360434</v>
      </c>
      <c r="C47" s="141">
        <f t="shared" si="15"/>
        <v>3.7596882404446768</v>
      </c>
      <c r="E47" s="151">
        <v>41.826994906237196</v>
      </c>
      <c r="F47" s="141">
        <f t="shared" si="16"/>
        <v>4.2449043185071238</v>
      </c>
      <c r="H47" s="151">
        <f t="shared" si="17"/>
        <v>7.0778507626328562</v>
      </c>
      <c r="I47" s="141">
        <f t="shared" si="18"/>
        <v>20.368417516652858</v>
      </c>
      <c r="K47" s="151">
        <f t="shared" si="19"/>
        <v>2.2967935460876543</v>
      </c>
      <c r="L47" s="141">
        <f t="shared" si="20"/>
        <v>6.6096406190492729</v>
      </c>
      <c r="N47" s="151">
        <f t="shared" si="21"/>
        <v>2.6749828001573928</v>
      </c>
      <c r="O47" s="141">
        <f t="shared" si="22"/>
        <v>7.6979818239630795</v>
      </c>
      <c r="Q47" s="151">
        <v>2.1060744163878087</v>
      </c>
      <c r="R47" s="141">
        <f t="shared" si="23"/>
        <v>6.0607950736405014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35.006282805569555</v>
      </c>
      <c r="C48" s="141">
        <f t="shared" si="15"/>
        <v>3.7875093919400644</v>
      </c>
      <c r="E48" s="151">
        <v>36.80815885632007</v>
      </c>
      <c r="F48" s="141">
        <f t="shared" si="16"/>
        <v>3.7355567340122229</v>
      </c>
      <c r="H48" s="151">
        <f t="shared" si="17"/>
        <v>1.8018760507505149</v>
      </c>
      <c r="I48" s="141">
        <f t="shared" si="18"/>
        <v>5.1472933037718382</v>
      </c>
      <c r="K48" s="151">
        <f t="shared" si="19"/>
        <v>2.3137894875361869</v>
      </c>
      <c r="L48" s="141">
        <f t="shared" si="20"/>
        <v>6.6096406190492729</v>
      </c>
      <c r="N48" s="151">
        <f t="shared" si="21"/>
        <v>1.3035786170017969</v>
      </c>
      <c r="O48" s="141">
        <f t="shared" si="22"/>
        <v>3.7238418721635744</v>
      </c>
      <c r="Q48" s="151">
        <v>-1.8154920537874688</v>
      </c>
      <c r="R48" s="141">
        <f t="shared" si="23"/>
        <v>-5.1861891874410073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61.62251123552565</v>
      </c>
      <c r="C49" s="141">
        <f t="shared" si="15"/>
        <v>6.6672557425135102</v>
      </c>
      <c r="E49" s="151">
        <v>78.507026873017011</v>
      </c>
      <c r="F49" s="141">
        <f t="shared" si="16"/>
        <v>7.9674578141096655</v>
      </c>
      <c r="H49" s="151">
        <f t="shared" si="17"/>
        <v>16.884515637491361</v>
      </c>
      <c r="I49" s="141">
        <f t="shared" si="18"/>
        <v>27.399914899536526</v>
      </c>
      <c r="K49" s="151">
        <f t="shared" si="19"/>
        <v>4.0730265331015056</v>
      </c>
      <c r="L49" s="141">
        <f t="shared" si="20"/>
        <v>6.6096406190492729</v>
      </c>
      <c r="N49" s="151">
        <f t="shared" si="21"/>
        <v>12.575719057668069</v>
      </c>
      <c r="O49" s="141">
        <f t="shared" si="22"/>
        <v>20.407670517682686</v>
      </c>
      <c r="Q49" s="151">
        <v>0.23577004672178675</v>
      </c>
      <c r="R49" s="141">
        <f t="shared" si="23"/>
        <v>0.38260376280456465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18.005371037109249</v>
      </c>
      <c r="C50" s="141">
        <f t="shared" si="15"/>
        <v>1.9480934975925777</v>
      </c>
      <c r="E50" s="151">
        <v>16.851664417544146</v>
      </c>
      <c r="F50" s="141">
        <f t="shared" si="16"/>
        <v>1.7102281246936764</v>
      </c>
      <c r="H50" s="151">
        <f t="shared" si="17"/>
        <v>-1.1537066195651029</v>
      </c>
      <c r="I50" s="141">
        <f t="shared" si="18"/>
        <v>-6.4075692591244131</v>
      </c>
      <c r="K50" s="151">
        <f t="shared" si="19"/>
        <v>1.1900903176793063</v>
      </c>
      <c r="L50" s="141">
        <f t="shared" si="20"/>
        <v>6.6096406190492729</v>
      </c>
      <c r="N50" s="151">
        <f t="shared" si="21"/>
        <v>-2.1591231728539375</v>
      </c>
      <c r="O50" s="141">
        <f t="shared" si="22"/>
        <v>-11.991550567905339</v>
      </c>
      <c r="Q50" s="151">
        <v>-0.18467376439047184</v>
      </c>
      <c r="R50" s="141">
        <f t="shared" si="23"/>
        <v>-1.0256593102683491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15.624977673549568</v>
      </c>
      <c r="C51" s="141">
        <f t="shared" si="15"/>
        <v>1.6905465232088916</v>
      </c>
      <c r="E51" s="151">
        <v>17.742817280978212</v>
      </c>
      <c r="F51" s="141">
        <f t="shared" si="16"/>
        <v>1.800668727632549</v>
      </c>
      <c r="H51" s="151">
        <f t="shared" si="17"/>
        <v>2.1178396074286443</v>
      </c>
      <c r="I51" s="141">
        <f t="shared" si="18"/>
        <v>13.554192855032277</v>
      </c>
      <c r="K51" s="151">
        <f t="shared" si="19"/>
        <v>1.0327548710283123</v>
      </c>
      <c r="L51" s="141">
        <f t="shared" si="20"/>
        <v>6.6096406190492729</v>
      </c>
      <c r="N51" s="151">
        <f t="shared" si="21"/>
        <v>0.26786265474343285</v>
      </c>
      <c r="O51" s="141">
        <f t="shared" si="22"/>
        <v>1.7143234399424379</v>
      </c>
      <c r="Q51" s="151">
        <v>0.81722208165689902</v>
      </c>
      <c r="R51" s="141">
        <f t="shared" si="23"/>
        <v>5.2302287960405671</v>
      </c>
      <c r="T51" s="151"/>
    </row>
    <row r="52" spans="1:20" x14ac:dyDescent="0.2">
      <c r="A52" s="135" t="str">
        <f t="shared" si="14"/>
        <v>33 Protective service occupations</v>
      </c>
      <c r="B52" s="151">
        <v>10.272593637449544</v>
      </c>
      <c r="C52" s="141">
        <f t="shared" si="15"/>
        <v>1.1114446254554524</v>
      </c>
      <c r="E52" s="151">
        <v>13.907237410166173</v>
      </c>
      <c r="F52" s="141">
        <f t="shared" si="16"/>
        <v>1.4114064917466733</v>
      </c>
      <c r="H52" s="151">
        <f t="shared" si="17"/>
        <v>3.634643772716629</v>
      </c>
      <c r="I52" s="141">
        <f t="shared" si="18"/>
        <v>35.381948327696435</v>
      </c>
      <c r="K52" s="151">
        <f t="shared" si="19"/>
        <v>0.67898152169073633</v>
      </c>
      <c r="L52" s="141">
        <f t="shared" si="20"/>
        <v>6.6096406190492729</v>
      </c>
      <c r="N52" s="151">
        <f t="shared" si="21"/>
        <v>2.7056146937629899</v>
      </c>
      <c r="O52" s="141">
        <f t="shared" si="22"/>
        <v>26.338184778374369</v>
      </c>
      <c r="Q52" s="151">
        <v>0.25004755726290245</v>
      </c>
      <c r="R52" s="141">
        <f t="shared" si="23"/>
        <v>2.434122930272784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13.230711495350086</v>
      </c>
      <c r="C53" s="141">
        <f t="shared" si="15"/>
        <v>1.4314985778128668</v>
      </c>
      <c r="E53" s="151">
        <v>13.581909468934681</v>
      </c>
      <c r="F53" s="141">
        <f t="shared" si="16"/>
        <v>1.3783898720789127</v>
      </c>
      <c r="H53" s="151">
        <f t="shared" si="17"/>
        <v>0.35119797358459515</v>
      </c>
      <c r="I53" s="141">
        <f t="shared" si="18"/>
        <v>2.6544148718534277</v>
      </c>
      <c r="K53" s="151">
        <f t="shared" si="19"/>
        <v>0.8745024811858807</v>
      </c>
      <c r="L53" s="141">
        <f t="shared" si="20"/>
        <v>6.6096406190492729</v>
      </c>
      <c r="N53" s="151">
        <f t="shared" si="21"/>
        <v>-0.34878126782123486</v>
      </c>
      <c r="O53" s="141">
        <f t="shared" si="22"/>
        <v>-2.6361489927719575</v>
      </c>
      <c r="Q53" s="151">
        <v>-0.17452323978005066</v>
      </c>
      <c r="R53" s="141">
        <f t="shared" si="23"/>
        <v>-1.3190767544238766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56.424306676900606</v>
      </c>
      <c r="C54" s="141">
        <f t="shared" si="15"/>
        <v>6.1048353136902138</v>
      </c>
      <c r="E54" s="151">
        <v>56.791717236352106</v>
      </c>
      <c r="F54" s="141">
        <f t="shared" si="16"/>
        <v>5.7636319867693295</v>
      </c>
      <c r="H54" s="151">
        <f t="shared" si="17"/>
        <v>0.36741055945149981</v>
      </c>
      <c r="I54" s="141">
        <f t="shared" si="18"/>
        <v>0.65115653357583625</v>
      </c>
      <c r="K54" s="151">
        <f t="shared" si="19"/>
        <v>3.7294438931333533</v>
      </c>
      <c r="L54" s="141">
        <f t="shared" si="20"/>
        <v>6.6096406190492729</v>
      </c>
      <c r="N54" s="151">
        <f t="shared" si="21"/>
        <v>-2.9389940243853196</v>
      </c>
      <c r="O54" s="141">
        <f t="shared" si="22"/>
        <v>-5.2087375060091015</v>
      </c>
      <c r="Q54" s="151">
        <v>-0.42303930929653405</v>
      </c>
      <c r="R54" s="141">
        <f t="shared" si="23"/>
        <v>-0.74974657946434453</v>
      </c>
      <c r="T54" s="151"/>
    </row>
    <row r="55" spans="1:20" x14ac:dyDescent="0.2">
      <c r="A55" s="135" t="str">
        <f t="shared" si="14"/>
        <v>41 Administrative occupations</v>
      </c>
      <c r="B55" s="151">
        <v>82.906991699075434</v>
      </c>
      <c r="C55" s="141">
        <f t="shared" si="15"/>
        <v>8.9701329176197344</v>
      </c>
      <c r="E55" s="151">
        <v>73.412327071297526</v>
      </c>
      <c r="F55" s="141">
        <f t="shared" si="16"/>
        <v>7.4504110303687785</v>
      </c>
      <c r="H55" s="151">
        <f t="shared" si="17"/>
        <v>-9.4946646277779081</v>
      </c>
      <c r="I55" s="141">
        <f t="shared" si="18"/>
        <v>-11.452188088358529</v>
      </c>
      <c r="K55" s="151">
        <f t="shared" si="19"/>
        <v>5.4798541993738992</v>
      </c>
      <c r="L55" s="141">
        <f t="shared" si="20"/>
        <v>6.6096406190492729</v>
      </c>
      <c r="N55" s="151">
        <f t="shared" si="21"/>
        <v>-14.61389034626697</v>
      </c>
      <c r="O55" s="141">
        <f t="shared" si="22"/>
        <v>-17.626849131506894</v>
      </c>
      <c r="Q55" s="151">
        <v>-0.36062848088483695</v>
      </c>
      <c r="R55" s="141">
        <f t="shared" si="23"/>
        <v>-0.43497957590090519</v>
      </c>
      <c r="T55" s="151"/>
    </row>
    <row r="56" spans="1:20" x14ac:dyDescent="0.2">
      <c r="A56" s="135" t="str">
        <f t="shared" si="14"/>
        <v>42 Secretarial and related occupations</v>
      </c>
      <c r="B56" s="151">
        <v>17.314361411742883</v>
      </c>
      <c r="C56" s="141">
        <f t="shared" si="15"/>
        <v>1.8733296199043217</v>
      </c>
      <c r="E56" s="151">
        <v>14.937177359279103</v>
      </c>
      <c r="F56" s="141">
        <f t="shared" si="16"/>
        <v>1.5159322064816934</v>
      </c>
      <c r="H56" s="151">
        <f t="shared" si="17"/>
        <v>-2.3771840524637806</v>
      </c>
      <c r="I56" s="141">
        <f t="shared" si="18"/>
        <v>-13.729550838944228</v>
      </c>
      <c r="K56" s="151">
        <f t="shared" si="19"/>
        <v>1.1444170647995506</v>
      </c>
      <c r="L56" s="141">
        <f t="shared" si="20"/>
        <v>6.6096406190492729</v>
      </c>
      <c r="N56" s="151">
        <f t="shared" si="21"/>
        <v>-3.7646309955295649</v>
      </c>
      <c r="O56" s="141">
        <f t="shared" si="22"/>
        <v>-21.742823232142598</v>
      </c>
      <c r="Q56" s="151">
        <v>0.24302987826623351</v>
      </c>
      <c r="R56" s="141">
        <f t="shared" si="23"/>
        <v>1.4036317741490985</v>
      </c>
      <c r="T56" s="151"/>
    </row>
    <row r="57" spans="1:20" x14ac:dyDescent="0.2">
      <c r="A57" s="135" t="str">
        <f t="shared" si="14"/>
        <v>51 Skilled agricultural and related trades</v>
      </c>
      <c r="B57" s="151">
        <v>9.3056861356102196</v>
      </c>
      <c r="C57" s="141">
        <f t="shared" si="15"/>
        <v>1.0068299405803394</v>
      </c>
      <c r="E57" s="151">
        <v>9.9558004139251377</v>
      </c>
      <c r="F57" s="141">
        <f t="shared" si="16"/>
        <v>1.0103862413736029</v>
      </c>
      <c r="H57" s="151">
        <f t="shared" si="17"/>
        <v>0.65011427831491808</v>
      </c>
      <c r="I57" s="141">
        <f t="shared" si="18"/>
        <v>6.9862046585379201</v>
      </c>
      <c r="K57" s="151">
        <f t="shared" si="19"/>
        <v>0.61507241070052965</v>
      </c>
      <c r="L57" s="141">
        <f t="shared" si="20"/>
        <v>6.6096406190492729</v>
      </c>
      <c r="N57" s="151">
        <f t="shared" si="21"/>
        <v>0.52629571487436722</v>
      </c>
      <c r="O57" s="141">
        <f t="shared" si="22"/>
        <v>5.6556357823028538</v>
      </c>
      <c r="Q57" s="151">
        <v>-0.49125384725997873</v>
      </c>
      <c r="R57" s="141">
        <f t="shared" si="23"/>
        <v>-5.2790717428142102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31.035924399652902</v>
      </c>
      <c r="C58" s="141">
        <f t="shared" si="15"/>
        <v>3.3579359397886419</v>
      </c>
      <c r="E58" s="151">
        <v>28.815138594802665</v>
      </c>
      <c r="F58" s="141">
        <f t="shared" si="16"/>
        <v>2.9243675414324177</v>
      </c>
      <c r="H58" s="151">
        <f t="shared" si="17"/>
        <v>-2.2207858048502374</v>
      </c>
      <c r="I58" s="141">
        <f t="shared" si="18"/>
        <v>-7.1555329760858433</v>
      </c>
      <c r="K58" s="151">
        <f t="shared" si="19"/>
        <v>2.0513630656168824</v>
      </c>
      <c r="L58" s="141">
        <f t="shared" si="20"/>
        <v>6.6096406190492729</v>
      </c>
      <c r="N58" s="151">
        <f t="shared" si="21"/>
        <v>-2.7048764700270689</v>
      </c>
      <c r="O58" s="141">
        <f t="shared" si="22"/>
        <v>-8.7153082189403701</v>
      </c>
      <c r="Q58" s="151">
        <v>-1.5672724004400509</v>
      </c>
      <c r="R58" s="141">
        <f t="shared" si="23"/>
        <v>-5.0498653761947523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18.088220664963497</v>
      </c>
      <c r="C59" s="141">
        <f t="shared" si="15"/>
        <v>1.9570574240214293</v>
      </c>
      <c r="E59" s="151">
        <v>16.488422822507864</v>
      </c>
      <c r="F59" s="141">
        <f t="shared" si="16"/>
        <v>1.6733637547123414</v>
      </c>
      <c r="H59" s="151">
        <f t="shared" si="17"/>
        <v>-1.5997978424556329</v>
      </c>
      <c r="I59" s="141">
        <f t="shared" si="18"/>
        <v>-8.844417989406816</v>
      </c>
      <c r="K59" s="151">
        <f t="shared" si="19"/>
        <v>1.1955663803346919</v>
      </c>
      <c r="L59" s="141">
        <f t="shared" si="20"/>
        <v>6.6096406190492729</v>
      </c>
      <c r="N59" s="151">
        <f t="shared" si="21"/>
        <v>-2.6493436535320503</v>
      </c>
      <c r="O59" s="141">
        <f t="shared" si="22"/>
        <v>-14.64678976779498</v>
      </c>
      <c r="Q59" s="151">
        <v>-0.14602056925827459</v>
      </c>
      <c r="R59" s="141">
        <f t="shared" si="23"/>
        <v>-0.80726884066111249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13.485209245980405</v>
      </c>
      <c r="C60" s="141">
        <f t="shared" si="15"/>
        <v>1.459033995557552</v>
      </c>
      <c r="E60" s="151">
        <v>12.425788957441297</v>
      </c>
      <c r="F60" s="141">
        <f t="shared" si="16"/>
        <v>1.2610584462149641</v>
      </c>
      <c r="H60" s="151">
        <f t="shared" si="17"/>
        <v>-1.0594202885391084</v>
      </c>
      <c r="I60" s="141">
        <f t="shared" si="18"/>
        <v>-7.8561649968827414</v>
      </c>
      <c r="K60" s="151">
        <f t="shared" si="19"/>
        <v>0.89132386788610907</v>
      </c>
      <c r="L60" s="141">
        <f t="shared" si="20"/>
        <v>6.6096406190492729</v>
      </c>
      <c r="N60" s="151">
        <f t="shared" si="21"/>
        <v>-1.9179392369074126</v>
      </c>
      <c r="O60" s="141">
        <f t="shared" si="22"/>
        <v>-14.222539687169489</v>
      </c>
      <c r="Q60" s="151">
        <v>-3.2804919517804794E-2</v>
      </c>
      <c r="R60" s="141">
        <f t="shared" si="23"/>
        <v>-0.24326592876252998</v>
      </c>
      <c r="T60" s="151"/>
    </row>
    <row r="61" spans="1:20" x14ac:dyDescent="0.2">
      <c r="A61" s="135" t="str">
        <f t="shared" si="14"/>
        <v>61 Caring personal service occupations</v>
      </c>
      <c r="B61" s="151">
        <v>70.079861775755674</v>
      </c>
      <c r="C61" s="141">
        <f t="shared" si="15"/>
        <v>7.5822999012996064</v>
      </c>
      <c r="E61" s="151">
        <v>84.429295725502485</v>
      </c>
      <c r="F61" s="141">
        <f t="shared" si="16"/>
        <v>8.5684922581004539</v>
      </c>
      <c r="H61" s="151">
        <f t="shared" si="17"/>
        <v>14.34943394974681</v>
      </c>
      <c r="I61" s="141">
        <f t="shared" si="18"/>
        <v>20.475830839482391</v>
      </c>
      <c r="K61" s="151">
        <f t="shared" si="19"/>
        <v>4.6320270097039318</v>
      </c>
      <c r="L61" s="141">
        <f t="shared" si="20"/>
        <v>6.6096406190492729</v>
      </c>
      <c r="N61" s="151">
        <f t="shared" si="21"/>
        <v>7.1799661407048703</v>
      </c>
      <c r="O61" s="141">
        <f t="shared" si="22"/>
        <v>10.245405682562005</v>
      </c>
      <c r="Q61" s="151">
        <v>2.5374407993380084</v>
      </c>
      <c r="R61" s="141">
        <f t="shared" si="23"/>
        <v>3.6207845378711108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23.907273500176501</v>
      </c>
      <c r="C62" s="141">
        <f t="shared" si="15"/>
        <v>2.5866506141346672</v>
      </c>
      <c r="E62" s="151">
        <v>25.281659909805555</v>
      </c>
      <c r="F62" s="141">
        <f t="shared" si="16"/>
        <v>2.5657647069968883</v>
      </c>
      <c r="H62" s="151">
        <f t="shared" si="17"/>
        <v>1.3743864096290537</v>
      </c>
      <c r="I62" s="141">
        <f t="shared" si="18"/>
        <v>5.7488212096578284</v>
      </c>
      <c r="K62" s="151">
        <f t="shared" si="19"/>
        <v>1.5801848601748689</v>
      </c>
      <c r="L62" s="141">
        <f t="shared" si="20"/>
        <v>6.6096406190492729</v>
      </c>
      <c r="N62" s="151">
        <f t="shared" si="21"/>
        <v>0.63072115687745334</v>
      </c>
      <c r="O62" s="141">
        <f t="shared" si="22"/>
        <v>2.6381977722085161</v>
      </c>
      <c r="Q62" s="151">
        <v>-0.83651960742326859</v>
      </c>
      <c r="R62" s="141">
        <f t="shared" si="23"/>
        <v>-3.4990171815999545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1.0028290993646618</v>
      </c>
      <c r="C63" s="141">
        <f t="shared" si="15"/>
        <v>0.10850122686405737</v>
      </c>
      <c r="E63" s="151">
        <v>0.91626302825913208</v>
      </c>
      <c r="F63" s="141">
        <f t="shared" si="16"/>
        <v>9.2988963091049467E-2</v>
      </c>
      <c r="H63" s="151">
        <f t="shared" si="17"/>
        <v>-8.6566071105529718E-2</v>
      </c>
      <c r="I63" s="141">
        <f t="shared" si="18"/>
        <v>-8.6321857991928379</v>
      </c>
      <c r="K63" s="151">
        <f t="shared" si="19"/>
        <v>6.6283399491252684E-2</v>
      </c>
      <c r="L63" s="141">
        <f t="shared" si="20"/>
        <v>6.6096406190492729</v>
      </c>
      <c r="N63" s="151">
        <f t="shared" si="21"/>
        <v>-0.18223897811959891</v>
      </c>
      <c r="O63" s="141">
        <f t="shared" si="22"/>
        <v>-18.172486043240632</v>
      </c>
      <c r="Q63" s="151">
        <v>2.9389507522816508E-2</v>
      </c>
      <c r="R63" s="141">
        <f t="shared" si="23"/>
        <v>2.9306596249985271</v>
      </c>
      <c r="T63" s="151"/>
    </row>
    <row r="64" spans="1:20" x14ac:dyDescent="0.2">
      <c r="A64" s="135" t="str">
        <f t="shared" si="14"/>
        <v>71 Sales occupations</v>
      </c>
      <c r="B64" s="151">
        <v>63.395468411141714</v>
      </c>
      <c r="C64" s="141">
        <f t="shared" si="15"/>
        <v>6.8590810783096607</v>
      </c>
      <c r="E64" s="151">
        <v>56.301066851192907</v>
      </c>
      <c r="F64" s="141">
        <f t="shared" si="16"/>
        <v>5.7138372562727122</v>
      </c>
      <c r="H64" s="151">
        <f t="shared" si="17"/>
        <v>-7.0944015599488068</v>
      </c>
      <c r="I64" s="141">
        <f t="shared" si="18"/>
        <v>-11.190707692132095</v>
      </c>
      <c r="K64" s="151">
        <f t="shared" si="19"/>
        <v>4.1902126307393734</v>
      </c>
      <c r="L64" s="141">
        <f t="shared" si="20"/>
        <v>6.6096406190492729</v>
      </c>
      <c r="N64" s="151">
        <f t="shared" si="21"/>
        <v>-10.418151093901535</v>
      </c>
      <c r="O64" s="141">
        <f t="shared" si="22"/>
        <v>-16.433589584568082</v>
      </c>
      <c r="Q64" s="151">
        <v>-0.86646309678664524</v>
      </c>
      <c r="R64" s="141">
        <f t="shared" si="23"/>
        <v>-1.3667587266132808</v>
      </c>
      <c r="T64" s="151"/>
    </row>
    <row r="65" spans="1:20" x14ac:dyDescent="0.2">
      <c r="A65" s="135" t="str">
        <f t="shared" si="14"/>
        <v>72 Customer service occupations</v>
      </c>
      <c r="B65" s="151">
        <v>16.43698939390492</v>
      </c>
      <c r="C65" s="141">
        <f t="shared" si="15"/>
        <v>1.7784022385469962</v>
      </c>
      <c r="E65" s="151">
        <v>24.258169439935891</v>
      </c>
      <c r="F65" s="141">
        <f t="shared" si="16"/>
        <v>2.4618935318087143</v>
      </c>
      <c r="H65" s="151">
        <f t="shared" si="17"/>
        <v>7.8211800460309711</v>
      </c>
      <c r="I65" s="141">
        <f t="shared" si="18"/>
        <v>47.582801561770061</v>
      </c>
      <c r="K65" s="151">
        <f t="shared" si="19"/>
        <v>1.0864259275283605</v>
      </c>
      <c r="L65" s="141">
        <f t="shared" si="20"/>
        <v>6.6096406190492729</v>
      </c>
      <c r="N65" s="151">
        <f t="shared" si="21"/>
        <v>6.7312974106466834</v>
      </c>
      <c r="O65" s="141">
        <f t="shared" si="22"/>
        <v>40.952130888049055</v>
      </c>
      <c r="Q65" s="151">
        <v>3.4567078559269082E-3</v>
      </c>
      <c r="R65" s="141">
        <f t="shared" si="23"/>
        <v>2.1030054671743639E-2</v>
      </c>
      <c r="T65" s="151"/>
    </row>
    <row r="66" spans="1:20" x14ac:dyDescent="0.2">
      <c r="A66" s="135" t="str">
        <f t="shared" si="14"/>
        <v>81 Process, plant and machine operatives</v>
      </c>
      <c r="B66" s="151">
        <v>26.946161419341934</v>
      </c>
      <c r="C66" s="141">
        <f t="shared" si="15"/>
        <v>2.9154434939391187</v>
      </c>
      <c r="E66" s="151">
        <v>32.870837237186805</v>
      </c>
      <c r="F66" s="141">
        <f t="shared" si="16"/>
        <v>3.3359690136446298</v>
      </c>
      <c r="H66" s="151">
        <f t="shared" si="17"/>
        <v>5.9246758178448715</v>
      </c>
      <c r="I66" s="141">
        <f t="shared" si="18"/>
        <v>21.987086493114163</v>
      </c>
      <c r="K66" s="151">
        <f t="shared" si="19"/>
        <v>1.7810444304474085</v>
      </c>
      <c r="L66" s="141">
        <f t="shared" si="20"/>
        <v>6.6096406190492729</v>
      </c>
      <c r="N66" s="151">
        <f t="shared" si="21"/>
        <v>5.7601479082374345</v>
      </c>
      <c r="O66" s="141">
        <f t="shared" si="22"/>
        <v>21.376506355012054</v>
      </c>
      <c r="Q66" s="151">
        <v>-1.6165165208399717</v>
      </c>
      <c r="R66" s="141">
        <f t="shared" si="23"/>
        <v>-5.9990604809471577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49.154094713526817</v>
      </c>
      <c r="C67" s="141">
        <f t="shared" si="15"/>
        <v>5.3182337700298215</v>
      </c>
      <c r="E67" s="151">
        <v>52.070356874534362</v>
      </c>
      <c r="F67" s="141">
        <f t="shared" si="16"/>
        <v>5.2844743749438647</v>
      </c>
      <c r="H67" s="151">
        <f t="shared" si="17"/>
        <v>2.9162621610075448</v>
      </c>
      <c r="I67" s="141">
        <f t="shared" si="18"/>
        <v>5.9328977128023652</v>
      </c>
      <c r="K67" s="151">
        <f t="shared" si="19"/>
        <v>3.2489090101112197</v>
      </c>
      <c r="L67" s="141">
        <f t="shared" si="20"/>
        <v>6.6096406190492729</v>
      </c>
      <c r="N67" s="151">
        <f t="shared" si="21"/>
        <v>-0.95999858555602025</v>
      </c>
      <c r="O67" s="141">
        <f t="shared" si="22"/>
        <v>-1.9530388895390156</v>
      </c>
      <c r="Q67" s="151">
        <v>0.62735173645234543</v>
      </c>
      <c r="R67" s="141">
        <f t="shared" si="23"/>
        <v>1.2762959832921168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16.494131999021608</v>
      </c>
      <c r="C68" s="141">
        <f t="shared" si="15"/>
        <v>1.7845847902552552</v>
      </c>
      <c r="E68" s="151">
        <v>12.829208169721426</v>
      </c>
      <c r="F68" s="141">
        <f t="shared" si="16"/>
        <v>1.3020003298051068</v>
      </c>
      <c r="H68" s="151">
        <f t="shared" si="17"/>
        <v>-3.6649238293001822</v>
      </c>
      <c r="I68" s="141">
        <f t="shared" si="18"/>
        <v>-22.219561656943064</v>
      </c>
      <c r="K68" s="151">
        <f t="shared" si="19"/>
        <v>1.0902028483669359</v>
      </c>
      <c r="L68" s="141">
        <f t="shared" si="20"/>
        <v>6.6096406190492729</v>
      </c>
      <c r="N68" s="151">
        <f t="shared" si="21"/>
        <v>-4.4289616257798787</v>
      </c>
      <c r="O68" s="141">
        <f t="shared" si="22"/>
        <v>-26.851741128557684</v>
      </c>
      <c r="Q68" s="151">
        <v>-0.32616505188723993</v>
      </c>
      <c r="R68" s="141">
        <f t="shared" si="23"/>
        <v>-1.9774611474346591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80.516524577657464</v>
      </c>
      <c r="C69" s="141">
        <f t="shared" ref="C69" si="25">B69/B$71*100</f>
        <v>8.711496011673983</v>
      </c>
      <c r="E69" s="151">
        <v>78.28099186187093</v>
      </c>
      <c r="F69" s="141">
        <f t="shared" ref="F69" si="26">E69/E$71*100</f>
        <v>7.9445181552338928</v>
      </c>
      <c r="H69" s="151">
        <f t="shared" ref="H69" si="27">E69-B69</f>
        <v>-2.2355327157865332</v>
      </c>
      <c r="I69" s="141">
        <f t="shared" ref="I69" si="28">IF(B69&gt;0,((E69/B69)-1)*100,0)</f>
        <v>-2.7764893324852657</v>
      </c>
      <c r="K69" s="151">
        <f t="shared" ref="K69" si="29">(($E$71/$B$71)-1)*B69</f>
        <v>5.3218529135316386</v>
      </c>
      <c r="L69" s="141">
        <f t="shared" ref="L69" si="30">IF(B69&gt;0,K69/B69*100,0)</f>
        <v>6.6096406190492729</v>
      </c>
      <c r="N69" s="151">
        <f t="shared" ref="N69" si="31">H69-(K69+Q69)</f>
        <v>-10.083110236250342</v>
      </c>
      <c r="O69" s="141">
        <f t="shared" ref="O69" si="32">IF(B69&gt;0,N69/B69*100,0)</f>
        <v>-12.523032121841366</v>
      </c>
      <c r="Q69" s="151">
        <v>2.5257246069321706</v>
      </c>
      <c r="R69" s="141">
        <f t="shared" ref="R69" si="33">IF(B69&gt;0,Q69/B69*100,0)</f>
        <v>3.1369021703068314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924.25599999999974</v>
      </c>
      <c r="C71" s="147">
        <f>B71/B$71*100</f>
        <v>100</v>
      </c>
      <c r="D71" s="145"/>
      <c r="E71" s="152">
        <f>SUM(E44:E69)</f>
        <v>985.34599999999978</v>
      </c>
      <c r="F71" s="147">
        <f>E71/E$71*100</f>
        <v>100</v>
      </c>
      <c r="G71" s="145"/>
      <c r="H71" s="152">
        <f t="shared" si="17"/>
        <v>61.090000000000032</v>
      </c>
      <c r="I71" s="147">
        <f t="shared" si="18"/>
        <v>6.6096406190492729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East Midlands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East Midlands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East Midlands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East Midlands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71.422001355985898</v>
      </c>
      <c r="C7" s="11">
        <f t="shared" si="2"/>
        <v>73.12619193003907</v>
      </c>
      <c r="D7" s="11">
        <f t="shared" si="2"/>
        <v>1.7041905740531731</v>
      </c>
      <c r="E7" s="11">
        <f t="shared" si="2"/>
        <v>34.901820323443104</v>
      </c>
      <c r="F7" s="11">
        <f t="shared" si="2"/>
        <v>36.606010897496276</v>
      </c>
      <c r="G7" s="200">
        <f>IF(B7&gt;0,(1+(E7/B7))^(1/($C$6-$B$6))-1,0)</f>
        <v>2.6880493629179991E-2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49.664743231641111</v>
      </c>
      <c r="R7" s="11">
        <v>47.470003414902109</v>
      </c>
      <c r="S7" s="345">
        <f>R7-Q7</f>
        <v>-2.194739816739002</v>
      </c>
      <c r="T7" s="345">
        <v>21.517647586990559</v>
      </c>
      <c r="U7" s="345">
        <f>SUM(S7:T7)</f>
        <v>19.322907770251557</v>
      </c>
      <c r="V7" s="346">
        <f>IF(Q7&gt;0,(1+(T7/Q7))^(1/($C$6-$B$6))-1,0)</f>
        <v>2.4286915765046269E-2</v>
      </c>
      <c r="X7" s="10" t="str">
        <f>name!B4</f>
        <v>Agriculture</v>
      </c>
      <c r="Y7" s="11">
        <v>7.888000000000007</v>
      </c>
      <c r="Z7" s="11">
        <v>7.7059999999999871</v>
      </c>
      <c r="AA7" s="345">
        <f>Z7-Y7</f>
        <v>-0.18200000000001992</v>
      </c>
      <c r="AB7" s="11">
        <v>3.8519830377098176</v>
      </c>
      <c r="AC7" s="345">
        <f>SUM(AA7:AB7)</f>
        <v>3.6699830377097977</v>
      </c>
      <c r="AD7" s="348">
        <f>IF(Y7&gt;0,(1+(AB7/Y7))^(1/($C$6-$B$6))-1,0)</f>
        <v>2.6865046557684069E-2</v>
      </c>
    </row>
    <row r="8" spans="1:30" x14ac:dyDescent="0.2">
      <c r="A8" s="10" t="str">
        <f>name!D5</f>
        <v>12 Other managers and proprietors</v>
      </c>
      <c r="B8" s="11">
        <f t="shared" si="2"/>
        <v>31.066192517431002</v>
      </c>
      <c r="C8" s="11">
        <f t="shared" si="2"/>
        <v>45.341195644657994</v>
      </c>
      <c r="D8" s="11">
        <f t="shared" si="2"/>
        <v>14.275003127227004</v>
      </c>
      <c r="E8" s="11">
        <f t="shared" si="2"/>
        <v>21.483911548043356</v>
      </c>
      <c r="F8" s="11">
        <f t="shared" si="2"/>
        <v>35.758914675270347</v>
      </c>
      <c r="G8" s="200">
        <f t="shared" ref="G8:G33" si="3">IF(B8&gt;0,(1+(E8/B8))^(1/($C$6-$B$6))-1,0)</f>
        <v>3.5664373074900224E-2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102.4881938734169</v>
      </c>
      <c r="K8" s="11">
        <f t="array" ref="K8:K16">MMULT(aggregation!$B$13:$AA$21,C7:C32)</f>
        <v>118.46738757469706</v>
      </c>
      <c r="L8" s="11">
        <f t="array" ref="L8:L16">MMULT(aggregation!$B$13:$AA$21,D7:D32)</f>
        <v>15.979193701280177</v>
      </c>
      <c r="M8" s="11">
        <f t="array" ref="M8:M16">MMULT(aggregation!$B$13:$AA$21,E7:E32)</f>
        <v>56.385731871486456</v>
      </c>
      <c r="N8" s="11">
        <f t="array" ref="N8:N16">MMULT(aggregation!$B$13:$AA$21,F7:F32)</f>
        <v>72.364925572766623</v>
      </c>
      <c r="O8" s="11"/>
      <c r="P8" s="10" t="str">
        <f>name!D5</f>
        <v>12 Other managers and proprietors</v>
      </c>
      <c r="Q8" s="11">
        <v>19.957796390515909</v>
      </c>
      <c r="R8" s="11">
        <v>30.061558398329137</v>
      </c>
      <c r="S8" s="345">
        <f t="shared" ref="S8:S31" si="4">R8-Q8</f>
        <v>10.103762007813227</v>
      </c>
      <c r="T8" s="345">
        <v>12.955746827785548</v>
      </c>
      <c r="U8" s="345">
        <f t="shared" ref="U8:U31" si="5">SUM(S8:T8)</f>
        <v>23.059508835598777</v>
      </c>
      <c r="V8" s="346">
        <f t="shared" ref="V8:V33" si="6">IF(Q8&gt;0,(1+(T8/Q8))^(1/($C$6-$B$6))-1,0)</f>
        <v>3.3913334871257028E-2</v>
      </c>
      <c r="X8" s="10" t="str">
        <f>name!B5</f>
        <v>Mining and quarrying</v>
      </c>
      <c r="Y8" s="11">
        <v>0.21300000000000019</v>
      </c>
      <c r="Z8" s="11">
        <v>0.13900000000000023</v>
      </c>
      <c r="AA8" s="345">
        <f t="shared" ref="AA8:AA29" si="7">Z8-Y8</f>
        <v>-7.3999999999999955E-2</v>
      </c>
      <c r="AB8" s="11">
        <v>6.9008487302528523E-2</v>
      </c>
      <c r="AC8" s="345">
        <f t="shared" ref="AC8:AC29" si="8">SUM(AA8:AB8)</f>
        <v>-4.9915126974714313E-3</v>
      </c>
      <c r="AD8" s="348">
        <f t="shared" ref="AD8:AD29" si="9">IF(Y8&gt;0,(1+(AB8/Y8))^(1/($C$6-$B$6))-1,0)</f>
        <v>1.8885789271325448E-2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56.762178974607551</v>
      </c>
      <c r="C9" s="11">
        <f t="shared" si="2"/>
        <v>67.588581658490213</v>
      </c>
      <c r="D9" s="11">
        <f t="shared" si="2"/>
        <v>10.826402683882666</v>
      </c>
      <c r="E9" s="11">
        <f t="shared" si="2"/>
        <v>22.78529729494916</v>
      </c>
      <c r="F9" s="11">
        <f t="shared" si="2"/>
        <v>33.611699978831822</v>
      </c>
      <c r="G9" s="200">
        <f t="shared" si="3"/>
        <v>2.2753928797156098E-2</v>
      </c>
      <c r="H9" s="11"/>
      <c r="I9" s="10" t="str">
        <f>name!E5</f>
        <v>Professional occupations</v>
      </c>
      <c r="J9" s="11">
        <v>188.14011715930715</v>
      </c>
      <c r="K9" s="11">
        <v>224.73076229406473</v>
      </c>
      <c r="L9" s="11">
        <v>36.590645134757587</v>
      </c>
      <c r="M9" s="11">
        <v>94.357469025284445</v>
      </c>
      <c r="N9" s="11">
        <v>130.94811416004205</v>
      </c>
      <c r="O9" s="11"/>
      <c r="P9" s="10" t="str">
        <f>name!D6</f>
        <v>21 Science, research, engineering and technology professionals</v>
      </c>
      <c r="Q9" s="11">
        <v>45.870265481908838</v>
      </c>
      <c r="R9" s="11">
        <v>51.986104950086521</v>
      </c>
      <c r="S9" s="345">
        <f t="shared" si="4"/>
        <v>6.1158394681776826</v>
      </c>
      <c r="T9" s="345">
        <v>15.92302795257849</v>
      </c>
      <c r="U9" s="345">
        <f t="shared" si="5"/>
        <v>22.038867420756173</v>
      </c>
      <c r="V9" s="346">
        <f t="shared" si="6"/>
        <v>2.0063808596241239E-2</v>
      </c>
      <c r="X9" s="10" t="str">
        <f>name!B6</f>
        <v>Food drink and tobacco</v>
      </c>
      <c r="Y9" s="11">
        <v>16.303000000000001</v>
      </c>
      <c r="Z9" s="11">
        <v>18.416999999999987</v>
      </c>
      <c r="AA9" s="345">
        <f t="shared" si="7"/>
        <v>2.1139999999999866</v>
      </c>
      <c r="AB9" s="11">
        <v>7.6015998156003342</v>
      </c>
      <c r="AC9" s="345">
        <f t="shared" si="8"/>
        <v>9.7155998156003207</v>
      </c>
      <c r="AD9" s="348">
        <f t="shared" si="9"/>
        <v>2.5843072315703486E-2</v>
      </c>
    </row>
    <row r="10" spans="1:30" x14ac:dyDescent="0.2">
      <c r="A10" s="10" t="str">
        <f>name!D7</f>
        <v>22 Health professionals</v>
      </c>
      <c r="B10" s="11">
        <f t="shared" si="2"/>
        <v>34.749144143604362</v>
      </c>
      <c r="C10" s="11">
        <f t="shared" si="2"/>
        <v>41.826994906237225</v>
      </c>
      <c r="D10" s="11">
        <f t="shared" si="2"/>
        <v>7.0778507626328597</v>
      </c>
      <c r="E10" s="11">
        <f t="shared" si="2"/>
        <v>20.225397820499694</v>
      </c>
      <c r="F10" s="11">
        <f t="shared" si="2"/>
        <v>27.303248583132557</v>
      </c>
      <c r="G10" s="200">
        <f t="shared" si="3"/>
        <v>3.1053419997493892E-2</v>
      </c>
      <c r="H10" s="11"/>
      <c r="I10" s="10" t="str">
        <f>name!E6</f>
        <v>Associate professional occupations</v>
      </c>
      <c r="J10" s="11">
        <v>113.55796052035902</v>
      </c>
      <c r="K10" s="11">
        <v>118.87534581397529</v>
      </c>
      <c r="L10" s="11">
        <v>5.3173852936162662</v>
      </c>
      <c r="M10" s="11">
        <v>51.004187382689814</v>
      </c>
      <c r="N10" s="11">
        <v>56.321572676306076</v>
      </c>
      <c r="O10" s="11"/>
      <c r="P10" s="10" t="str">
        <f>name!D7</f>
        <v>22 Health professionals</v>
      </c>
      <c r="Q10" s="11">
        <v>9.6210549577539179</v>
      </c>
      <c r="R10" s="11">
        <v>11.145936444706591</v>
      </c>
      <c r="S10" s="345">
        <f t="shared" si="4"/>
        <v>1.5248814869526726</v>
      </c>
      <c r="T10" s="345">
        <v>3.9592994010009166</v>
      </c>
      <c r="U10" s="345">
        <f t="shared" si="5"/>
        <v>5.4841808879535892</v>
      </c>
      <c r="V10" s="346">
        <f t="shared" si="6"/>
        <v>2.324404800848523E-2</v>
      </c>
      <c r="X10" s="10" t="str">
        <f>name!B7</f>
        <v>Engineering</v>
      </c>
      <c r="Y10" s="11">
        <v>11.197999999999983</v>
      </c>
      <c r="Z10" s="11">
        <v>8.8829999999999885</v>
      </c>
      <c r="AA10" s="345">
        <f t="shared" si="7"/>
        <v>-2.3149999999999942</v>
      </c>
      <c r="AB10" s="11">
        <v>4.2198869811282949</v>
      </c>
      <c r="AC10" s="345">
        <f t="shared" si="8"/>
        <v>1.9048869811283007</v>
      </c>
      <c r="AD10" s="348">
        <f t="shared" si="9"/>
        <v>2.1548427577537943E-2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35.00628280556959</v>
      </c>
      <c r="C11" s="11">
        <f t="shared" si="2"/>
        <v>36.808158856320091</v>
      </c>
      <c r="D11" s="11">
        <f t="shared" si="2"/>
        <v>1.8018760507505012</v>
      </c>
      <c r="E11" s="11">
        <f t="shared" si="2"/>
        <v>17.201336918920418</v>
      </c>
      <c r="F11" s="11">
        <f t="shared" si="2"/>
        <v>19.003212969670926</v>
      </c>
      <c r="G11" s="200">
        <f t="shared" si="3"/>
        <v>2.7004925343787178E-2</v>
      </c>
      <c r="H11" s="11"/>
      <c r="I11" s="10" t="str">
        <f>name!E7</f>
        <v>Administrative and secretarial occupations</v>
      </c>
      <c r="J11" s="11">
        <v>100.22135311081833</v>
      </c>
      <c r="K11" s="11">
        <v>88.349504430576602</v>
      </c>
      <c r="L11" s="11">
        <v>-11.871848680241719</v>
      </c>
      <c r="M11" s="11">
        <v>47.535412139606812</v>
      </c>
      <c r="N11" s="11">
        <v>35.663563459365093</v>
      </c>
      <c r="O11" s="11"/>
      <c r="P11" s="10" t="str">
        <f>name!D8</f>
        <v>23 Teaching and other educational professionals</v>
      </c>
      <c r="Q11" s="11">
        <v>13.205181798749175</v>
      </c>
      <c r="R11" s="11">
        <v>14.286862222202815</v>
      </c>
      <c r="S11" s="345">
        <f t="shared" si="4"/>
        <v>1.0816804234536406</v>
      </c>
      <c r="T11" s="345">
        <v>5.7822086532248713</v>
      </c>
      <c r="U11" s="345">
        <f t="shared" si="5"/>
        <v>6.8638890766785119</v>
      </c>
      <c r="V11" s="346">
        <f t="shared" si="6"/>
        <v>2.4506519590399956E-2</v>
      </c>
      <c r="X11" s="10" t="str">
        <f>name!B8</f>
        <v>Rest of manufacturing</v>
      </c>
      <c r="Y11" s="11">
        <v>48.445999999999927</v>
      </c>
      <c r="Z11" s="11">
        <v>41.066999999999972</v>
      </c>
      <c r="AA11" s="345">
        <f t="shared" si="7"/>
        <v>-7.3789999999999552</v>
      </c>
      <c r="AB11" s="11">
        <v>18.529575430045242</v>
      </c>
      <c r="AC11" s="345">
        <f t="shared" si="8"/>
        <v>11.150575430045286</v>
      </c>
      <c r="AD11" s="348">
        <f t="shared" si="9"/>
        <v>2.1826673606102576E-2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61.62251123552565</v>
      </c>
      <c r="C12" s="11">
        <f t="shared" si="2"/>
        <v>78.50702687301721</v>
      </c>
      <c r="D12" s="11">
        <f t="shared" si="2"/>
        <v>16.88451563749156</v>
      </c>
      <c r="E12" s="11">
        <f t="shared" si="2"/>
        <v>34.145436990915172</v>
      </c>
      <c r="F12" s="11">
        <f t="shared" si="2"/>
        <v>51.029952628406733</v>
      </c>
      <c r="G12" s="200">
        <f t="shared" si="3"/>
        <v>2.982963696988028E-2</v>
      </c>
      <c r="H12" s="11"/>
      <c r="I12" s="10" t="str">
        <f>name!E8</f>
        <v>Skilled trades occupations</v>
      </c>
      <c r="J12" s="11">
        <v>71.915040446207058</v>
      </c>
      <c r="K12" s="11">
        <v>67.685150788676992</v>
      </c>
      <c r="L12" s="11">
        <v>-4.2298896575300535</v>
      </c>
      <c r="M12" s="11">
        <v>29.478727719841817</v>
      </c>
      <c r="N12" s="11">
        <v>25.248838062311762</v>
      </c>
      <c r="O12" s="11"/>
      <c r="P12" s="10" t="str">
        <f>name!D9</f>
        <v>24 Business, media and public service professionals</v>
      </c>
      <c r="Q12" s="11">
        <v>33.158672296104349</v>
      </c>
      <c r="R12" s="11">
        <v>41.118101103642474</v>
      </c>
      <c r="S12" s="345">
        <f t="shared" si="4"/>
        <v>7.9594288075381243</v>
      </c>
      <c r="T12" s="345">
        <v>16.00106593263569</v>
      </c>
      <c r="U12" s="345">
        <f t="shared" si="5"/>
        <v>23.960494740173814</v>
      </c>
      <c r="V12" s="346">
        <f t="shared" si="6"/>
        <v>2.6598980415282858E-2</v>
      </c>
      <c r="X12" s="10" t="str">
        <f>name!B9</f>
        <v>Electricity and gas</v>
      </c>
      <c r="Y12" s="11">
        <v>2.2229999999999972</v>
      </c>
      <c r="Z12" s="11">
        <v>2.1389999999999993</v>
      </c>
      <c r="AA12" s="345">
        <f t="shared" si="7"/>
        <v>-8.3999999999997854E-2</v>
      </c>
      <c r="AB12" s="11">
        <v>0.91966416760620751</v>
      </c>
      <c r="AC12" s="345">
        <f t="shared" si="8"/>
        <v>0.83566416760620965</v>
      </c>
      <c r="AD12" s="348">
        <f t="shared" si="9"/>
        <v>2.3349309209632407E-2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18.005371037109239</v>
      </c>
      <c r="C13" s="11">
        <f t="shared" si="2"/>
        <v>16.851664417544182</v>
      </c>
      <c r="D13" s="11">
        <f t="shared" si="2"/>
        <v>-1.1537066195650587</v>
      </c>
      <c r="E13" s="11">
        <f t="shared" si="2"/>
        <v>6.6223994850036911</v>
      </c>
      <c r="F13" s="11">
        <f t="shared" si="2"/>
        <v>5.4686928654386326</v>
      </c>
      <c r="G13" s="200">
        <f t="shared" si="3"/>
        <v>2.1099824453487681E-2</v>
      </c>
      <c r="H13" s="11"/>
      <c r="I13" s="10" t="str">
        <f>name!E9</f>
        <v>Caring, leisure and other service occupations</v>
      </c>
      <c r="J13" s="11">
        <v>94.98996437529685</v>
      </c>
      <c r="K13" s="11">
        <v>110.62721866356713</v>
      </c>
      <c r="L13" s="11">
        <v>15.637254288270277</v>
      </c>
      <c r="M13" s="11">
        <v>56.341265435905804</v>
      </c>
      <c r="N13" s="11">
        <v>71.978519724176081</v>
      </c>
      <c r="O13" s="11"/>
      <c r="P13" s="10" t="str">
        <f>name!D10</f>
        <v>31 Science, engineering and technology associate professionals</v>
      </c>
      <c r="Q13" s="11">
        <v>13.217814864343348</v>
      </c>
      <c r="R13" s="11">
        <v>11.030454296729108</v>
      </c>
      <c r="S13" s="345">
        <f t="shared" si="4"/>
        <v>-2.18736056761424</v>
      </c>
      <c r="T13" s="345">
        <v>4.0232665816354221</v>
      </c>
      <c r="U13" s="345">
        <f t="shared" si="5"/>
        <v>1.835906014021182</v>
      </c>
      <c r="V13" s="346">
        <f t="shared" si="6"/>
        <v>1.7873144039272315E-2</v>
      </c>
      <c r="X13" s="10" t="str">
        <f>name!B10</f>
        <v>Water and sewerage</v>
      </c>
      <c r="Y13" s="11">
        <v>3.6850000000000027</v>
      </c>
      <c r="Z13" s="11">
        <v>4.1569999999999903</v>
      </c>
      <c r="AA13" s="345">
        <f t="shared" si="7"/>
        <v>0.47199999999998754</v>
      </c>
      <c r="AB13" s="11">
        <v>1.7137933152134655</v>
      </c>
      <c r="AC13" s="345">
        <f t="shared" si="8"/>
        <v>2.185793315213453</v>
      </c>
      <c r="AD13" s="348">
        <f t="shared" si="9"/>
        <v>2.5787211993035131E-2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15.62497767354956</v>
      </c>
      <c r="C14" s="11">
        <f t="shared" si="2"/>
        <v>17.742817280978215</v>
      </c>
      <c r="D14" s="11">
        <f t="shared" si="2"/>
        <v>2.1178396074286585</v>
      </c>
      <c r="E14" s="11">
        <f t="shared" si="2"/>
        <v>9.3766873254360767</v>
      </c>
      <c r="F14" s="11">
        <f t="shared" si="2"/>
        <v>11.494526932864737</v>
      </c>
      <c r="G14" s="200">
        <f t="shared" si="3"/>
        <v>3.183431882032961E-2</v>
      </c>
      <c r="H14" s="11"/>
      <c r="I14" s="10" t="str">
        <f>name!E10</f>
        <v>Sales and customer service occupations</v>
      </c>
      <c r="J14" s="11">
        <v>79.832457805046687</v>
      </c>
      <c r="K14" s="11">
        <v>80.55923629112884</v>
      </c>
      <c r="L14" s="11">
        <v>0.72677848608215978</v>
      </c>
      <c r="M14" s="11">
        <v>37.67812998297412</v>
      </c>
      <c r="N14" s="11">
        <v>38.404908469056281</v>
      </c>
      <c r="O14" s="11"/>
      <c r="P14" s="10" t="str">
        <f>name!D11</f>
        <v>32 Health and social care associate professionals</v>
      </c>
      <c r="Q14" s="11">
        <v>3.3046732538215915</v>
      </c>
      <c r="R14" s="11">
        <v>3.2473709004292335</v>
      </c>
      <c r="S14" s="345">
        <f t="shared" si="4"/>
        <v>-5.7302353392358008E-2</v>
      </c>
      <c r="T14" s="345">
        <v>1.4571794555409585</v>
      </c>
      <c r="U14" s="345">
        <f t="shared" si="5"/>
        <v>1.3998771021486005</v>
      </c>
      <c r="V14" s="346">
        <f t="shared" si="6"/>
        <v>2.46522439857213E-2</v>
      </c>
      <c r="X14" s="10" t="str">
        <f>name!B11</f>
        <v>Construction</v>
      </c>
      <c r="Y14" s="11">
        <v>55.425000000000018</v>
      </c>
      <c r="Z14" s="11">
        <v>59.681000000000019</v>
      </c>
      <c r="AA14" s="345">
        <f t="shared" si="7"/>
        <v>4.2560000000000002</v>
      </c>
      <c r="AB14" s="11">
        <v>23.487254775672895</v>
      </c>
      <c r="AC14" s="345">
        <f t="shared" si="8"/>
        <v>27.743254775672895</v>
      </c>
      <c r="AD14" s="348">
        <f t="shared" si="9"/>
        <v>2.3833298272721182E-2</v>
      </c>
    </row>
    <row r="15" spans="1:30" x14ac:dyDescent="0.2">
      <c r="A15" s="10" t="str">
        <f>name!D12</f>
        <v>33 Protective service occupations</v>
      </c>
      <c r="B15" s="11">
        <f t="shared" si="2"/>
        <v>10.272593637449564</v>
      </c>
      <c r="C15" s="11">
        <f t="shared" si="2"/>
        <v>13.907237410166173</v>
      </c>
      <c r="D15" s="11">
        <f t="shared" si="2"/>
        <v>3.6346437727166081</v>
      </c>
      <c r="E15" s="11">
        <f t="shared" si="2"/>
        <v>4.0888667712485081</v>
      </c>
      <c r="F15" s="11">
        <f t="shared" si="2"/>
        <v>7.7235105439651157</v>
      </c>
      <c r="G15" s="200">
        <f t="shared" si="3"/>
        <v>2.2589274085100808E-2</v>
      </c>
      <c r="H15" s="11"/>
      <c r="I15" s="10" t="str">
        <f>name!E11</f>
        <v>Process, plant and machine operatives</v>
      </c>
      <c r="J15" s="11">
        <v>76.100256132868651</v>
      </c>
      <c r="K15" s="11">
        <v>84.941194111721074</v>
      </c>
      <c r="L15" s="11">
        <v>8.8409379788524269</v>
      </c>
      <c r="M15" s="11">
        <v>40.443695726744608</v>
      </c>
      <c r="N15" s="11">
        <v>49.284633705597038</v>
      </c>
      <c r="O15" s="11"/>
      <c r="P15" s="10" t="str">
        <f>name!D12</f>
        <v>33 Protective service occupations</v>
      </c>
      <c r="Q15" s="11">
        <v>8.3209880395607048</v>
      </c>
      <c r="R15" s="11">
        <v>10.437728235945597</v>
      </c>
      <c r="S15" s="345">
        <f t="shared" si="4"/>
        <v>2.1167401963848924</v>
      </c>
      <c r="T15" s="345">
        <v>2.7257941596958077</v>
      </c>
      <c r="U15" s="345">
        <f t="shared" si="5"/>
        <v>4.8425343560806997</v>
      </c>
      <c r="V15" s="346">
        <f t="shared" si="6"/>
        <v>1.907010048919755E-2</v>
      </c>
      <c r="X15" s="10" t="str">
        <f>name!B12</f>
        <v>Wholesale and retail trade</v>
      </c>
      <c r="Y15" s="11">
        <v>147.98800000000003</v>
      </c>
      <c r="Z15" s="11">
        <v>153.81299999999962</v>
      </c>
      <c r="AA15" s="345">
        <f t="shared" si="7"/>
        <v>5.8249999999995907</v>
      </c>
      <c r="AB15" s="11">
        <v>69.898414567743032</v>
      </c>
      <c r="AC15" s="345">
        <f t="shared" si="8"/>
        <v>75.723414567742623</v>
      </c>
      <c r="AD15" s="348">
        <f t="shared" si="9"/>
        <v>2.6124940363022819E-2</v>
      </c>
    </row>
    <row r="16" spans="1:30" x14ac:dyDescent="0.2">
      <c r="A16" s="10" t="str">
        <f>name!D13</f>
        <v>34 Culture, media and sports occupations</v>
      </c>
      <c r="B16" s="11">
        <f t="shared" si="2"/>
        <v>13.230711495350072</v>
      </c>
      <c r="C16" s="11">
        <f t="shared" si="2"/>
        <v>13.581909468934684</v>
      </c>
      <c r="D16" s="11">
        <f t="shared" si="2"/>
        <v>0.35119797358461419</v>
      </c>
      <c r="E16" s="11">
        <f t="shared" si="2"/>
        <v>5.808351026713523</v>
      </c>
      <c r="F16" s="11">
        <f t="shared" si="2"/>
        <v>6.1595490002981377</v>
      </c>
      <c r="G16" s="200">
        <f t="shared" si="3"/>
        <v>2.456022220730758E-2</v>
      </c>
      <c r="H16" s="11"/>
      <c r="I16" s="10" t="str">
        <f>name!E12</f>
        <v>Elementary occupations</v>
      </c>
      <c r="J16" s="11">
        <v>97.010656576679111</v>
      </c>
      <c r="K16" s="11">
        <v>91.110200031592328</v>
      </c>
      <c r="L16" s="11">
        <v>-5.9004565450867918</v>
      </c>
      <c r="M16" s="11">
        <v>43.28872823619551</v>
      </c>
      <c r="N16" s="11">
        <v>37.38827169110872</v>
      </c>
      <c r="O16" s="11"/>
      <c r="P16" s="10" t="str">
        <f>name!D13</f>
        <v>34 Culture, media and sports occupations</v>
      </c>
      <c r="Q16" s="11">
        <v>6.7309842976080159</v>
      </c>
      <c r="R16" s="11">
        <v>6.8609271966294001</v>
      </c>
      <c r="S16" s="345">
        <f t="shared" si="4"/>
        <v>0.12994289902138423</v>
      </c>
      <c r="T16" s="345">
        <v>2.565021996030258</v>
      </c>
      <c r="U16" s="345">
        <f t="shared" si="5"/>
        <v>2.6949648950516423</v>
      </c>
      <c r="V16" s="346">
        <f t="shared" si="6"/>
        <v>2.1757549876446625E-2</v>
      </c>
      <c r="X16" s="10" t="str">
        <f>name!B13</f>
        <v>Transport and storage</v>
      </c>
      <c r="Y16" s="11">
        <v>91.109000000000165</v>
      </c>
      <c r="Z16" s="11">
        <v>99.727000000000501</v>
      </c>
      <c r="AA16" s="345">
        <f t="shared" si="7"/>
        <v>8.6180000000003361</v>
      </c>
      <c r="AB16" s="11">
        <v>45.490815121446879</v>
      </c>
      <c r="AC16" s="345">
        <f t="shared" si="8"/>
        <v>54.108815121447215</v>
      </c>
      <c r="AD16" s="348">
        <f t="shared" si="9"/>
        <v>2.736773439447493E-2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56.424306676900585</v>
      </c>
      <c r="C17" s="11">
        <f t="shared" si="10"/>
        <v>56.791717236352028</v>
      </c>
      <c r="D17" s="11">
        <f t="shared" si="10"/>
        <v>0.36741055945144474</v>
      </c>
      <c r="E17" s="11">
        <f t="shared" si="10"/>
        <v>25.107882774288015</v>
      </c>
      <c r="F17" s="11">
        <f t="shared" si="10"/>
        <v>25.475293333739454</v>
      </c>
      <c r="G17" s="200">
        <f t="shared" si="3"/>
        <v>2.4843438485764757E-2</v>
      </c>
      <c r="H17" s="11"/>
      <c r="O17" s="11"/>
      <c r="P17" s="10" t="str">
        <f>name!D14</f>
        <v>35 Business and public service associate professionals</v>
      </c>
      <c r="Q17" s="11">
        <v>31.112705994634464</v>
      </c>
      <c r="R17" s="11">
        <v>28.739412411707871</v>
      </c>
      <c r="S17" s="345">
        <f t="shared" si="4"/>
        <v>-2.3732935829265926</v>
      </c>
      <c r="T17" s="345">
        <v>11.086973222079138</v>
      </c>
      <c r="U17" s="345">
        <f t="shared" si="5"/>
        <v>8.7136796391525451</v>
      </c>
      <c r="V17" s="346">
        <f t="shared" si="6"/>
        <v>2.052760706627077E-2</v>
      </c>
      <c r="X17" s="10" t="str">
        <f>name!B14</f>
        <v>Accommodation and food</v>
      </c>
      <c r="Y17" s="11">
        <v>51.098999999999918</v>
      </c>
      <c r="Z17" s="11">
        <v>58.26899999999997</v>
      </c>
      <c r="AA17" s="345">
        <f t="shared" si="7"/>
        <v>7.1700000000000514</v>
      </c>
      <c r="AB17" s="11">
        <v>26.904914412717268</v>
      </c>
      <c r="AC17" s="345">
        <f t="shared" si="8"/>
        <v>34.07491441271732</v>
      </c>
      <c r="AD17" s="348">
        <f t="shared" si="9"/>
        <v>2.8600978355554751E-2</v>
      </c>
    </row>
    <row r="18" spans="1:30" x14ac:dyDescent="0.2">
      <c r="A18" s="10" t="str">
        <f>name!D15</f>
        <v>41 Administrative occupations</v>
      </c>
      <c r="B18" s="11">
        <f t="shared" si="10"/>
        <v>82.906991699075448</v>
      </c>
      <c r="C18" s="11">
        <f t="shared" si="10"/>
        <v>73.412327071297497</v>
      </c>
      <c r="D18" s="11">
        <f t="shared" si="10"/>
        <v>-9.4946646277779401</v>
      </c>
      <c r="E18" s="11">
        <f t="shared" si="10"/>
        <v>38.528653145893671</v>
      </c>
      <c r="F18" s="11">
        <f t="shared" si="10"/>
        <v>29.033988518115727</v>
      </c>
      <c r="G18" s="200">
        <f t="shared" si="3"/>
        <v>2.5770807054560585E-2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21.530273583028599</v>
      </c>
      <c r="R18" s="11">
        <v>21.879213164665657</v>
      </c>
      <c r="S18" s="345">
        <f t="shared" si="4"/>
        <v>0.34893958163705818</v>
      </c>
      <c r="T18" s="345">
        <v>7.6230667526610336</v>
      </c>
      <c r="U18" s="345">
        <f t="shared" si="5"/>
        <v>7.9720063342980918</v>
      </c>
      <c r="V18" s="346">
        <f t="shared" si="6"/>
        <v>2.0412848268418493E-2</v>
      </c>
      <c r="X18" s="10" t="str">
        <f>name!B15</f>
        <v>Media</v>
      </c>
      <c r="Y18" s="11">
        <v>4.1959999999999953</v>
      </c>
      <c r="Z18" s="11">
        <v>4.009000000000003</v>
      </c>
      <c r="AA18" s="345">
        <f t="shared" si="7"/>
        <v>-0.18699999999999228</v>
      </c>
      <c r="AB18" s="11">
        <v>1.9253747246381556</v>
      </c>
      <c r="AC18" s="345">
        <f t="shared" si="8"/>
        <v>1.7383747246381633</v>
      </c>
      <c r="AD18" s="348">
        <f t="shared" si="9"/>
        <v>2.549661797627123E-2</v>
      </c>
    </row>
    <row r="19" spans="1:30" x14ac:dyDescent="0.2">
      <c r="A19" s="10" t="str">
        <f>name!D16</f>
        <v>42 Secretarial and related occupations</v>
      </c>
      <c r="B19" s="11">
        <f t="shared" si="10"/>
        <v>17.31436141174288</v>
      </c>
      <c r="C19" s="11">
        <f t="shared" si="10"/>
        <v>14.937177359279099</v>
      </c>
      <c r="D19" s="11">
        <f t="shared" si="10"/>
        <v>-2.3771840524637784</v>
      </c>
      <c r="E19" s="11">
        <f t="shared" si="10"/>
        <v>9.0067589937131434</v>
      </c>
      <c r="F19" s="11">
        <f t="shared" si="10"/>
        <v>6.6295749412493672</v>
      </c>
      <c r="G19" s="200">
        <f t="shared" si="3"/>
        <v>2.8315841345163184E-2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1.1521231924586877</v>
      </c>
      <c r="K19" s="11">
        <f t="array" ref="K19:K27">MMULT(aggregation!$B$13:$AA$21,C36:C61)</f>
        <v>2.0097687448425541</v>
      </c>
      <c r="L19" s="11">
        <f t="array" ref="L19:L27">MMULT(aggregation!$B$13:$AA$21,D36:D61)</f>
        <v>0.85764555238386653</v>
      </c>
      <c r="M19" s="11">
        <f t="array" ref="M19:M27">MMULT(aggregation!$B$13:$AA$21,E36:E61)</f>
        <v>0.83677742903475005</v>
      </c>
      <c r="N19" s="11">
        <f t="array" ref="N19:N27">MMULT(aggregation!$B$13:$AA$21,F36:F61)</f>
        <v>1.6944229814186167</v>
      </c>
      <c r="O19" s="11"/>
      <c r="P19" s="10" t="str">
        <f>name!D16</f>
        <v>42 Secretarial and related occupations</v>
      </c>
      <c r="Q19" s="11">
        <v>1.1675095211566251</v>
      </c>
      <c r="R19" s="11">
        <v>1.774782959900733</v>
      </c>
      <c r="S19" s="345">
        <f t="shared" si="4"/>
        <v>0.60727343874410789</v>
      </c>
      <c r="T19" s="345">
        <v>0.49317584271254872</v>
      </c>
      <c r="U19" s="345">
        <f t="shared" si="5"/>
        <v>1.1004492814566567</v>
      </c>
      <c r="V19" s="346">
        <f t="shared" si="6"/>
        <v>2.3768576350533088E-2</v>
      </c>
      <c r="X19" s="10" t="str">
        <f>name!B16</f>
        <v>Information technology</v>
      </c>
      <c r="Y19" s="11">
        <v>24.594999999999988</v>
      </c>
      <c r="Z19" s="11">
        <v>28.911999999999981</v>
      </c>
      <c r="AA19" s="345">
        <f t="shared" si="7"/>
        <v>4.3169999999999931</v>
      </c>
      <c r="AB19" s="11">
        <v>11.53534002883794</v>
      </c>
      <c r="AC19" s="345">
        <f t="shared" si="8"/>
        <v>15.852340028837933</v>
      </c>
      <c r="AD19" s="348">
        <f t="shared" si="9"/>
        <v>2.5970833621706602E-2</v>
      </c>
    </row>
    <row r="20" spans="1:30" x14ac:dyDescent="0.2">
      <c r="A20" s="10" t="str">
        <f>name!D17</f>
        <v>51 Skilled agricultural and related trades</v>
      </c>
      <c r="B20" s="11">
        <f t="shared" si="10"/>
        <v>9.3056861356102054</v>
      </c>
      <c r="C20" s="11">
        <f t="shared" si="10"/>
        <v>9.9558004139251608</v>
      </c>
      <c r="D20" s="11">
        <f t="shared" si="10"/>
        <v>0.65011427831495605</v>
      </c>
      <c r="E20" s="11">
        <f t="shared" si="10"/>
        <v>5.214733834169774</v>
      </c>
      <c r="F20" s="11">
        <f t="shared" si="10"/>
        <v>5.8648481124847303</v>
      </c>
      <c r="G20" s="200">
        <f t="shared" si="3"/>
        <v>3.0106320242596851E-2</v>
      </c>
      <c r="H20" s="11"/>
      <c r="I20" s="11" t="str">
        <f t="shared" si="11"/>
        <v>Professional occupations</v>
      </c>
      <c r="J20" s="11">
        <v>8.2580390341999745</v>
      </c>
      <c r="K20" s="11">
        <v>12.684881093467073</v>
      </c>
      <c r="L20" s="11">
        <v>4.4268420592670985</v>
      </c>
      <c r="M20" s="11">
        <v>4.6638592565293111</v>
      </c>
      <c r="N20" s="11">
        <v>9.0907013157964087</v>
      </c>
      <c r="O20" s="11"/>
      <c r="P20" s="10" t="str">
        <f>name!D17</f>
        <v>51 Skilled agricultural and related trades</v>
      </c>
      <c r="Q20" s="11">
        <v>7.152718134466526</v>
      </c>
      <c r="R20" s="11">
        <v>7.179792257326179</v>
      </c>
      <c r="S20" s="345">
        <f t="shared" si="4"/>
        <v>2.7074122859652938E-2</v>
      </c>
      <c r="T20" s="345">
        <v>3.4850992027083829</v>
      </c>
      <c r="U20" s="345">
        <f t="shared" si="5"/>
        <v>3.5121733255680359</v>
      </c>
      <c r="V20" s="346">
        <f t="shared" si="6"/>
        <v>2.6814740301239093E-2</v>
      </c>
      <c r="X20" s="10" t="str">
        <f>name!B17</f>
        <v>Finance and insurance</v>
      </c>
      <c r="Y20" s="11">
        <v>26.477999999999952</v>
      </c>
      <c r="Z20" s="11">
        <v>24.16199999999996</v>
      </c>
      <c r="AA20" s="345">
        <f t="shared" si="7"/>
        <v>-2.3159999999999918</v>
      </c>
      <c r="AB20" s="11">
        <v>12.358572821819903</v>
      </c>
      <c r="AC20" s="345">
        <f t="shared" si="8"/>
        <v>10.042572821819912</v>
      </c>
      <c r="AD20" s="348">
        <f t="shared" si="9"/>
        <v>2.5865397658737743E-2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31.035924399652906</v>
      </c>
      <c r="C21" s="11">
        <f t="shared" si="10"/>
        <v>28.815138594802661</v>
      </c>
      <c r="D21" s="11">
        <f t="shared" si="10"/>
        <v>-2.2207858048502449</v>
      </c>
      <c r="E21" s="11">
        <f t="shared" si="10"/>
        <v>11.400441007056196</v>
      </c>
      <c r="F21" s="11">
        <f t="shared" si="10"/>
        <v>9.1796552022059519</v>
      </c>
      <c r="G21" s="200">
        <f t="shared" si="3"/>
        <v>2.1076387029520305E-2</v>
      </c>
      <c r="H21" s="11"/>
      <c r="I21" s="11" t="str">
        <f t="shared" si="11"/>
        <v>Associate professional occupations</v>
      </c>
      <c r="J21" s="11">
        <v>1.1485009135417208</v>
      </c>
      <c r="K21" s="11">
        <v>1.9446500725795894</v>
      </c>
      <c r="L21" s="11">
        <v>0.79614915903786854</v>
      </c>
      <c r="M21" s="11">
        <v>0.69251464389269268</v>
      </c>
      <c r="N21" s="11">
        <v>1.4886638029305612</v>
      </c>
      <c r="O21" s="11"/>
      <c r="P21" s="10" t="str">
        <f>name!D18</f>
        <v>52 Skilled metal, electrical and electronic trades</v>
      </c>
      <c r="Q21" s="11">
        <v>30.391360847131132</v>
      </c>
      <c r="R21" s="11">
        <v>26.912302220249387</v>
      </c>
      <c r="S21" s="345">
        <f t="shared" si="4"/>
        <v>-3.4790586268817449</v>
      </c>
      <c r="T21" s="345">
        <v>10.551318153558226</v>
      </c>
      <c r="U21" s="345">
        <f t="shared" si="5"/>
        <v>7.0722595266764809</v>
      </c>
      <c r="V21" s="346">
        <f t="shared" si="6"/>
        <v>2.0066317151614221E-2</v>
      </c>
      <c r="X21" s="10" t="str">
        <f>name!B18</f>
        <v>Real estate</v>
      </c>
      <c r="Y21" s="11">
        <v>17.227999999999966</v>
      </c>
      <c r="Z21" s="11">
        <v>19.265000000000036</v>
      </c>
      <c r="AA21" s="345">
        <f t="shared" si="7"/>
        <v>2.0370000000000701</v>
      </c>
      <c r="AB21" s="11">
        <v>8.6108250728682201</v>
      </c>
      <c r="AC21" s="345">
        <f t="shared" si="8"/>
        <v>10.64782507286829</v>
      </c>
      <c r="AD21" s="348">
        <f t="shared" si="9"/>
        <v>2.7391243548696043E-2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18.08822066496354</v>
      </c>
      <c r="C22" s="11">
        <f t="shared" si="10"/>
        <v>16.488422822507879</v>
      </c>
      <c r="D22" s="11">
        <f t="shared" si="10"/>
        <v>-1.5997978424556654</v>
      </c>
      <c r="E22" s="11">
        <f t="shared" si="10"/>
        <v>7.3232247120939356</v>
      </c>
      <c r="F22" s="11">
        <f t="shared" si="10"/>
        <v>5.7234268696382706</v>
      </c>
      <c r="G22" s="200">
        <f t="shared" si="3"/>
        <v>2.2921330162276377E-2</v>
      </c>
      <c r="H22" s="11"/>
      <c r="I22" s="11" t="str">
        <f t="shared" si="11"/>
        <v>Administrative and secretarial occupations</v>
      </c>
      <c r="J22" s="11">
        <v>0.39346689296738635</v>
      </c>
      <c r="K22" s="11">
        <v>0.70687900275323101</v>
      </c>
      <c r="L22" s="11">
        <v>0.31341210978584466</v>
      </c>
      <c r="M22" s="11">
        <v>0.2673828070770542</v>
      </c>
      <c r="N22" s="11">
        <v>0.58079491686289886</v>
      </c>
      <c r="O22" s="11"/>
      <c r="P22" s="10" t="str">
        <f>name!D19</f>
        <v>53 Skilled construction and building trades</v>
      </c>
      <c r="Q22" s="11">
        <v>17.832551175288003</v>
      </c>
      <c r="R22" s="11">
        <v>16.192631427305145</v>
      </c>
      <c r="S22" s="345">
        <f t="shared" si="4"/>
        <v>-1.6399197479828587</v>
      </c>
      <c r="T22" s="345">
        <v>7.1828541460063215</v>
      </c>
      <c r="U22" s="345">
        <f t="shared" si="5"/>
        <v>5.5429343980234629</v>
      </c>
      <c r="V22" s="346">
        <f t="shared" si="6"/>
        <v>2.2820925097820188E-2</v>
      </c>
      <c r="X22" s="10" t="str">
        <f>name!B19</f>
        <v>Professional services</v>
      </c>
      <c r="Y22" s="11">
        <v>76.890999999999977</v>
      </c>
      <c r="Z22" s="11">
        <v>85.275999999999954</v>
      </c>
      <c r="AA22" s="345">
        <f t="shared" si="7"/>
        <v>8.3849999999999767</v>
      </c>
      <c r="AB22" s="11">
        <v>39.959382288835727</v>
      </c>
      <c r="AC22" s="345">
        <f t="shared" si="8"/>
        <v>48.344382288835703</v>
      </c>
      <c r="AD22" s="348">
        <f t="shared" si="9"/>
        <v>2.8293226901750401E-2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13.4852092459804</v>
      </c>
      <c r="C23" s="11">
        <f t="shared" si="10"/>
        <v>12.425788957441299</v>
      </c>
      <c r="D23" s="11">
        <f t="shared" si="10"/>
        <v>-1.0594202885391</v>
      </c>
      <c r="E23" s="11">
        <f t="shared" si="10"/>
        <v>5.5403281665219088</v>
      </c>
      <c r="F23" s="11">
        <f t="shared" si="10"/>
        <v>4.4809078779828084</v>
      </c>
      <c r="G23" s="200">
        <f t="shared" si="3"/>
        <v>2.3211194442041894E-2</v>
      </c>
      <c r="H23" s="11"/>
      <c r="I23" s="11" t="str">
        <f t="shared" si="11"/>
        <v>Skilled trades occupations</v>
      </c>
      <c r="J23" s="11">
        <v>0.10321732867172924</v>
      </c>
      <c r="K23" s="11">
        <v>0.19133516774336073</v>
      </c>
      <c r="L23" s="11">
        <v>8.8117839071631482E-2</v>
      </c>
      <c r="M23" s="11">
        <v>7.2028132506421177E-2</v>
      </c>
      <c r="N23" s="11">
        <v>0.16014597157805266</v>
      </c>
      <c r="O23" s="11"/>
      <c r="P23" s="10" t="str">
        <f>name!D20</f>
        <v>54 Textiles, printing and other skilled trades</v>
      </c>
      <c r="Q23" s="11">
        <v>7.1156616186110018</v>
      </c>
      <c r="R23" s="11">
        <v>6.3700769662432499</v>
      </c>
      <c r="S23" s="345">
        <f t="shared" si="4"/>
        <v>-0.74558465236775184</v>
      </c>
      <c r="T23" s="345">
        <v>2.1018948812255136</v>
      </c>
      <c r="U23" s="345">
        <f t="shared" si="5"/>
        <v>1.3563102288577618</v>
      </c>
      <c r="V23" s="346">
        <f t="shared" si="6"/>
        <v>1.7403829714744967E-2</v>
      </c>
      <c r="X23" s="10" t="str">
        <f>name!B20</f>
        <v>Support services</v>
      </c>
      <c r="Y23" s="11">
        <v>84.28499999999984</v>
      </c>
      <c r="Z23" s="11">
        <v>96.71199999999989</v>
      </c>
      <c r="AA23" s="345">
        <f t="shared" si="7"/>
        <v>12.427000000000049</v>
      </c>
      <c r="AB23" s="11">
        <v>42.299259101346607</v>
      </c>
      <c r="AC23" s="345">
        <f t="shared" si="8"/>
        <v>54.726259101346656</v>
      </c>
      <c r="AD23" s="348">
        <f t="shared" si="9"/>
        <v>2.7484535709219049E-2</v>
      </c>
    </row>
    <row r="24" spans="1:30" x14ac:dyDescent="0.2">
      <c r="A24" s="10" t="str">
        <f>name!D21</f>
        <v>61 Caring personal service occupations</v>
      </c>
      <c r="B24" s="11">
        <f t="shared" si="10"/>
        <v>70.079861775755688</v>
      </c>
      <c r="C24" s="11">
        <f t="shared" si="10"/>
        <v>84.429295725502442</v>
      </c>
      <c r="D24" s="11">
        <f t="shared" si="10"/>
        <v>14.349433949746746</v>
      </c>
      <c r="E24" s="11">
        <f t="shared" si="10"/>
        <v>43.556309266233974</v>
      </c>
      <c r="F24" s="11">
        <f t="shared" si="10"/>
        <v>57.905743215980721</v>
      </c>
      <c r="G24" s="200">
        <f t="shared" si="3"/>
        <v>3.2749254974193009E-2</v>
      </c>
      <c r="H24" s="11"/>
      <c r="I24" s="11" t="str">
        <f t="shared" si="11"/>
        <v>Caring, leisure and other service occupations</v>
      </c>
      <c r="J24" s="11">
        <v>6.4718662096676441E-2</v>
      </c>
      <c r="K24" s="11">
        <v>0.14677853251344986</v>
      </c>
      <c r="L24" s="11">
        <v>8.2059870416773428E-2</v>
      </c>
      <c r="M24" s="11">
        <v>5.4090813952646234E-2</v>
      </c>
      <c r="N24" s="11">
        <v>0.13615068436941966</v>
      </c>
      <c r="O24" s="11"/>
      <c r="P24" s="10" t="str">
        <f>name!D21</f>
        <v>61 Caring personal service occupations</v>
      </c>
      <c r="Q24" s="11">
        <v>10.752468611588846</v>
      </c>
      <c r="R24" s="11">
        <v>15.877062915972811</v>
      </c>
      <c r="S24" s="345">
        <f t="shared" si="4"/>
        <v>5.1245943043839652</v>
      </c>
      <c r="T24" s="345">
        <v>6.069366578477001</v>
      </c>
      <c r="U24" s="345">
        <f t="shared" si="5"/>
        <v>11.193960882860967</v>
      </c>
      <c r="V24" s="346">
        <f t="shared" si="6"/>
        <v>3.0285717405582169E-2</v>
      </c>
      <c r="X24" s="10" t="str">
        <f>name!B21</f>
        <v>Public admin. and defence</v>
      </c>
      <c r="Y24" s="11">
        <v>29.766999999999989</v>
      </c>
      <c r="Z24" s="11">
        <v>32.806999999999945</v>
      </c>
      <c r="AA24" s="345">
        <f t="shared" si="7"/>
        <v>3.0399999999999565</v>
      </c>
      <c r="AB24" s="11">
        <v>15.077941162990619</v>
      </c>
      <c r="AC24" s="345">
        <f t="shared" si="8"/>
        <v>18.117941162990576</v>
      </c>
      <c r="AD24" s="348">
        <f t="shared" si="9"/>
        <v>2.7697324932417278E-2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23.907273500176501</v>
      </c>
      <c r="C25" s="11">
        <f t="shared" si="10"/>
        <v>25.281659909805558</v>
      </c>
      <c r="D25" s="11">
        <f t="shared" si="10"/>
        <v>1.3743864096290614</v>
      </c>
      <c r="E25" s="11">
        <f t="shared" si="10"/>
        <v>12.397892123408504</v>
      </c>
      <c r="F25" s="11">
        <f t="shared" si="10"/>
        <v>13.772278533037566</v>
      </c>
      <c r="G25" s="200">
        <f t="shared" si="3"/>
        <v>2.824330746547199E-2</v>
      </c>
      <c r="H25" s="11"/>
      <c r="I25" s="11" t="str">
        <f t="shared" si="11"/>
        <v>Sales and customer service occupations</v>
      </c>
      <c r="J25" s="11">
        <v>0.16407920707941337</v>
      </c>
      <c r="K25" s="11">
        <v>0.30174816167235674</v>
      </c>
      <c r="L25" s="11">
        <v>0.13766895459294337</v>
      </c>
      <c r="M25" s="11">
        <v>0.10195516518674262</v>
      </c>
      <c r="N25" s="11">
        <v>0.23962411977968601</v>
      </c>
      <c r="O25" s="11"/>
      <c r="P25" s="10" t="str">
        <f>name!D22</f>
        <v>62 Leisure, travel and related personal service occupations</v>
      </c>
      <c r="Q25" s="11">
        <v>7.1374424442012394</v>
      </c>
      <c r="R25" s="11">
        <v>8.0851487808175797</v>
      </c>
      <c r="S25" s="345">
        <f t="shared" si="4"/>
        <v>0.94770633661634029</v>
      </c>
      <c r="T25" s="345">
        <v>3.2235586275426131</v>
      </c>
      <c r="U25" s="345">
        <f t="shared" si="5"/>
        <v>4.1712649641589534</v>
      </c>
      <c r="V25" s="346">
        <f t="shared" si="6"/>
        <v>2.5157531423094737E-2</v>
      </c>
      <c r="X25" s="10" t="str">
        <f>name!B22</f>
        <v>Education</v>
      </c>
      <c r="Y25" s="11">
        <v>78.885000000000161</v>
      </c>
      <c r="Z25" s="11">
        <v>78.649999999999963</v>
      </c>
      <c r="AA25" s="345">
        <f t="shared" si="7"/>
        <v>-0.23500000000019838</v>
      </c>
      <c r="AB25" s="11">
        <v>40.473055483682458</v>
      </c>
      <c r="AC25" s="345">
        <f t="shared" si="8"/>
        <v>40.23805548368226</v>
      </c>
      <c r="AD25" s="348">
        <f t="shared" si="9"/>
        <v>2.7993780202801188E-2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1.0028290993646611</v>
      </c>
      <c r="C26" s="11">
        <f t="shared" si="10"/>
        <v>0.91626302825913208</v>
      </c>
      <c r="D26" s="11">
        <f t="shared" si="10"/>
        <v>-8.6566071105528941E-2</v>
      </c>
      <c r="E26" s="11">
        <f t="shared" si="10"/>
        <v>0.38706404626332591</v>
      </c>
      <c r="F26" s="11">
        <f t="shared" si="10"/>
        <v>0.30049797515779697</v>
      </c>
      <c r="G26" s="200">
        <f t="shared" si="3"/>
        <v>2.1998595692644063E-2</v>
      </c>
      <c r="H26" s="11"/>
      <c r="I26" s="11" t="str">
        <f t="shared" si="11"/>
        <v>Process, plant and machine operatives</v>
      </c>
      <c r="J26" s="11">
        <v>0.15319716844512168</v>
      </c>
      <c r="K26" s="11">
        <v>0.42281569792349188</v>
      </c>
      <c r="L26" s="11">
        <v>0.26961852947837023</v>
      </c>
      <c r="M26" s="11">
        <v>0.16705334329482519</v>
      </c>
      <c r="N26" s="11">
        <v>0.43667187277319541</v>
      </c>
      <c r="O26" s="11"/>
      <c r="P26" s="10" t="str">
        <f>name!D23</f>
        <v>63 Community and civil enforcement occupations</v>
      </c>
      <c r="Q26" s="11">
        <v>0.82478007691569644</v>
      </c>
      <c r="R26" s="11">
        <v>0.69003487583851097</v>
      </c>
      <c r="S26" s="345">
        <f t="shared" si="4"/>
        <v>-0.13474520107718546</v>
      </c>
      <c r="T26" s="345">
        <v>0.25470584094858073</v>
      </c>
      <c r="U26" s="345">
        <f t="shared" si="5"/>
        <v>0.11996063987139527</v>
      </c>
      <c r="V26" s="346">
        <f t="shared" si="6"/>
        <v>1.8103478547431884E-2</v>
      </c>
      <c r="X26" s="10" t="str">
        <f>name!B23</f>
        <v>Health and social work</v>
      </c>
      <c r="Y26" s="11">
        <v>94.102999999999795</v>
      </c>
      <c r="Z26" s="11">
        <v>110.16899999999993</v>
      </c>
      <c r="AA26" s="345">
        <f t="shared" si="7"/>
        <v>16.06600000000013</v>
      </c>
      <c r="AB26" s="11">
        <v>56.561340055164138</v>
      </c>
      <c r="AC26" s="345">
        <f t="shared" si="8"/>
        <v>72.627340055164268</v>
      </c>
      <c r="AD26" s="348">
        <f t="shared" si="9"/>
        <v>3.18751022580257E-2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63.395468411141763</v>
      </c>
      <c r="C27" s="11">
        <f t="shared" si="12"/>
        <v>56.301066851192921</v>
      </c>
      <c r="D27" s="11">
        <f t="shared" si="12"/>
        <v>-7.0944015599488486</v>
      </c>
      <c r="E27" s="11">
        <f t="shared" si="12"/>
        <v>27.480591298897263</v>
      </c>
      <c r="F27" s="11">
        <f t="shared" si="12"/>
        <v>20.386189738948417</v>
      </c>
      <c r="G27" s="200">
        <f t="shared" si="3"/>
        <v>2.4297434291511433E-2</v>
      </c>
      <c r="H27" s="11"/>
      <c r="I27" s="11" t="str">
        <f t="shared" si="11"/>
        <v>Elementary occupations</v>
      </c>
      <c r="J27" s="11">
        <v>6.0752792741489391E-2</v>
      </c>
      <c r="K27" s="11">
        <v>0.12892752311238059</v>
      </c>
      <c r="L27" s="11">
        <v>6.8174730370891196E-2</v>
      </c>
      <c r="M27" s="11">
        <v>4.9437532298757469E-2</v>
      </c>
      <c r="N27" s="11">
        <v>0.11761226266964868</v>
      </c>
      <c r="O27" s="11"/>
      <c r="P27" s="10" t="str">
        <f>name!D24</f>
        <v>71 Sales occupations</v>
      </c>
      <c r="Q27" s="11">
        <v>24.383338276549058</v>
      </c>
      <c r="R27" s="11">
        <v>22.320221264805429</v>
      </c>
      <c r="S27" s="345">
        <f t="shared" si="4"/>
        <v>-2.0631170117436284</v>
      </c>
      <c r="T27" s="345">
        <v>7.5325009565554675</v>
      </c>
      <c r="U27" s="345">
        <f t="shared" si="5"/>
        <v>5.4693839448118391</v>
      </c>
      <c r="V27" s="346">
        <f t="shared" si="6"/>
        <v>1.8108836858076405E-2</v>
      </c>
      <c r="X27" s="10" t="str">
        <f>name!B24</f>
        <v>Arts and entertainment</v>
      </c>
      <c r="Y27" s="11">
        <v>25.35299999999997</v>
      </c>
      <c r="Z27" s="11">
        <v>25.818999999999964</v>
      </c>
      <c r="AA27" s="345">
        <f t="shared" si="7"/>
        <v>0.46599999999999397</v>
      </c>
      <c r="AB27" s="11">
        <v>12.271603736807537</v>
      </c>
      <c r="AC27" s="345">
        <f t="shared" si="8"/>
        <v>12.737603736807531</v>
      </c>
      <c r="AD27" s="348">
        <f t="shared" si="9"/>
        <v>2.6666769340896845E-2</v>
      </c>
    </row>
    <row r="28" spans="1:30" x14ac:dyDescent="0.2">
      <c r="A28" s="10" t="str">
        <f>name!D25</f>
        <v>72 Customer service occupations</v>
      </c>
      <c r="B28" s="11">
        <f t="shared" si="12"/>
        <v>16.436989393904916</v>
      </c>
      <c r="C28" s="11">
        <f t="shared" si="12"/>
        <v>24.258169439935923</v>
      </c>
      <c r="D28" s="11">
        <f t="shared" si="12"/>
        <v>7.8211800460310084</v>
      </c>
      <c r="E28" s="11">
        <f t="shared" si="12"/>
        <v>10.197538684076855</v>
      </c>
      <c r="F28" s="11">
        <f t="shared" si="12"/>
        <v>18.01871873010786</v>
      </c>
      <c r="G28" s="200">
        <f t="shared" si="3"/>
        <v>3.2701597292156714E-2</v>
      </c>
      <c r="H28" s="11"/>
      <c r="O28" s="11"/>
      <c r="P28" s="10" t="str">
        <f>name!D25</f>
        <v>72 Customer service occupations</v>
      </c>
      <c r="Q28" s="11">
        <v>5.5033089190789939</v>
      </c>
      <c r="R28" s="11">
        <v>8.8534121014450822</v>
      </c>
      <c r="S28" s="345">
        <f t="shared" si="4"/>
        <v>3.3501031823660883</v>
      </c>
      <c r="T28" s="345">
        <v>2.610618080527825</v>
      </c>
      <c r="U28" s="345">
        <f t="shared" si="5"/>
        <v>5.9607212628939132</v>
      </c>
      <c r="V28" s="346">
        <f t="shared" si="6"/>
        <v>2.6220013970326583E-2</v>
      </c>
      <c r="X28" s="10" t="str">
        <f>name!B25</f>
        <v>Other services</v>
      </c>
      <c r="Y28" s="11">
        <v>26.897999999999943</v>
      </c>
      <c r="Z28" s="11">
        <v>25.56699999999999</v>
      </c>
      <c r="AA28" s="345">
        <f t="shared" si="7"/>
        <v>-1.3309999999999533</v>
      </c>
      <c r="AB28" s="11">
        <v>12.753742931552136</v>
      </c>
      <c r="AC28" s="345">
        <f t="shared" si="8"/>
        <v>11.422742931552182</v>
      </c>
      <c r="AD28" s="348">
        <f t="shared" si="9"/>
        <v>2.6209788472355555E-2</v>
      </c>
    </row>
    <row r="29" spans="1:30" x14ac:dyDescent="0.2">
      <c r="A29" s="10" t="str">
        <f>name!D26</f>
        <v>81 Process, plant and machine operatives</v>
      </c>
      <c r="B29" s="11">
        <f t="shared" si="12"/>
        <v>26.946161419341927</v>
      </c>
      <c r="C29" s="11">
        <f t="shared" si="12"/>
        <v>32.870837237186784</v>
      </c>
      <c r="D29" s="11">
        <f t="shared" si="12"/>
        <v>5.9246758178448555</v>
      </c>
      <c r="E29" s="11">
        <f t="shared" si="12"/>
        <v>12.882398254565535</v>
      </c>
      <c r="F29" s="11">
        <f t="shared" si="12"/>
        <v>18.807074072410391</v>
      </c>
      <c r="G29" s="200">
        <f t="shared" si="3"/>
        <v>2.6391813884975468E-2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19.962202793038887</v>
      </c>
      <c r="R29" s="11">
        <v>23.023262562992375</v>
      </c>
      <c r="S29" s="345">
        <f t="shared" si="4"/>
        <v>3.0610597699534878</v>
      </c>
      <c r="T29" s="345">
        <v>8.5164710304536939</v>
      </c>
      <c r="U29" s="345">
        <f t="shared" si="5"/>
        <v>11.577530800407182</v>
      </c>
      <c r="V29" s="346">
        <f t="shared" si="6"/>
        <v>2.39704406764496E-2</v>
      </c>
      <c r="X29" s="231" t="str">
        <f>name!B3</f>
        <v>All industries</v>
      </c>
      <c r="Y29" s="34">
        <f>SUM(Y7:Y28)</f>
        <v>924.25599999999952</v>
      </c>
      <c r="Z29" s="34">
        <f>SUM(Z7:Z28)</f>
        <v>985.34599999999955</v>
      </c>
      <c r="AA29" s="349">
        <f t="shared" si="7"/>
        <v>61.090000000000032</v>
      </c>
      <c r="AB29" s="34">
        <f>SUM(AB7:AB28)</f>
        <v>456.51334752072938</v>
      </c>
      <c r="AC29" s="349">
        <f t="shared" si="8"/>
        <v>517.60334752072936</v>
      </c>
      <c r="AD29" s="350">
        <f t="shared" si="9"/>
        <v>2.7121745554548715E-2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49.154094713526725</v>
      </c>
      <c r="C30" s="11">
        <f t="shared" si="12"/>
        <v>52.070356874534291</v>
      </c>
      <c r="D30" s="11">
        <f t="shared" si="12"/>
        <v>2.9162621610075719</v>
      </c>
      <c r="E30" s="11">
        <f t="shared" si="12"/>
        <v>27.561297472179071</v>
      </c>
      <c r="F30" s="11">
        <f t="shared" si="12"/>
        <v>30.477559633186647</v>
      </c>
      <c r="G30" s="200">
        <f t="shared" si="3"/>
        <v>3.0120872876515659E-2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10.100848920230748</v>
      </c>
      <c r="K30" s="11">
        <f t="array" ref="K30:K38">MMULT(aggregation!$B$13:$AA$21,C65:C90)</f>
        <v>17.037892038993245</v>
      </c>
      <c r="L30" s="11">
        <f t="array" ref="L30:L38">MMULT(aggregation!$B$13:$AA$21,D65:D90)</f>
        <v>6.9370431187624977</v>
      </c>
      <c r="M30" s="11">
        <f t="array" ref="M30:M38">MMULT(aggregation!$B$13:$AA$21,E65:E90)</f>
        <v>7.0451832802759036</v>
      </c>
      <c r="N30" s="11">
        <f t="array" ref="N30:N38">MMULT(aggregation!$B$13:$AA$21,F65:F90)</f>
        <v>13.982226399038401</v>
      </c>
      <c r="O30" s="11"/>
      <c r="P30" s="10" t="str">
        <f>name!D27</f>
        <v>82 Transport and mobile machine drivers and operatives</v>
      </c>
      <c r="Q30" s="11">
        <v>46.724446280249012</v>
      </c>
      <c r="R30" s="11">
        <v>48.071298663536794</v>
      </c>
      <c r="S30" s="345">
        <f t="shared" si="4"/>
        <v>1.3468523832877821</v>
      </c>
      <c r="T30" s="345">
        <v>25.349641076443049</v>
      </c>
      <c r="U30" s="345">
        <f t="shared" si="5"/>
        <v>26.696493459730831</v>
      </c>
      <c r="V30" s="346">
        <f t="shared" si="6"/>
        <v>2.9316653187356767E-2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16.494131999021626</v>
      </c>
      <c r="C31" s="11">
        <f t="shared" si="12"/>
        <v>12.829208169721422</v>
      </c>
      <c r="D31" s="11">
        <f t="shared" si="12"/>
        <v>-3.6649238293002018</v>
      </c>
      <c r="E31" s="11">
        <f t="shared" si="12"/>
        <v>5.6155523885027767</v>
      </c>
      <c r="F31" s="11">
        <f t="shared" si="12"/>
        <v>1.9506285592025763</v>
      </c>
      <c r="G31" s="200">
        <f t="shared" si="3"/>
        <v>1.9726107582008101E-2</v>
      </c>
      <c r="H31" s="11"/>
      <c r="I31" s="11" t="str">
        <f>I20</f>
        <v>Professional occupations</v>
      </c>
      <c r="J31" s="11">
        <v>44.546944649789026</v>
      </c>
      <c r="K31" s="11">
        <v>67.858453918370003</v>
      </c>
      <c r="L31" s="11">
        <v>23.311509268580973</v>
      </c>
      <c r="M31" s="11">
        <v>25.803426985280936</v>
      </c>
      <c r="N31" s="11">
        <v>49.114936253861906</v>
      </c>
      <c r="O31" s="11"/>
      <c r="P31" s="10" t="str">
        <f>name!D28</f>
        <v>91 Elementary trades and related occupations</v>
      </c>
      <c r="Q31" s="11">
        <v>12.584612733484782</v>
      </c>
      <c r="R31" s="11">
        <v>9.445973342034689</v>
      </c>
      <c r="S31" s="345">
        <f t="shared" si="4"/>
        <v>-3.1386393914500932</v>
      </c>
      <c r="T31" s="345">
        <v>3.4272467114037752</v>
      </c>
      <c r="U31" s="345">
        <f t="shared" si="5"/>
        <v>0.28860731995368205</v>
      </c>
      <c r="V31" s="346">
        <f t="shared" si="6"/>
        <v>1.6186593312777164E-2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80.516524577657492</v>
      </c>
      <c r="C32" s="11">
        <f t="shared" si="12"/>
        <v>78.280991861870902</v>
      </c>
      <c r="D32" s="11">
        <f t="shared" si="12"/>
        <v>-2.2355327157865901</v>
      </c>
      <c r="E32" s="11">
        <f t="shared" si="12"/>
        <v>37.673175847692733</v>
      </c>
      <c r="F32" s="11">
        <f t="shared" si="12"/>
        <v>35.437643131906142</v>
      </c>
      <c r="G32" s="200">
        <f t="shared" ref="G32" si="13">IF(B32&gt;0,(1+(E32/B32))^(1/($C$6-$B$6))-1,0)</f>
        <v>2.5918766279537264E-2</v>
      </c>
      <c r="H32" s="11"/>
      <c r="I32" s="11" t="str">
        <f>I21</f>
        <v>Associate professional occupations</v>
      </c>
      <c r="J32" s="11">
        <v>12.56806921379286</v>
      </c>
      <c r="K32" s="11">
        <v>19.838073204008996</v>
      </c>
      <c r="L32" s="11">
        <v>7.2700039902161366</v>
      </c>
      <c r="M32" s="11">
        <v>7.2606178827839365</v>
      </c>
      <c r="N32" s="11">
        <v>14.530621873000074</v>
      </c>
      <c r="O32" s="11"/>
      <c r="P32" s="10" t="str">
        <f>name!D29</f>
        <v>92 Elementary administration and service occupations</v>
      </c>
      <c r="Q32" s="11">
        <v>41.384912201192471</v>
      </c>
      <c r="R32" s="11">
        <v>41.767660193487536</v>
      </c>
      <c r="S32" s="345">
        <f t="shared" ref="S32" si="14">R32-Q32</f>
        <v>0.38274799229506584</v>
      </c>
      <c r="T32" s="345">
        <v>16.964861970872303</v>
      </c>
      <c r="U32" s="345">
        <f>SUM(S32:T32)</f>
        <v>17.347609963167368</v>
      </c>
      <c r="V32" s="346">
        <f t="shared" ref="V32" si="15">IF(Q32&gt;0,(1+(T32/Q32))^(1/($C$6-$B$6))-1,0)</f>
        <v>2.3166885993580744E-2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924.25599999999974</v>
      </c>
      <c r="C33" s="11">
        <f>SUM(C62,C91,C120,C149,C178,C207,C236,C265,C294)</f>
        <v>985.34600000000012</v>
      </c>
      <c r="D33" s="11">
        <f t="shared" si="12"/>
        <v>61.090000000000323</v>
      </c>
      <c r="E33" s="11">
        <f t="shared" si="12"/>
        <v>456.51334752072933</v>
      </c>
      <c r="F33" s="11">
        <f t="shared" si="12"/>
        <v>517.60334752072959</v>
      </c>
      <c r="G33" s="200">
        <f t="shared" si="3"/>
        <v>2.7121745554548493E-2</v>
      </c>
      <c r="H33" s="11"/>
      <c r="I33" s="11" t="str">
        <f>I22</f>
        <v>Administrative and secretarial occupations</v>
      </c>
      <c r="J33" s="11">
        <v>5.3813036634917548</v>
      </c>
      <c r="K33" s="11">
        <v>9.2970878535952526</v>
      </c>
      <c r="L33" s="11">
        <v>3.9157841901034978</v>
      </c>
      <c r="M33" s="11">
        <v>3.6626651940415291</v>
      </c>
      <c r="N33" s="11">
        <v>7.5784493841450269</v>
      </c>
      <c r="O33" s="11"/>
      <c r="P33" s="10" t="str">
        <f>name!D3</f>
        <v>All occupations</v>
      </c>
      <c r="Q33" s="11">
        <f>SUM(Q7:Q32)</f>
        <v>488.61246782262236</v>
      </c>
      <c r="R33" s="11">
        <f>SUM(R7:R32)</f>
        <v>514.82733327193216</v>
      </c>
      <c r="S33" s="345">
        <f>R33-Q33</f>
        <v>26.214865449309798</v>
      </c>
      <c r="T33" s="11">
        <f>SUM(T7:T32)</f>
        <v>203.38361162129399</v>
      </c>
      <c r="U33" s="345">
        <f>SUM(S33:T33)</f>
        <v>229.59847707060379</v>
      </c>
      <c r="V33" s="346">
        <f t="shared" si="6"/>
        <v>2.3471937538300569E-2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1.2865069894366432</v>
      </c>
      <c r="K34" s="11">
        <v>2.5444407270332543</v>
      </c>
      <c r="L34" s="11">
        <v>1.2579337375966113</v>
      </c>
      <c r="M34" s="11">
        <v>0.94932324184627548</v>
      </c>
      <c r="N34" s="11">
        <v>2.2072569794428869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3.2422519365068903</v>
      </c>
      <c r="K35" s="11">
        <v>6.5504745566004541</v>
      </c>
      <c r="L35" s="11">
        <v>3.3082226200935638</v>
      </c>
      <c r="M35" s="11">
        <v>2.6125539382954286</v>
      </c>
      <c r="N35" s="11">
        <v>5.9207765583889929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0.85173717293272933</v>
      </c>
      <c r="C36" s="11">
        <v>1.312644392155315</v>
      </c>
      <c r="D36" s="11">
        <f>C36-B36</f>
        <v>0.46090721922258571</v>
      </c>
      <c r="E36" s="11">
        <v>0.53905583133898982</v>
      </c>
      <c r="F36" s="11">
        <f>SUM(D36:E36)</f>
        <v>0.99996305056157553</v>
      </c>
      <c r="G36" s="200">
        <f>IF(B36&gt;0,(1+(E36/B36))^(1/($C$6-$B$6))-1,0)</f>
        <v>3.3230282830400526E-2</v>
      </c>
      <c r="I36" s="11" t="str">
        <f t="shared" si="17"/>
        <v>Sales and customer service occupations</v>
      </c>
      <c r="J36" s="11">
        <v>2.3772671603359017</v>
      </c>
      <c r="K36" s="11">
        <v>4.7968878184301467</v>
      </c>
      <c r="L36" s="11">
        <v>2.419620658094245</v>
      </c>
      <c r="M36" s="11">
        <v>1.6121519737677212</v>
      </c>
      <c r="N36" s="11">
        <v>4.0317726318619664</v>
      </c>
      <c r="P36" s="10" t="str">
        <f>name!D4</f>
        <v>11 Corporate managers and directors</v>
      </c>
      <c r="Q36" s="11">
        <v>21.757258124344784</v>
      </c>
      <c r="R36" s="11">
        <v>25.656188515136957</v>
      </c>
      <c r="S36" s="345">
        <f>R36-Q36</f>
        <v>3.8989303907921737</v>
      </c>
      <c r="T36" s="345">
        <v>13.384172736452541</v>
      </c>
      <c r="U36" s="345">
        <f>SUM(S36:T36)</f>
        <v>17.283103127244715</v>
      </c>
      <c r="V36" s="346">
        <f>IF(Q36&gt;0,(1+(T36/Q36))^(1/($C$6-$B$6))-1,0)</f>
        <v>3.2478503867171105E-2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0.30038601952595823</v>
      </c>
      <c r="C37" s="11">
        <v>0.69712435268723905</v>
      </c>
      <c r="D37" s="11">
        <f t="shared" ref="D37:D60" si="25">C37-B37</f>
        <v>0.39673833316128082</v>
      </c>
      <c r="E37" s="11">
        <v>0.29772159769576029</v>
      </c>
      <c r="F37" s="11">
        <f t="shared" ref="F37:F60" si="26">SUM(D37:E37)</f>
        <v>0.69445993085704116</v>
      </c>
      <c r="G37" s="200">
        <f t="shared" ref="G37:G62" si="27">IF(B37&gt;0,(1+(E37/B37))^(1/($C$6-$B$6))-1,0)</f>
        <v>4.6983830400866289E-2</v>
      </c>
      <c r="I37" s="11" t="str">
        <f t="shared" si="17"/>
        <v>Process, plant and machine operatives</v>
      </c>
      <c r="J37" s="11">
        <v>0.88534941584767357</v>
      </c>
      <c r="K37" s="11">
        <v>2.281671253607219</v>
      </c>
      <c r="L37" s="11">
        <v>1.3963218377595452</v>
      </c>
      <c r="M37" s="11">
        <v>0.88262399718083828</v>
      </c>
      <c r="N37" s="11">
        <v>2.2789458349403837</v>
      </c>
      <c r="P37" s="10" t="str">
        <f>name!D5</f>
        <v>12 Other managers and proprietors</v>
      </c>
      <c r="Q37" s="11">
        <v>11.108396126915103</v>
      </c>
      <c r="R37" s="11">
        <v>15.279637246328875</v>
      </c>
      <c r="S37" s="345">
        <f t="shared" ref="S37:S60" si="28">R37-Q37</f>
        <v>4.1712411194137715</v>
      </c>
      <c r="T37" s="345">
        <v>8.528164720257811</v>
      </c>
      <c r="U37" s="345">
        <f t="shared" ref="U37:U60" si="29">SUM(S37:T37)</f>
        <v>12.699405839671583</v>
      </c>
      <c r="V37" s="346">
        <f t="shared" ref="V37:V62" si="30">IF(Q37&gt;0,(1+(T37/Q37))^(1/($C$6-$B$6))-1,0)</f>
        <v>3.8709900865491864E-2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2.3820744910084466</v>
      </c>
      <c r="C38" s="11">
        <v>3.8814390055835575</v>
      </c>
      <c r="D38" s="11">
        <f t="shared" si="25"/>
        <v>1.4993645145751109</v>
      </c>
      <c r="E38" s="11">
        <v>1.1858696198729795</v>
      </c>
      <c r="F38" s="11">
        <f t="shared" si="26"/>
        <v>2.6852341344480903</v>
      </c>
      <c r="G38" s="200">
        <f t="shared" si="27"/>
        <v>2.7300533449321263E-2</v>
      </c>
      <c r="I38" s="11" t="str">
        <f t="shared" si="17"/>
        <v>Elementary occupations</v>
      </c>
      <c r="J38" s="11">
        <v>1.5286666746338748</v>
      </c>
      <c r="K38" s="11">
        <v>3.2828342262847738</v>
      </c>
      <c r="L38" s="11">
        <v>1.7541675516508988</v>
      </c>
      <c r="M38" s="11">
        <v>1.236164617125203</v>
      </c>
      <c r="N38" s="11">
        <v>2.990332168776102</v>
      </c>
      <c r="P38" s="10" t="str">
        <f>name!D6</f>
        <v>21 Science, research, engineering and technology professionals</v>
      </c>
      <c r="Q38" s="11">
        <v>10.891913492698734</v>
      </c>
      <c r="R38" s="11">
        <v>15.602476708403744</v>
      </c>
      <c r="S38" s="345">
        <f t="shared" si="28"/>
        <v>4.7105632157050099</v>
      </c>
      <c r="T38" s="345">
        <v>6.8622693423706673</v>
      </c>
      <c r="U38" s="345">
        <f t="shared" si="29"/>
        <v>11.572832558075678</v>
      </c>
      <c r="V38" s="346">
        <f t="shared" si="30"/>
        <v>3.3109686751881862E-2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1.9558620618445448</v>
      </c>
      <c r="C39" s="11">
        <v>3.2998163025522658</v>
      </c>
      <c r="D39" s="11">
        <f t="shared" si="25"/>
        <v>1.343954240707721</v>
      </c>
      <c r="E39" s="11">
        <v>1.2436738939326439</v>
      </c>
      <c r="F39" s="11">
        <f t="shared" si="26"/>
        <v>2.5876281346403651</v>
      </c>
      <c r="G39" s="200">
        <f t="shared" si="27"/>
        <v>3.3355887424806996E-2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25.128089185850456</v>
      </c>
      <c r="R39" s="11">
        <v>30.681058461530629</v>
      </c>
      <c r="S39" s="345">
        <f t="shared" si="28"/>
        <v>5.552969275680173</v>
      </c>
      <c r="T39" s="345">
        <v>16.266098419498782</v>
      </c>
      <c r="U39" s="345">
        <f t="shared" si="29"/>
        <v>21.819067695178955</v>
      </c>
      <c r="V39" s="346">
        <f t="shared" si="30"/>
        <v>3.3836814740761278E-2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3.0194562459537182</v>
      </c>
      <c r="C40" s="11">
        <v>3.8454027631973173</v>
      </c>
      <c r="D40" s="11">
        <f>C40-B40</f>
        <v>0.82594651724359913</v>
      </c>
      <c r="E40" s="11">
        <v>1.6030502965910858</v>
      </c>
      <c r="F40" s="11">
        <f>SUM(D40:E40)</f>
        <v>2.4289968138346847</v>
      </c>
      <c r="G40" s="200">
        <f>IF(B40&gt;0,(1+(E40/B40))^(1/($C$6-$B$6))-1,0)</f>
        <v>2.8797545832232929E-2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21.801101006820435</v>
      </c>
      <c r="R40" s="11">
        <v>22.521296634117292</v>
      </c>
      <c r="S40" s="345">
        <f t="shared" si="28"/>
        <v>0.7201956272968566</v>
      </c>
      <c r="T40" s="345">
        <v>11.419128265695548</v>
      </c>
      <c r="U40" s="345">
        <f t="shared" si="29"/>
        <v>12.139323892992405</v>
      </c>
      <c r="V40" s="346">
        <f t="shared" si="30"/>
        <v>2.8477858739665018E-2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0.90064623539326583</v>
      </c>
      <c r="C41" s="11">
        <v>1.6582230221339334</v>
      </c>
      <c r="D41" s="11">
        <f t="shared" si="25"/>
        <v>0.75757678674066753</v>
      </c>
      <c r="E41" s="11">
        <v>0.63126544613260183</v>
      </c>
      <c r="F41" s="11">
        <f t="shared" si="26"/>
        <v>1.3888422328732695</v>
      </c>
      <c r="G41" s="200">
        <f t="shared" si="27"/>
        <v>3.6045032235501928E-2</v>
      </c>
      <c r="I41" s="11" t="str">
        <f>I30</f>
        <v>Managers, directors and senior officials</v>
      </c>
      <c r="J41" s="11">
        <f t="array" ref="J41:J49">MMULT(aggregation!$B$13:$AA$21,B94:B119)</f>
        <v>26.82244273725135</v>
      </c>
      <c r="K41" s="11">
        <f t="array" ref="K41:K49">MMULT(aggregation!$B$13:$AA$21,C94:C119)</f>
        <v>36.397324669101366</v>
      </c>
      <c r="L41" s="11">
        <f t="array" ref="L41:L49">MMULT(aggregation!$B$13:$AA$21,D94:D119)</f>
        <v>9.5748819318500207</v>
      </c>
      <c r="M41" s="11">
        <f t="array" ref="M41:M49">MMULT(aggregation!$B$13:$AA$21,E94:E119)</f>
        <v>18.217804135254731</v>
      </c>
      <c r="N41" s="11">
        <f t="array" ref="N41:N49">MMULT(aggregation!$B$13:$AA$21,F94:F119)</f>
        <v>27.792686067104754</v>
      </c>
      <c r="P41" s="10" t="str">
        <f>name!D9</f>
        <v>24 Business, media and public service professionals</v>
      </c>
      <c r="Q41" s="11">
        <v>28.463838939421326</v>
      </c>
      <c r="R41" s="11">
        <v>37.388925769374723</v>
      </c>
      <c r="S41" s="345">
        <f t="shared" si="28"/>
        <v>8.925086829953397</v>
      </c>
      <c r="T41" s="345">
        <v>18.144371058279482</v>
      </c>
      <c r="U41" s="345">
        <f t="shared" si="29"/>
        <v>27.069457888232879</v>
      </c>
      <c r="V41" s="346">
        <f t="shared" si="30"/>
        <v>3.3422540783577093E-2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0.30306594860886765</v>
      </c>
      <c r="C42" s="11">
        <v>0.50378179773988829</v>
      </c>
      <c r="D42" s="11">
        <f t="shared" si="25"/>
        <v>0.20071584913102064</v>
      </c>
      <c r="E42" s="11">
        <v>0.17190003484043184</v>
      </c>
      <c r="F42" s="11">
        <f t="shared" si="26"/>
        <v>0.37261588397145251</v>
      </c>
      <c r="G42" s="200">
        <f t="shared" si="27"/>
        <v>3.0405949420309053E-2</v>
      </c>
      <c r="I42" s="11" t="str">
        <f>I31</f>
        <v>Professional occupations</v>
      </c>
      <c r="J42" s="11">
        <v>64.336449914761857</v>
      </c>
      <c r="K42" s="11">
        <v>77.009447197644761</v>
      </c>
      <c r="L42" s="11">
        <v>12.67299728288291</v>
      </c>
      <c r="M42" s="11">
        <v>35.995252690734937</v>
      </c>
      <c r="N42" s="11">
        <v>48.668249973617847</v>
      </c>
      <c r="P42" s="10" t="str">
        <f>name!D10</f>
        <v>31 Science, engineering and technology associate professionals</v>
      </c>
      <c r="Q42" s="11">
        <v>4.7875561727658837</v>
      </c>
      <c r="R42" s="11">
        <v>5.8212101208150777</v>
      </c>
      <c r="S42" s="345">
        <f t="shared" si="28"/>
        <v>1.033653948049194</v>
      </c>
      <c r="T42" s="345">
        <v>2.5991329033682695</v>
      </c>
      <c r="U42" s="345">
        <f t="shared" si="29"/>
        <v>3.6327868514174635</v>
      </c>
      <c r="V42" s="346">
        <f t="shared" si="30"/>
        <v>2.9332603667327595E-2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6.5394446450264973E-2</v>
      </c>
      <c r="C43" s="11">
        <v>0.12555633193831076</v>
      </c>
      <c r="D43" s="11">
        <f t="shared" si="25"/>
        <v>6.0161885488045783E-2</v>
      </c>
      <c r="E43" s="11">
        <v>5.2808619406232146E-2</v>
      </c>
      <c r="F43" s="11">
        <f t="shared" si="26"/>
        <v>0.11297050489427793</v>
      </c>
      <c r="G43" s="200">
        <f t="shared" si="27"/>
        <v>4.0253514046666661E-2</v>
      </c>
      <c r="I43" s="11" t="str">
        <f>I32</f>
        <v>Associate professional occupations</v>
      </c>
      <c r="J43" s="11">
        <v>30.714215390088825</v>
      </c>
      <c r="K43" s="11">
        <v>38.01356319531844</v>
      </c>
      <c r="L43" s="11">
        <v>7.2993478052296146</v>
      </c>
      <c r="M43" s="11">
        <v>17.209608575807088</v>
      </c>
      <c r="N43" s="11">
        <v>24.5089563810367</v>
      </c>
      <c r="P43" s="10" t="str">
        <f>name!D11</f>
        <v>32 Health and social care associate professionals</v>
      </c>
      <c r="Q43" s="11">
        <v>12.320304419727965</v>
      </c>
      <c r="R43" s="11">
        <v>14.495446380548973</v>
      </c>
      <c r="S43" s="345">
        <f t="shared" si="28"/>
        <v>2.1751419608210085</v>
      </c>
      <c r="T43" s="345">
        <v>7.919507869895118</v>
      </c>
      <c r="U43" s="345">
        <f t="shared" si="29"/>
        <v>10.094649830716126</v>
      </c>
      <c r="V43" s="346">
        <f t="shared" si="30"/>
        <v>3.3647208502166182E-2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3.0993867276243162E-2</v>
      </c>
      <c r="C44" s="11">
        <v>8.1484863969035981E-2</v>
      </c>
      <c r="D44" s="11">
        <f t="shared" si="25"/>
        <v>5.0490996692792819E-2</v>
      </c>
      <c r="E44" s="11">
        <v>2.0241962149010157E-2</v>
      </c>
      <c r="F44" s="11">
        <f t="shared" si="26"/>
        <v>7.0732958841802973E-2</v>
      </c>
      <c r="G44" s="200">
        <f t="shared" si="27"/>
        <v>3.4077765539173077E-2</v>
      </c>
      <c r="I44" s="11" t="str">
        <f>I33</f>
        <v>Administrative and secretarial occupations</v>
      </c>
      <c r="J44" s="11">
        <v>17.884121186861361</v>
      </c>
      <c r="K44" s="11">
        <v>24.90973815139921</v>
      </c>
      <c r="L44" s="11">
        <v>7.0256169645378508</v>
      </c>
      <c r="M44" s="11">
        <v>12.642479530135263</v>
      </c>
      <c r="N44" s="11">
        <v>19.668096494673115</v>
      </c>
      <c r="P44" s="10" t="str">
        <f>name!D12</f>
        <v>33 Protective service occupations</v>
      </c>
      <c r="Q44" s="11">
        <v>1.9516055978888531</v>
      </c>
      <c r="R44" s="11">
        <v>3.4695091742205797</v>
      </c>
      <c r="S44" s="345">
        <f t="shared" si="28"/>
        <v>1.5179035763317266</v>
      </c>
      <c r="T44" s="345">
        <v>1.363072611552701</v>
      </c>
      <c r="U44" s="345">
        <f t="shared" si="29"/>
        <v>2.8809761878844276</v>
      </c>
      <c r="V44" s="346">
        <f t="shared" si="30"/>
        <v>3.5944815337951352E-2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0.15503565093088098</v>
      </c>
      <c r="C45" s="11">
        <v>0.23114345354842156</v>
      </c>
      <c r="D45" s="11">
        <f t="shared" ref="D45:D46" si="31">C45-B45</f>
        <v>7.6107802617540576E-2</v>
      </c>
      <c r="E45" s="11">
        <v>8.8065158755241665E-2</v>
      </c>
      <c r="F45" s="11">
        <f t="shared" ref="F45:F46" si="32">SUM(D45:E45)</f>
        <v>0.16417296137278226</v>
      </c>
      <c r="G45" s="200">
        <f t="shared" si="27"/>
        <v>3.0442245204536533E-2</v>
      </c>
      <c r="I45" s="11" t="str">
        <f t="shared" ref="I45:I49" si="33">I34</f>
        <v>Skilled trades occupations</v>
      </c>
      <c r="J45" s="11">
        <v>4.9282562858590282</v>
      </c>
      <c r="K45" s="11">
        <v>7.5511290820494379</v>
      </c>
      <c r="L45" s="11">
        <v>2.6228727961904097</v>
      </c>
      <c r="M45" s="11">
        <v>3.4680891064842458</v>
      </c>
      <c r="N45" s="11">
        <v>6.0909619026746551</v>
      </c>
      <c r="P45" s="10" t="str">
        <f>name!D13</f>
        <v>34 Culture, media and sports occupations</v>
      </c>
      <c r="Q45" s="11">
        <v>6.4997271977420592</v>
      </c>
      <c r="R45" s="11">
        <v>6.7209822723052879</v>
      </c>
      <c r="S45" s="345">
        <f t="shared" si="28"/>
        <v>0.22125507456322868</v>
      </c>
      <c r="T45" s="345">
        <v>3.2433290306832667</v>
      </c>
      <c r="U45" s="345">
        <f t="shared" si="29"/>
        <v>3.4645841052464954</v>
      </c>
      <c r="V45" s="346">
        <f t="shared" si="30"/>
        <v>2.7353737725057004E-2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0.59401100027546416</v>
      </c>
      <c r="C46" s="11">
        <v>1.0026836253839329</v>
      </c>
      <c r="D46" s="11">
        <f t="shared" si="31"/>
        <v>0.40867262510846869</v>
      </c>
      <c r="E46" s="11">
        <v>0.35949886874177689</v>
      </c>
      <c r="F46" s="11">
        <f t="shared" si="32"/>
        <v>0.76817149385024552</v>
      </c>
      <c r="G46" s="200">
        <f t="shared" si="27"/>
        <v>3.2053110235152893E-2</v>
      </c>
      <c r="I46" s="11" t="str">
        <f t="shared" si="33"/>
        <v>Caring, leisure and other service occupations</v>
      </c>
      <c r="J46" s="11">
        <v>11.538338776778721</v>
      </c>
      <c r="K46" s="11">
        <v>19.9493077949491</v>
      </c>
      <c r="L46" s="11">
        <v>8.4109690181703787</v>
      </c>
      <c r="M46" s="11">
        <v>10.422285930425518</v>
      </c>
      <c r="N46" s="11">
        <v>18.833254948595901</v>
      </c>
      <c r="P46" s="10" t="str">
        <f>name!D14</f>
        <v>35 Business and public service associate professionals</v>
      </c>
      <c r="Q46" s="11">
        <v>25.311600682266096</v>
      </c>
      <c r="R46" s="11">
        <v>28.052304824644121</v>
      </c>
      <c r="S46" s="345">
        <f t="shared" si="28"/>
        <v>2.740704142378025</v>
      </c>
      <c r="T46" s="345">
        <v>14.020909552208883</v>
      </c>
      <c r="U46" s="345">
        <f t="shared" si="29"/>
        <v>16.761613694586906</v>
      </c>
      <c r="V46" s="346">
        <f t="shared" si="30"/>
        <v>2.9821932519479732E-2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0.36148887549008568</v>
      </c>
      <c r="C47" s="11">
        <v>0.62256908702625346</v>
      </c>
      <c r="D47" s="11">
        <f t="shared" si="25"/>
        <v>0.26108021153616778</v>
      </c>
      <c r="E47" s="11">
        <v>0.23611982622680727</v>
      </c>
      <c r="F47" s="11">
        <f t="shared" si="26"/>
        <v>0.49720003776297506</v>
      </c>
      <c r="G47" s="200">
        <f t="shared" si="27"/>
        <v>3.4081571037660519E-2</v>
      </c>
      <c r="I47" s="11" t="str">
        <f t="shared" si="33"/>
        <v>Sales and customer service occupations</v>
      </c>
      <c r="J47" s="11">
        <v>10.069046624354378</v>
      </c>
      <c r="K47" s="11">
        <v>16.556358887080215</v>
      </c>
      <c r="L47" s="11">
        <v>6.4873122627258377</v>
      </c>
      <c r="M47" s="11">
        <v>7.3187983200462554</v>
      </c>
      <c r="N47" s="11">
        <v>13.806110582772094</v>
      </c>
      <c r="P47" s="10" t="str">
        <f>name!D15</f>
        <v>41 Administrative occupations</v>
      </c>
      <c r="Q47" s="11">
        <v>61.376718116046874</v>
      </c>
      <c r="R47" s="11">
        <v>51.533113906631883</v>
      </c>
      <c r="S47" s="345">
        <f t="shared" si="28"/>
        <v>-9.8436042094149911</v>
      </c>
      <c r="T47" s="345">
        <v>30.905586393232642</v>
      </c>
      <c r="U47" s="345">
        <f t="shared" si="29"/>
        <v>21.061982183817651</v>
      </c>
      <c r="V47" s="346">
        <f t="shared" si="30"/>
        <v>2.7561091192325415E-2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3.1978017477300655E-2</v>
      </c>
      <c r="C48" s="11">
        <v>8.4309915726977561E-2</v>
      </c>
      <c r="D48" s="11">
        <f t="shared" si="25"/>
        <v>5.2331898249676906E-2</v>
      </c>
      <c r="E48" s="11">
        <v>3.1262980850246938E-2</v>
      </c>
      <c r="F48" s="11">
        <f t="shared" si="26"/>
        <v>8.3594879099923844E-2</v>
      </c>
      <c r="G48" s="200">
        <f t="shared" si="27"/>
        <v>4.6509428455202784E-2</v>
      </c>
      <c r="I48" s="11" t="str">
        <f t="shared" si="33"/>
        <v>Process, plant and machine operatives</v>
      </c>
      <c r="J48" s="11">
        <v>3.2621112158131034</v>
      </c>
      <c r="K48" s="11">
        <v>6.7058641723774048</v>
      </c>
      <c r="L48" s="11">
        <v>3.443752956564301</v>
      </c>
      <c r="M48" s="11">
        <v>3.0438245260007584</v>
      </c>
      <c r="N48" s="11">
        <v>6.4875774825650598</v>
      </c>
      <c r="P48" s="10" t="str">
        <f>name!D16</f>
        <v>42 Secretarial and related occupations</v>
      </c>
      <c r="Q48" s="11">
        <v>16.146851890586259</v>
      </c>
      <c r="R48" s="11">
        <v>13.162394399378369</v>
      </c>
      <c r="S48" s="345">
        <f t="shared" si="28"/>
        <v>-2.9844574912078894</v>
      </c>
      <c r="T48" s="345">
        <v>8.5135831510005939</v>
      </c>
      <c r="U48" s="345">
        <f t="shared" si="29"/>
        <v>5.5291256597927045</v>
      </c>
      <c r="V48" s="346">
        <f t="shared" si="30"/>
        <v>2.863395961797699E-2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1.6069884858643288E-2</v>
      </c>
      <c r="C49" s="11">
        <v>2.8052087380569694E-2</v>
      </c>
      <c r="D49" s="11">
        <f t="shared" si="25"/>
        <v>1.1982202521926406E-2</v>
      </c>
      <c r="E49" s="11">
        <v>1.4399736022948384E-2</v>
      </c>
      <c r="F49" s="11">
        <f t="shared" si="26"/>
        <v>2.6381938544874792E-2</v>
      </c>
      <c r="G49" s="200">
        <f t="shared" si="27"/>
        <v>4.3574885833572274E-2</v>
      </c>
      <c r="I49" s="11" t="str">
        <f t="shared" si="33"/>
        <v>Elementary occupations</v>
      </c>
      <c r="J49" s="11">
        <v>6.4663942484593511</v>
      </c>
      <c r="K49" s="11">
        <v>10.662515042185161</v>
      </c>
      <c r="L49" s="11">
        <v>4.1961207937258109</v>
      </c>
      <c r="M49" s="11">
        <v>5.2783359411595052</v>
      </c>
      <c r="N49" s="11">
        <v>9.4744567348853153</v>
      </c>
      <c r="P49" s="10" t="str">
        <f>name!D17</f>
        <v>51 Skilled agricultural and related trades</v>
      </c>
      <c r="Q49" s="11">
        <v>2.1529680011436811</v>
      </c>
      <c r="R49" s="11">
        <v>2.7760081565989783</v>
      </c>
      <c r="S49" s="345">
        <f t="shared" si="28"/>
        <v>0.62304015545529712</v>
      </c>
      <c r="T49" s="345">
        <v>1.72963463146139</v>
      </c>
      <c r="U49" s="345">
        <f t="shared" si="29"/>
        <v>2.3526747869166869</v>
      </c>
      <c r="V49" s="346">
        <f t="shared" si="30"/>
        <v>4.0093441766207327E-2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3.0799512134190462E-2</v>
      </c>
      <c r="C50" s="11">
        <v>5.7821558176659522E-2</v>
      </c>
      <c r="D50" s="11">
        <f t="shared" si="25"/>
        <v>2.702204604246906E-2</v>
      </c>
      <c r="E50" s="11">
        <v>1.9832086561789024E-2</v>
      </c>
      <c r="F50" s="11">
        <f t="shared" si="26"/>
        <v>4.6854132604258081E-2</v>
      </c>
      <c r="G50" s="200">
        <f t="shared" si="27"/>
        <v>3.3693662239676403E-2</v>
      </c>
      <c r="O50" s="71"/>
      <c r="P50" s="10" t="str">
        <f>name!D18</f>
        <v>52 Skilled metal, electrical and electronic trades</v>
      </c>
      <c r="Q50" s="11">
        <v>0.64456355252176967</v>
      </c>
      <c r="R50" s="11">
        <v>1.9028363745533001</v>
      </c>
      <c r="S50" s="345">
        <f t="shared" si="28"/>
        <v>1.2582728220315305</v>
      </c>
      <c r="T50" s="345">
        <v>0.84912285349797678</v>
      </c>
      <c r="U50" s="345">
        <f t="shared" si="29"/>
        <v>2.1073956755295074</v>
      </c>
      <c r="V50" s="346">
        <f t="shared" si="30"/>
        <v>5.7627932619132904E-2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6.0396970151164551E-3</v>
      </c>
      <c r="C51" s="11">
        <v>1.1095775661782685E-2</v>
      </c>
      <c r="D51" s="11">
        <f t="shared" ref="D51" si="34">C51-B51</f>
        <v>5.0560786466662296E-3</v>
      </c>
      <c r="E51" s="11">
        <v>4.7410497189668476E-3</v>
      </c>
      <c r="F51" s="11">
        <f t="shared" ref="F51" si="35">SUM(D51:E51)</f>
        <v>9.7971283656330781E-3</v>
      </c>
      <c r="G51" s="200">
        <f t="shared" si="27"/>
        <v>3.9382928472870393E-2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0.25566948967552816</v>
      </c>
      <c r="R51" s="11">
        <v>0.29579139520272296</v>
      </c>
      <c r="S51" s="345">
        <f t="shared" si="28"/>
        <v>4.0121905527194801E-2</v>
      </c>
      <c r="T51" s="345">
        <v>0.14037056608761586</v>
      </c>
      <c r="U51" s="345">
        <f t="shared" si="29"/>
        <v>0.18049247161481066</v>
      </c>
      <c r="V51" s="346">
        <f t="shared" si="30"/>
        <v>2.9605089199462142E-2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5.0308234663779032E-2</v>
      </c>
      <c r="C52" s="11">
        <v>9.4365746524348829E-2</v>
      </c>
      <c r="D52" s="11">
        <f t="shared" si="25"/>
        <v>4.4057511860569797E-2</v>
      </c>
      <c r="E52" s="11">
        <v>3.3055260202716923E-2</v>
      </c>
      <c r="F52" s="11">
        <f t="shared" si="26"/>
        <v>7.7112772063286719E-2</v>
      </c>
      <c r="G52" s="200">
        <f t="shared" si="27"/>
        <v>3.4242679742402249E-2</v>
      </c>
      <c r="I52" s="11" t="str">
        <f>I41</f>
        <v>Managers, directors and senior officials</v>
      </c>
      <c r="J52" s="11">
        <f t="array" ref="J52:J60">MMULT(aggregation!$B$13:$AA$21,B123:B148)</f>
        <v>5.1657063785122661</v>
      </c>
      <c r="K52" s="11">
        <f t="array" ref="K52:K60">MMULT(aggregation!$B$13:$AA$21,C123:C148)</f>
        <v>6.3495914633053214</v>
      </c>
      <c r="L52" s="11">
        <f t="array" ref="L52:L60">MMULT(aggregation!$B$13:$AA$21,D123:D148)</f>
        <v>1.1838850847930555</v>
      </c>
      <c r="M52" s="11">
        <f t="array" ref="M52:M60">MMULT(aggregation!$B$13:$AA$21,E123:E148)</f>
        <v>3.2157601753831875</v>
      </c>
      <c r="N52" s="11">
        <f t="array" ref="N52:N60">MMULT(aggregation!$B$13:$AA$21,F123:F148)</f>
        <v>4.3996452601762428</v>
      </c>
      <c r="P52" s="10" t="str">
        <f>name!D20</f>
        <v>54 Textiles, printing and other skilled trades</v>
      </c>
      <c r="Q52" s="11">
        <v>6.369547627369391</v>
      </c>
      <c r="R52" s="11">
        <v>6.0557119911980566</v>
      </c>
      <c r="S52" s="345">
        <f t="shared" si="28"/>
        <v>-0.31383563617133436</v>
      </c>
      <c r="T52" s="345">
        <v>3.4384332852963952</v>
      </c>
      <c r="U52" s="345">
        <f t="shared" si="29"/>
        <v>3.1245976491250609</v>
      </c>
      <c r="V52" s="346">
        <f t="shared" si="30"/>
        <v>2.9195949128981047E-2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4.317994792593613E-2</v>
      </c>
      <c r="C53" s="11">
        <v>9.6562698574932923E-2</v>
      </c>
      <c r="D53" s="11">
        <f t="shared" si="25"/>
        <v>5.3382750648996793E-2</v>
      </c>
      <c r="E53" s="11">
        <v>3.6644797159826818E-2</v>
      </c>
      <c r="F53" s="11">
        <f t="shared" si="26"/>
        <v>9.0027547808823605E-2</v>
      </c>
      <c r="G53" s="200">
        <f t="shared" si="27"/>
        <v>4.1814413829043717E-2</v>
      </c>
      <c r="I53" s="11" t="str">
        <f>I42</f>
        <v>Professional occupations</v>
      </c>
      <c r="J53" s="11">
        <v>8.9146238232357931</v>
      </c>
      <c r="K53" s="11">
        <v>6.5383874048308011</v>
      </c>
      <c r="L53" s="11">
        <v>-2.3762364184049911</v>
      </c>
      <c r="M53" s="11">
        <v>2.7665688062798632</v>
      </c>
      <c r="N53" s="11">
        <v>0.3903323878748719</v>
      </c>
      <c r="P53" s="10" t="str">
        <f>name!D21</f>
        <v>61 Caring personal service occupations</v>
      </c>
      <c r="Q53" s="11">
        <v>59.327393164166892</v>
      </c>
      <c r="R53" s="11">
        <v>68.552232809529698</v>
      </c>
      <c r="S53" s="345">
        <f t="shared" si="28"/>
        <v>9.2248396453628061</v>
      </c>
      <c r="T53" s="345">
        <v>37.486942687756979</v>
      </c>
      <c r="U53" s="345">
        <f t="shared" si="29"/>
        <v>46.711782333119785</v>
      </c>
      <c r="V53" s="346">
        <f t="shared" si="30"/>
        <v>3.3187064827932655E-2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1.9648579835897163E-2</v>
      </c>
      <c r="C54" s="11">
        <v>4.6297214201239653E-2</v>
      </c>
      <c r="D54" s="11">
        <f t="shared" ref="D54:D55" si="36">C54-B54</f>
        <v>2.664863436534249E-2</v>
      </c>
      <c r="E54" s="11">
        <v>1.5979960952700902E-2</v>
      </c>
      <c r="F54" s="11">
        <f t="shared" ref="F54:F55" si="37">SUM(D54:E54)</f>
        <v>4.2628595318043389E-2</v>
      </c>
      <c r="G54" s="200">
        <f t="shared" si="27"/>
        <v>4.0473742184023553E-2</v>
      </c>
      <c r="I54" s="11" t="str">
        <f>I43</f>
        <v>Associate professional occupations</v>
      </c>
      <c r="J54" s="11">
        <v>8.2588369369505106</v>
      </c>
      <c r="K54" s="11">
        <v>9.063962966751788</v>
      </c>
      <c r="L54" s="11">
        <v>0.80512602980127834</v>
      </c>
      <c r="M54" s="11">
        <v>3.8935223690616536</v>
      </c>
      <c r="N54" s="11">
        <v>4.6986483988629324</v>
      </c>
      <c r="P54" s="10" t="str">
        <f>name!D22</f>
        <v>62 Leisure, travel and related personal service occupations</v>
      </c>
      <c r="Q54" s="11">
        <v>16.769831055975274</v>
      </c>
      <c r="R54" s="11">
        <v>17.196511128987972</v>
      </c>
      <c r="S54" s="345">
        <f t="shared" si="28"/>
        <v>0.42668007301269739</v>
      </c>
      <c r="T54" s="345">
        <v>9.1743334958658895</v>
      </c>
      <c r="U54" s="345">
        <f t="shared" si="29"/>
        <v>9.6010135688785869</v>
      </c>
      <c r="V54" s="346">
        <f t="shared" si="30"/>
        <v>2.9518290786199941E-2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1.8901343348431483E-3</v>
      </c>
      <c r="C55" s="11">
        <v>3.9186197372772825E-3</v>
      </c>
      <c r="D55" s="11">
        <f t="shared" si="36"/>
        <v>2.0284854024341342E-3</v>
      </c>
      <c r="E55" s="11">
        <v>1.4660558401185164E-3</v>
      </c>
      <c r="F55" s="11">
        <f t="shared" si="37"/>
        <v>3.4945412425526506E-3</v>
      </c>
      <c r="G55" s="200">
        <f t="shared" si="27"/>
        <v>3.9019247252402023E-2</v>
      </c>
      <c r="I55" s="11" t="str">
        <f>I44</f>
        <v>Administrative and secretarial occupations</v>
      </c>
      <c r="J55" s="11">
        <v>7.0084916147519429</v>
      </c>
      <c r="K55" s="11">
        <v>9.3672658037457417</v>
      </c>
      <c r="L55" s="11">
        <v>2.3587741889937992</v>
      </c>
      <c r="M55" s="11">
        <v>4.9793158970168401</v>
      </c>
      <c r="N55" s="11">
        <v>7.3380900860106388</v>
      </c>
      <c r="P55" s="10" t="str">
        <f>name!D23</f>
        <v>63 Community and civil enforcement occupations</v>
      </c>
      <c r="Q55" s="11">
        <v>0.17804902244896481</v>
      </c>
      <c r="R55" s="11">
        <v>0.22622815242062119</v>
      </c>
      <c r="S55" s="345">
        <f t="shared" si="28"/>
        <v>4.8179129971656381E-2</v>
      </c>
      <c r="T55" s="345">
        <v>0.13235820531474524</v>
      </c>
      <c r="U55" s="345">
        <f t="shared" si="29"/>
        <v>0.18053733528640162</v>
      </c>
      <c r="V55" s="346">
        <f t="shared" si="30"/>
        <v>3.7750175359206217E-2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0.11430633216574472</v>
      </c>
      <c r="C56" s="11">
        <v>0.17598396883798714</v>
      </c>
      <c r="D56" s="11">
        <f t="shared" si="25"/>
        <v>6.1677636672242422E-2</v>
      </c>
      <c r="E56" s="11">
        <v>6.2820706306955271E-2</v>
      </c>
      <c r="F56" s="11">
        <f t="shared" si="26"/>
        <v>0.12449834297919769</v>
      </c>
      <c r="G56" s="200">
        <f t="shared" si="27"/>
        <v>2.9629486678361516E-2</v>
      </c>
      <c r="I56" s="11" t="str">
        <f t="shared" ref="I56:I60" si="38">I45</f>
        <v>Skilled trades occupations</v>
      </c>
      <c r="J56" s="11">
        <v>2.1672918953985429</v>
      </c>
      <c r="K56" s="11">
        <v>3.0189612225680094</v>
      </c>
      <c r="L56" s="11">
        <v>0.85166932716946642</v>
      </c>
      <c r="M56" s="11">
        <v>1.44576627465519</v>
      </c>
      <c r="N56" s="11">
        <v>2.2974356018246564</v>
      </c>
      <c r="P56" s="10" t="str">
        <f>name!D24</f>
        <v>71 Sales occupations</v>
      </c>
      <c r="Q56" s="11">
        <v>39.01213013459266</v>
      </c>
      <c r="R56" s="11">
        <v>33.980845586387446</v>
      </c>
      <c r="S56" s="345">
        <f t="shared" si="28"/>
        <v>-5.031284548205214</v>
      </c>
      <c r="T56" s="345">
        <v>19.9480903423418</v>
      </c>
      <c r="U56" s="345">
        <f t="shared" si="29"/>
        <v>14.916805794136586</v>
      </c>
      <c r="V56" s="346">
        <f t="shared" si="30"/>
        <v>2.7915217822192195E-2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4.9772874913668635E-2</v>
      </c>
      <c r="C57" s="11">
        <v>0.1257641928343696</v>
      </c>
      <c r="D57" s="11">
        <f t="shared" si="25"/>
        <v>7.5991317920700963E-2</v>
      </c>
      <c r="E57" s="11">
        <v>3.9134458879787351E-2</v>
      </c>
      <c r="F57" s="11">
        <f t="shared" si="26"/>
        <v>0.11512577680048831</v>
      </c>
      <c r="G57" s="200">
        <f t="shared" si="27"/>
        <v>3.9432577032527005E-2</v>
      </c>
      <c r="I57" s="11" t="str">
        <f t="shared" si="38"/>
        <v>Caring, leisure and other service occupations</v>
      </c>
      <c r="J57" s="11">
        <v>8.4062544093775742</v>
      </c>
      <c r="K57" s="11">
        <v>11.410249883810669</v>
      </c>
      <c r="L57" s="11">
        <v>3.0039954744330943</v>
      </c>
      <c r="M57" s="11">
        <v>5.9769477329301521</v>
      </c>
      <c r="N57" s="11">
        <v>8.9809432073632465</v>
      </c>
      <c r="P57" s="10" t="str">
        <f>name!D25</f>
        <v>72 Customer service occupations</v>
      </c>
      <c r="Q57" s="11">
        <v>10.933680474825906</v>
      </c>
      <c r="R57" s="11">
        <v>15.404757338490853</v>
      </c>
      <c r="S57" s="345">
        <f t="shared" si="28"/>
        <v>4.4710768636649476</v>
      </c>
      <c r="T57" s="345">
        <v>7.5869206035490313</v>
      </c>
      <c r="U57" s="345">
        <f t="shared" si="29"/>
        <v>12.05799746721398</v>
      </c>
      <c r="V57" s="346">
        <f t="shared" si="30"/>
        <v>3.5760266248295869E-2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5.4074929490479713E-2</v>
      </c>
      <c r="C58" s="11">
        <v>0.17046740151543466</v>
      </c>
      <c r="D58" s="11">
        <f t="shared" ref="D58:D59" si="39">C58-B58</f>
        <v>0.11639247202495495</v>
      </c>
      <c r="E58" s="11">
        <v>5.5509893982672809E-2</v>
      </c>
      <c r="F58" s="11">
        <f t="shared" ref="F58:F59" si="40">SUM(D58:E58)</f>
        <v>0.17190236600762776</v>
      </c>
      <c r="G58" s="200">
        <f t="shared" si="27"/>
        <v>4.8214822649232492E-2</v>
      </c>
      <c r="I58" s="11" t="str">
        <f t="shared" si="38"/>
        <v>Sales and customer service occupations</v>
      </c>
      <c r="J58" s="11">
        <v>3.5655796507717978</v>
      </c>
      <c r="K58" s="11">
        <v>5.7691132931815012</v>
      </c>
      <c r="L58" s="11">
        <v>2.2035336424097025</v>
      </c>
      <c r="M58" s="11">
        <v>2.6237049302051401</v>
      </c>
      <c r="N58" s="11">
        <v>4.827238572614843</v>
      </c>
      <c r="P58" s="10" t="str">
        <f>name!D26</f>
        <v>81 Process, plant and machine operatives</v>
      </c>
      <c r="Q58" s="11">
        <v>6.983958626303032</v>
      </c>
      <c r="R58" s="11">
        <v>9.8475746741943802</v>
      </c>
      <c r="S58" s="345">
        <f t="shared" si="28"/>
        <v>2.8636160478913482</v>
      </c>
      <c r="T58" s="345">
        <v>4.3659272241118368</v>
      </c>
      <c r="U58" s="345">
        <f t="shared" si="29"/>
        <v>7.2295432720031849</v>
      </c>
      <c r="V58" s="346">
        <f t="shared" si="30"/>
        <v>3.2902485280001059E-2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9.9122238954641964E-2</v>
      </c>
      <c r="C59" s="11">
        <v>0.25234829640805723</v>
      </c>
      <c r="D59" s="11">
        <f t="shared" si="39"/>
        <v>0.15322605745341528</v>
      </c>
      <c r="E59" s="11">
        <v>0.11154344931215238</v>
      </c>
      <c r="F59" s="11">
        <f t="shared" si="40"/>
        <v>0.26476950676556765</v>
      </c>
      <c r="G59" s="200">
        <f t="shared" si="27"/>
        <v>5.1545768821026128E-2</v>
      </c>
      <c r="I59" s="11" t="str">
        <f t="shared" si="38"/>
        <v>Process, plant and machine operatives</v>
      </c>
      <c r="J59" s="11">
        <v>1.6381452810226833</v>
      </c>
      <c r="K59" s="11">
        <v>2.896674141156323</v>
      </c>
      <c r="L59" s="11">
        <v>1.25852886013364</v>
      </c>
      <c r="M59" s="11">
        <v>1.3606910829302932</v>
      </c>
      <c r="N59" s="11">
        <v>2.6192199430639329</v>
      </c>
      <c r="P59" s="10" t="str">
        <f>name!D27</f>
        <v>82 Transport and mobile machine drivers and operatives</v>
      </c>
      <c r="Q59" s="11">
        <v>2.4296484332777513</v>
      </c>
      <c r="R59" s="11">
        <v>3.9990582109975872</v>
      </c>
      <c r="S59" s="345">
        <f t="shared" si="28"/>
        <v>1.5694097777198359</v>
      </c>
      <c r="T59" s="345">
        <v>2.2116563957360249</v>
      </c>
      <c r="U59" s="345">
        <f t="shared" si="29"/>
        <v>3.7810661734558608</v>
      </c>
      <c r="V59" s="346">
        <f t="shared" si="30"/>
        <v>4.4094425629269907E-2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6.9956686669922019E-4</v>
      </c>
      <c r="C60" s="11">
        <v>9.3379270025603753E-4</v>
      </c>
      <c r="D60" s="11">
        <f t="shared" si="25"/>
        <v>2.3422583355681733E-4</v>
      </c>
      <c r="E60" s="11">
        <v>4.1797338775263879E-4</v>
      </c>
      <c r="F60" s="11">
        <f t="shared" si="26"/>
        <v>6.5219922130945612E-4</v>
      </c>
      <c r="G60" s="200">
        <f t="shared" si="27"/>
        <v>3.1720982184027413E-2</v>
      </c>
      <c r="I60" s="11" t="str">
        <f t="shared" si="38"/>
        <v>Elementary occupations</v>
      </c>
      <c r="J60" s="11">
        <v>3.3311834275813839</v>
      </c>
      <c r="K60" s="11">
        <v>5.4918048489947129</v>
      </c>
      <c r="L60" s="11">
        <v>2.160621421413329</v>
      </c>
      <c r="M60" s="11">
        <v>2.5876821190303163</v>
      </c>
      <c r="N60" s="11">
        <v>4.7483035404436453</v>
      </c>
      <c r="P60" s="10" t="str">
        <f>name!D28</f>
        <v>91 Elementary trades and related occupations</v>
      </c>
      <c r="Q60" s="11">
        <v>3.9095192655368383</v>
      </c>
      <c r="R60" s="11">
        <v>3.3832348276867319</v>
      </c>
      <c r="S60" s="345">
        <f t="shared" si="28"/>
        <v>-0.52628443785010637</v>
      </c>
      <c r="T60" s="345">
        <v>2.1883056770990024</v>
      </c>
      <c r="U60" s="345">
        <f t="shared" si="29"/>
        <v>1.662021239248896</v>
      </c>
      <c r="V60" s="346">
        <f t="shared" si="30"/>
        <v>3.0077987049907273E-2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6.0053225874790173E-2</v>
      </c>
      <c r="C61" s="11">
        <v>0.12799373041212456</v>
      </c>
      <c r="D61" s="11">
        <f t="shared" ref="D61" si="41">C61-B61</f>
        <v>6.7940504537334384E-2</v>
      </c>
      <c r="E61" s="11">
        <v>4.9019558911004832E-2</v>
      </c>
      <c r="F61" s="11">
        <f t="shared" ref="F61" si="42">SUM(D61:E61)</f>
        <v>0.11696006344833922</v>
      </c>
      <c r="G61" s="200">
        <f t="shared" ref="G61" si="43">IF(B61&gt;0,(1+(E61/B61))^(1/($C$6-$B$6))-1,0)</f>
        <v>4.0587658189790377E-2</v>
      </c>
      <c r="P61" s="10" t="str">
        <f>name!D29</f>
        <v>92 Elementary administration and service occupations</v>
      </c>
      <c r="Q61" s="11">
        <v>39.131612376464979</v>
      </c>
      <c r="R61" s="11">
        <v>36.513331668383316</v>
      </c>
      <c r="S61" s="345">
        <f t="shared" ref="S61" si="44">R61-Q61</f>
        <v>-2.618280708081663</v>
      </c>
      <c r="T61" s="345">
        <v>20.70831387682043</v>
      </c>
      <c r="U61" s="345">
        <f t="shared" ref="U61" si="45">SUM(S61:T61)</f>
        <v>18.090033168738767</v>
      </c>
      <c r="V61" s="346">
        <f t="shared" ref="V61" si="46">IF(Q61&gt;0,(1+(T61/Q61))^(1/($C$6-$B$6))-1,0)</f>
        <v>2.8720877536864364E-2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11.4980951922022</v>
      </c>
      <c r="C62" s="11">
        <f t="shared" ref="C62:F62" si="47">SUM(C36:C61)</f>
        <v>18.537783996607487</v>
      </c>
      <c r="D62" s="11">
        <f t="shared" si="47"/>
        <v>7.0396888044052881</v>
      </c>
      <c r="E62" s="11">
        <f t="shared" si="47"/>
        <v>6.9050991237731996</v>
      </c>
      <c r="F62" s="11">
        <f t="shared" si="47"/>
        <v>13.944787928178489</v>
      </c>
      <c r="G62" s="200">
        <f t="shared" si="27"/>
        <v>3.1852975351826185E-2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435.64353217737755</v>
      </c>
      <c r="R62" s="11">
        <f>SUM(R36:R61)</f>
        <v>470.51866672806824</v>
      </c>
      <c r="S62" s="345">
        <f>R62-Q62</f>
        <v>34.875134550690689</v>
      </c>
      <c r="T62" s="11">
        <f>SUM(T36:T61)</f>
        <v>253.12973589943539</v>
      </c>
      <c r="U62" s="345">
        <f>SUM(S62:T62)</f>
        <v>288.00487045012608</v>
      </c>
      <c r="V62" s="346">
        <f t="shared" si="30"/>
        <v>3.1010292540335715E-2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7.7395883834835502</v>
      </c>
      <c r="K63" s="11">
        <f t="array" ref="K63:K71">MMULT(aggregation!$B$13:$AA$21,C152:C177)</f>
        <v>9.5257657833410683</v>
      </c>
      <c r="L63" s="11">
        <f t="array" ref="L63:L71">MMULT(aggregation!$B$13:$AA$21,D152:D177)</f>
        <v>1.7861773998575168</v>
      </c>
      <c r="M63" s="11">
        <f t="array" ref="M63:M71">MMULT(aggregation!$B$13:$AA$21,E152:E177)</f>
        <v>4.6502796493222078</v>
      </c>
      <c r="N63" s="11">
        <f t="array" ref="N63:N71">MMULT(aggregation!$B$13:$AA$21,F152:F177)</f>
        <v>6.4364570491797242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10.172892751671148</v>
      </c>
      <c r="K64" s="11">
        <v>11.792806867722209</v>
      </c>
      <c r="L64" s="11">
        <v>1.6199141160510622</v>
      </c>
      <c r="M64" s="11">
        <v>4.720332837322978</v>
      </c>
      <c r="N64" s="11">
        <v>6.3402469533740415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7.3583349701762994</v>
      </c>
      <c r="C65" s="11">
        <v>10.881280662932596</v>
      </c>
      <c r="D65" s="11">
        <f>C65-B65</f>
        <v>3.5229456927562968</v>
      </c>
      <c r="E65" s="11">
        <v>4.4968233740243209</v>
      </c>
      <c r="F65" s="11">
        <f>SUM(D65:E65)</f>
        <v>8.0197690667806185</v>
      </c>
      <c r="G65" s="200">
        <f>IF(B65&gt;0,(1+(E65/B65))^(1/($C$6-$B$6))-1,0)</f>
        <v>3.2306163438615476E-2</v>
      </c>
      <c r="I65" s="11" t="str">
        <f>I54</f>
        <v>Associate professional occupations</v>
      </c>
      <c r="J65" s="11">
        <v>7.4734176963706442</v>
      </c>
      <c r="K65" s="11">
        <v>7.9286655660403387</v>
      </c>
      <c r="L65" s="11">
        <v>0.45524786966969388</v>
      </c>
      <c r="M65" s="11">
        <v>3.4048915847416517</v>
      </c>
      <c r="N65" s="11">
        <v>3.8601394544113452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2.7425139500544486</v>
      </c>
      <c r="C66" s="11">
        <v>6.1566113760606491</v>
      </c>
      <c r="D66" s="11">
        <f t="shared" ref="D66:D89" si="50">C66-B66</f>
        <v>3.4140974260062005</v>
      </c>
      <c r="E66" s="11">
        <v>2.5483599062515823</v>
      </c>
      <c r="F66" s="11">
        <f t="shared" ref="F66:F89" si="51">SUM(D66:E66)</f>
        <v>5.9624573322577827</v>
      </c>
      <c r="G66" s="200">
        <f t="shared" ref="G66:G89" si="52">IF(B66&gt;0,(1+(E66/B66))^(1/($C$6-$B$6))-1,0)</f>
        <v>4.4780931151790604E-2</v>
      </c>
      <c r="I66" s="11" t="str">
        <f>I55</f>
        <v>Administrative and secretarial occupations</v>
      </c>
      <c r="J66" s="11">
        <v>6.3260340500108132</v>
      </c>
      <c r="K66" s="11">
        <v>7.7741189587454782</v>
      </c>
      <c r="L66" s="11">
        <v>1.448084908734665</v>
      </c>
      <c r="M66" s="11">
        <v>4.1122301576405178</v>
      </c>
      <c r="N66" s="11">
        <v>5.5603150663751828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9.6455497447628833</v>
      </c>
      <c r="C67" s="11">
        <v>16.999768347686647</v>
      </c>
      <c r="D67" s="11">
        <f t="shared" si="50"/>
        <v>7.3542186029237637</v>
      </c>
      <c r="E67" s="11">
        <v>5.271520402631733</v>
      </c>
      <c r="F67" s="11">
        <f t="shared" si="51"/>
        <v>12.625739005555497</v>
      </c>
      <c r="G67" s="200">
        <f t="shared" si="52"/>
        <v>2.9493881339598182E-2</v>
      </c>
      <c r="I67" s="11" t="str">
        <f t="shared" ref="I67:I71" si="53">I56</f>
        <v>Skilled trades occupations</v>
      </c>
      <c r="J67" s="11">
        <v>4.0410867906388379</v>
      </c>
      <c r="K67" s="11">
        <v>5.3334450438070977</v>
      </c>
      <c r="L67" s="11">
        <v>1.2923582531682594</v>
      </c>
      <c r="M67" s="11">
        <v>2.3322877391121764</v>
      </c>
      <c r="N67" s="11">
        <v>3.6246459922804357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5.9916648311866041</v>
      </c>
      <c r="C68" s="11">
        <v>9.4200930027500025</v>
      </c>
      <c r="D68" s="11">
        <f t="shared" si="50"/>
        <v>3.4284281715633984</v>
      </c>
      <c r="E68" s="11">
        <v>3.6679925464042791</v>
      </c>
      <c r="F68" s="11">
        <f t="shared" si="51"/>
        <v>7.0964207179676775</v>
      </c>
      <c r="G68" s="200">
        <f t="shared" si="52"/>
        <v>3.2351549772258847E-2</v>
      </c>
      <c r="I68" s="11" t="str">
        <f t="shared" si="53"/>
        <v>Caring, leisure and other service occupations</v>
      </c>
      <c r="J68" s="11">
        <v>5.8001135211298243</v>
      </c>
      <c r="K68" s="11">
        <v>8.6979611146400604</v>
      </c>
      <c r="L68" s="11">
        <v>2.897847593510237</v>
      </c>
      <c r="M68" s="11">
        <v>4.3737252552861277</v>
      </c>
      <c r="N68" s="11">
        <v>7.2715728487963647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16.539812574391512</v>
      </c>
      <c r="C69" s="11">
        <v>20.909539323012996</v>
      </c>
      <c r="D69" s="11">
        <f t="shared" ref="D69" si="54">C69-B69</f>
        <v>4.3697267486214848</v>
      </c>
      <c r="E69" s="11">
        <v>8.9426955688911978</v>
      </c>
      <c r="F69" s="11">
        <f t="shared" ref="F69" si="55">SUM(D69:E69)</f>
        <v>13.312422317512683</v>
      </c>
      <c r="G69" s="200">
        <f t="shared" si="52"/>
        <v>2.9233956089021795E-2</v>
      </c>
      <c r="I69" s="11" t="str">
        <f t="shared" si="53"/>
        <v>Sales and customer service occupations</v>
      </c>
      <c r="J69" s="11">
        <v>3.4150256734209119</v>
      </c>
      <c r="K69" s="11">
        <v>4.7644260576128543</v>
      </c>
      <c r="L69" s="11">
        <v>1.3494003841919426</v>
      </c>
      <c r="M69" s="11">
        <v>1.9349121810015522</v>
      </c>
      <c r="N69" s="11">
        <v>3.2843125651934946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12.369917499448029</v>
      </c>
      <c r="C70" s="11">
        <v>20.529053244920355</v>
      </c>
      <c r="D70" s="11">
        <f t="shared" si="50"/>
        <v>8.1591357454723266</v>
      </c>
      <c r="E70" s="11">
        <v>7.9212184673537269</v>
      </c>
      <c r="F70" s="11">
        <f t="shared" si="51"/>
        <v>16.080354212826052</v>
      </c>
      <c r="G70" s="200">
        <f t="shared" si="52"/>
        <v>3.3544794220413232E-2</v>
      </c>
      <c r="I70" s="11" t="str">
        <f t="shared" si="53"/>
        <v>Process, plant and machine operatives</v>
      </c>
      <c r="J70" s="11">
        <v>2.7443881916996977</v>
      </c>
      <c r="K70" s="11">
        <v>4.9526645102504467</v>
      </c>
      <c r="L70" s="11">
        <v>2.2082763185507481</v>
      </c>
      <c r="M70" s="11">
        <v>2.300349167579161</v>
      </c>
      <c r="N70" s="11">
        <v>4.50862548612991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1.717516463461906</v>
      </c>
      <c r="C71" s="11">
        <v>2.5272848379802602</v>
      </c>
      <c r="D71" s="11">
        <f t="shared" si="50"/>
        <v>0.80976837451835415</v>
      </c>
      <c r="E71" s="11">
        <v>0.85522495729597003</v>
      </c>
      <c r="F71" s="11">
        <f t="shared" si="51"/>
        <v>1.6649933318143242</v>
      </c>
      <c r="G71" s="200">
        <f t="shared" si="52"/>
        <v>2.7305662608789527E-2</v>
      </c>
      <c r="I71" s="11" t="str">
        <f t="shared" si="53"/>
        <v>Elementary occupations</v>
      </c>
      <c r="J71" s="11">
        <v>2.9780633045460294</v>
      </c>
      <c r="K71" s="11">
        <v>4.4827972780484489</v>
      </c>
      <c r="L71" s="11">
        <v>1.504733973502419</v>
      </c>
      <c r="M71" s="11">
        <v>2.1461422387157998</v>
      </c>
      <c r="N71" s="11">
        <v>3.6508762122182188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1.5329861238538873</v>
      </c>
      <c r="C72" s="11">
        <v>2.6709690193984783</v>
      </c>
      <c r="D72" s="11">
        <f t="shared" si="50"/>
        <v>1.137982895544591</v>
      </c>
      <c r="E72" s="11">
        <v>1.0730196095142996</v>
      </c>
      <c r="F72" s="11">
        <f t="shared" si="51"/>
        <v>2.2110025050588904</v>
      </c>
      <c r="G72" s="200">
        <f t="shared" si="52"/>
        <v>3.6006490421157666E-2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0.50253733869857331</v>
      </c>
      <c r="C73" s="11">
        <v>1.2024208752177579</v>
      </c>
      <c r="D73" s="11">
        <f t="shared" si="50"/>
        <v>0.69988353651918456</v>
      </c>
      <c r="E73" s="11">
        <v>0.28461148506766043</v>
      </c>
      <c r="F73" s="11">
        <f t="shared" si="51"/>
        <v>0.98449502158684499</v>
      </c>
      <c r="G73" s="200">
        <f t="shared" si="52"/>
        <v>3.0368487044656334E-2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2.3042718041101908</v>
      </c>
      <c r="C74" s="11">
        <v>3.2777658739376663</v>
      </c>
      <c r="D74" s="11">
        <f t="shared" ref="D74:D75" si="56">C74-B74</f>
        <v>0.97349406982747544</v>
      </c>
      <c r="E74" s="11">
        <v>1.2538481723454173</v>
      </c>
      <c r="F74" s="11">
        <f t="shared" ref="F74:F75" si="57">SUM(D74:E74)</f>
        <v>2.2273422421728926</v>
      </c>
      <c r="G74" s="200">
        <f t="shared" si="52"/>
        <v>2.9388057582162785E-2</v>
      </c>
      <c r="I74" s="11" t="str">
        <f>I63</f>
        <v>Managers, directors and senior officials</v>
      </c>
      <c r="J74" s="11">
        <f t="array" ref="J74:J82">MMULT(aggregation!$B$13:$AA$21,B181:B206)</f>
        <v>21.020429348675801</v>
      </c>
      <c r="K74" s="11">
        <f t="array" ref="K74:K82">MMULT(aggregation!$B$13:$AA$21,C181:C206)</f>
        <v>23.397339901204038</v>
      </c>
      <c r="L74" s="11">
        <f t="array" ref="L74:L82">MMULT(aggregation!$B$13:$AA$21,D181:D206)</f>
        <v>2.3769105525282379</v>
      </c>
      <c r="M74" s="11">
        <f t="array" ref="M74:M82">MMULT(aggregation!$B$13:$AA$21,E181:E206)</f>
        <v>9.7355070098441949</v>
      </c>
      <c r="N74" s="11">
        <f t="array" ref="N74:N82">MMULT(aggregation!$B$13:$AA$21,F181:F206)</f>
        <v>12.112417562372434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6.5107574836683026</v>
      </c>
      <c r="C75" s="11">
        <v>10.159632597474834</v>
      </c>
      <c r="D75" s="11">
        <f t="shared" si="56"/>
        <v>3.6488751138065316</v>
      </c>
      <c r="E75" s="11">
        <v>3.7939136585605895</v>
      </c>
      <c r="F75" s="11">
        <f t="shared" si="57"/>
        <v>7.4427887723671216</v>
      </c>
      <c r="G75" s="200">
        <f t="shared" si="52"/>
        <v>3.1082718349934924E-2</v>
      </c>
      <c r="I75" s="11" t="str">
        <f>I64</f>
        <v>Professional occupations</v>
      </c>
      <c r="J75" s="11">
        <v>23.871938529178145</v>
      </c>
      <c r="K75" s="11">
        <v>27.229335639886564</v>
      </c>
      <c r="L75" s="11">
        <v>3.3573971107084128</v>
      </c>
      <c r="M75" s="11">
        <v>10.300846863237226</v>
      </c>
      <c r="N75" s="11">
        <v>13.658243973945638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4.6800750423615289</v>
      </c>
      <c r="C76" s="11">
        <v>7.8074498863899926</v>
      </c>
      <c r="D76" s="11">
        <f t="shared" si="50"/>
        <v>3.1273748440284637</v>
      </c>
      <c r="E76" s="11">
        <v>3.0611123134429361</v>
      </c>
      <c r="F76" s="11">
        <f t="shared" si="51"/>
        <v>6.1884871574713998</v>
      </c>
      <c r="G76" s="200">
        <f t="shared" si="52"/>
        <v>3.4118523540987988E-2</v>
      </c>
      <c r="I76" s="11" t="str">
        <f>I65</f>
        <v>Associate professional occupations</v>
      </c>
      <c r="J76" s="11">
        <v>23.162974853166642</v>
      </c>
      <c r="K76" s="11">
        <v>21.771452006796093</v>
      </c>
      <c r="L76" s="11">
        <v>-1.3915228463705491</v>
      </c>
      <c r="M76" s="11">
        <v>8.9873857130097647</v>
      </c>
      <c r="N76" s="11">
        <v>7.5958628666392149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0.70122862113022577</v>
      </c>
      <c r="C77" s="11">
        <v>1.4896379672052598</v>
      </c>
      <c r="D77" s="11">
        <f t="shared" si="50"/>
        <v>0.78840934607503399</v>
      </c>
      <c r="E77" s="11">
        <v>0.60155288059859291</v>
      </c>
      <c r="F77" s="11">
        <f t="shared" si="51"/>
        <v>1.3899622266736269</v>
      </c>
      <c r="G77" s="200">
        <f t="shared" si="52"/>
        <v>4.2159351690955527E-2</v>
      </c>
      <c r="I77" s="11" t="str">
        <f>I66</f>
        <v>Administrative and secretarial occupations</v>
      </c>
      <c r="J77" s="11">
        <v>22.491631740422552</v>
      </c>
      <c r="K77" s="11">
        <v>17.546988782574584</v>
      </c>
      <c r="L77" s="11">
        <v>-4.944642957847968</v>
      </c>
      <c r="M77" s="11">
        <v>9.4707468115616571</v>
      </c>
      <c r="N77" s="11">
        <v>4.5261038537136891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0.11116495440525895</v>
      </c>
      <c r="C78" s="11">
        <v>0.19328693152754103</v>
      </c>
      <c r="D78" s="11">
        <f t="shared" si="50"/>
        <v>8.2121977122282086E-2</v>
      </c>
      <c r="E78" s="11">
        <v>7.9967940809104215E-2</v>
      </c>
      <c r="F78" s="11">
        <f t="shared" si="51"/>
        <v>0.1620899179313863</v>
      </c>
      <c r="G78" s="200">
        <f t="shared" si="52"/>
        <v>3.6790883071053715E-2</v>
      </c>
      <c r="I78" s="11" t="str">
        <f t="shared" ref="I78:I82" si="58">I67</f>
        <v>Skilled trades occupations</v>
      </c>
      <c r="J78" s="11">
        <v>24.22867765691203</v>
      </c>
      <c r="K78" s="11">
        <v>23.399256741132124</v>
      </c>
      <c r="L78" s="11">
        <v>-0.82942091577990595</v>
      </c>
      <c r="M78" s="11">
        <v>9.216187579349846</v>
      </c>
      <c r="N78" s="11">
        <v>8.3867666635699418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0.52121486944539563</v>
      </c>
      <c r="C79" s="11">
        <v>1.1787211660847081</v>
      </c>
      <c r="D79" s="11">
        <f t="shared" si="50"/>
        <v>0.65750629663931248</v>
      </c>
      <c r="E79" s="11">
        <v>0.40529553632652127</v>
      </c>
      <c r="F79" s="11">
        <f t="shared" si="51"/>
        <v>1.0628018329658337</v>
      </c>
      <c r="G79" s="200">
        <f t="shared" si="52"/>
        <v>3.909574625829304E-2</v>
      </c>
      <c r="I79" s="11" t="str">
        <f t="shared" si="58"/>
        <v>Caring, leisure and other service occupations</v>
      </c>
      <c r="J79" s="11">
        <v>32.920679017374411</v>
      </c>
      <c r="K79" s="11">
        <v>39.731468094164711</v>
      </c>
      <c r="L79" s="11">
        <v>6.8107890767903037</v>
      </c>
      <c r="M79" s="11">
        <v>19.37644256669228</v>
      </c>
      <c r="N79" s="11">
        <v>26.187231643482583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0.15712538842542173</v>
      </c>
      <c r="C80" s="11">
        <v>0.27697106709436398</v>
      </c>
      <c r="D80" s="11">
        <f t="shared" ref="D80" si="59">C80-B80</f>
        <v>0.11984567866894225</v>
      </c>
      <c r="E80" s="11">
        <v>0.11205778844999714</v>
      </c>
      <c r="F80" s="11">
        <f t="shared" ref="F80" si="60">SUM(D80:E80)</f>
        <v>0.23190346711893939</v>
      </c>
      <c r="G80" s="200">
        <f t="shared" si="52"/>
        <v>3.654167991212387E-2</v>
      </c>
      <c r="I80" s="11" t="str">
        <f t="shared" si="58"/>
        <v>Sales and customer service occupations</v>
      </c>
      <c r="J80" s="11">
        <v>22.094245808091106</v>
      </c>
      <c r="K80" s="11">
        <v>24.837564529425773</v>
      </c>
      <c r="L80" s="11">
        <v>2.743318721334667</v>
      </c>
      <c r="M80" s="11">
        <v>10.508747502798277</v>
      </c>
      <c r="N80" s="11">
        <v>13.252066224132944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0.49700177716056682</v>
      </c>
      <c r="C81" s="11">
        <v>0.89546156232664142</v>
      </c>
      <c r="D81" s="11">
        <f t="shared" si="50"/>
        <v>0.39845978516607461</v>
      </c>
      <c r="E81" s="11">
        <v>0.35200197626065288</v>
      </c>
      <c r="F81" s="11">
        <f t="shared" si="51"/>
        <v>0.75046176142672749</v>
      </c>
      <c r="G81" s="200">
        <f t="shared" si="52"/>
        <v>3.6342824069011348E-2</v>
      </c>
      <c r="I81" s="11" t="str">
        <f t="shared" si="58"/>
        <v>Process, plant and machine operatives</v>
      </c>
      <c r="J81" s="11">
        <v>16.650290290998569</v>
      </c>
      <c r="K81" s="11">
        <v>25.317229200296538</v>
      </c>
      <c r="L81" s="11">
        <v>8.6669389092979721</v>
      </c>
      <c r="M81" s="11">
        <v>10.198900840156968</v>
      </c>
      <c r="N81" s="11">
        <v>18.865839749454942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2.7170680566264802</v>
      </c>
      <c r="C82" s="11">
        <v>5.5941425127824598</v>
      </c>
      <c r="D82" s="11">
        <f t="shared" si="50"/>
        <v>2.8770744561559796</v>
      </c>
      <c r="E82" s="11">
        <v>2.2479092593780878</v>
      </c>
      <c r="F82" s="11">
        <f t="shared" si="51"/>
        <v>5.1249837155340678</v>
      </c>
      <c r="G82" s="200">
        <f t="shared" si="52"/>
        <v>4.1008918329454414E-2</v>
      </c>
      <c r="I82" s="11" t="str">
        <f t="shared" si="58"/>
        <v>Elementary occupations</v>
      </c>
      <c r="J82" s="11">
        <v>17.497351404655063</v>
      </c>
      <c r="K82" s="11">
        <v>18.978110016492906</v>
      </c>
      <c r="L82" s="11">
        <v>1.4807586118378406</v>
      </c>
      <c r="M82" s="11">
        <v>8.0896567568964262</v>
      </c>
      <c r="N82" s="11">
        <v>9.5704153687342668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0.49440696690205732</v>
      </c>
      <c r="C83" s="11">
        <v>0.90515826876983241</v>
      </c>
      <c r="D83" s="11">
        <f t="shared" ref="D83:D84" si="61">C83-B83</f>
        <v>0.41075130186777509</v>
      </c>
      <c r="E83" s="11">
        <v>0.34567757110703756</v>
      </c>
      <c r="F83" s="11">
        <f t="shared" ref="F83:F84" si="62">SUM(D83:E83)</f>
        <v>0.75642887297481265</v>
      </c>
      <c r="G83" s="200">
        <f t="shared" si="52"/>
        <v>3.5974885732374728E-2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3.0776912978352753E-2</v>
      </c>
      <c r="C84" s="11">
        <v>5.1173775048161715E-2</v>
      </c>
      <c r="D84" s="11">
        <f t="shared" si="61"/>
        <v>2.0396862069808962E-2</v>
      </c>
      <c r="E84" s="11">
        <v>1.8967107810303207E-2</v>
      </c>
      <c r="F84" s="11">
        <f t="shared" si="62"/>
        <v>3.9363969880112169E-2</v>
      </c>
      <c r="G84" s="200">
        <f t="shared" si="52"/>
        <v>3.2526140006274851E-2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1.7401767048515104</v>
      </c>
      <c r="C85" s="11">
        <v>3.1443704510899289</v>
      </c>
      <c r="D85" s="11">
        <f t="shared" si="50"/>
        <v>1.4041937462384184</v>
      </c>
      <c r="E85" s="11">
        <v>1.0731506456200099</v>
      </c>
      <c r="F85" s="11">
        <f t="shared" si="51"/>
        <v>2.4773443918584284</v>
      </c>
      <c r="G85" s="200">
        <f t="shared" si="52"/>
        <v>3.2543747466470263E-2</v>
      </c>
      <c r="I85" s="11" t="str">
        <f>I74</f>
        <v>Managers, directors and senior officials</v>
      </c>
      <c r="J85" s="11">
        <f t="array" ref="J85:J93">MMULT(aggregation!$B$13:$AA$21,B210:B235)</f>
        <v>16.253271437564059</v>
      </c>
      <c r="K85" s="11">
        <f t="array" ref="K85:K93">MMULT(aggregation!$B$13:$AA$21,C210:C235)</f>
        <v>12.41598698857092</v>
      </c>
      <c r="L85" s="11">
        <f t="array" ref="L85:L93">MMULT(aggregation!$B$13:$AA$21,D210:D235)</f>
        <v>-3.8372844489931399</v>
      </c>
      <c r="M85" s="11">
        <f t="array" ref="M85:M93">MMULT(aggregation!$B$13:$AA$21,E210:E235)</f>
        <v>6.942267869735181</v>
      </c>
      <c r="N85" s="11">
        <f t="array" ref="N85:N93">MMULT(aggregation!$B$13:$AA$21,F210:F235)</f>
        <v>3.1049834207420406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0.63709045548439147</v>
      </c>
      <c r="C86" s="11">
        <v>1.652517367340218</v>
      </c>
      <c r="D86" s="11">
        <f t="shared" si="50"/>
        <v>1.0154269118558266</v>
      </c>
      <c r="E86" s="11">
        <v>0.53900132814771129</v>
      </c>
      <c r="F86" s="11">
        <f t="shared" si="51"/>
        <v>1.5544282400035379</v>
      </c>
      <c r="G86" s="200">
        <f t="shared" si="52"/>
        <v>4.1716015550465224E-2</v>
      </c>
      <c r="I86" s="11" t="str">
        <f>I75</f>
        <v>Professional occupations</v>
      </c>
      <c r="J86" s="11">
        <v>16.05595681458788</v>
      </c>
      <c r="K86" s="11">
        <v>12.493609039476659</v>
      </c>
      <c r="L86" s="11">
        <v>-3.5623477751112183</v>
      </c>
      <c r="M86" s="11">
        <v>5.8494671223979182</v>
      </c>
      <c r="N86" s="11">
        <v>2.2871193472866995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0.32711735714345708</v>
      </c>
      <c r="C87" s="11">
        <v>1.1312535891492976</v>
      </c>
      <c r="D87" s="11">
        <f t="shared" ref="D87:D88" si="63">C87-B87</f>
        <v>0.8041362320058405</v>
      </c>
      <c r="E87" s="11">
        <v>0.35066026261816874</v>
      </c>
      <c r="F87" s="11">
        <f t="shared" ref="F87:F88" si="64">SUM(D87:E87)</f>
        <v>1.1547964946240092</v>
      </c>
      <c r="G87" s="200">
        <f t="shared" si="52"/>
        <v>4.9765370838655842E-2</v>
      </c>
      <c r="I87" s="11" t="str">
        <f>I76</f>
        <v>Associate professional occupations</v>
      </c>
      <c r="J87" s="11">
        <v>17.587338713981275</v>
      </c>
      <c r="K87" s="11">
        <v>12.321338938825569</v>
      </c>
      <c r="L87" s="11">
        <v>-5.2659997751557022</v>
      </c>
      <c r="M87" s="11">
        <v>5.80268746299088</v>
      </c>
      <c r="N87" s="11">
        <v>0.53668768783517884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0.55823205870421655</v>
      </c>
      <c r="C88" s="11">
        <v>1.1504176644579212</v>
      </c>
      <c r="D88" s="11">
        <f t="shared" si="63"/>
        <v>0.5921856057537046</v>
      </c>
      <c r="E88" s="11">
        <v>0.53196373456266954</v>
      </c>
      <c r="F88" s="11">
        <f t="shared" si="64"/>
        <v>1.1241493403163743</v>
      </c>
      <c r="G88" s="200">
        <f t="shared" si="52"/>
        <v>4.5633082211656628E-2</v>
      </c>
      <c r="I88" s="11" t="str">
        <f>I77</f>
        <v>Administrative and secretarial occupations</v>
      </c>
      <c r="J88" s="11">
        <v>25.318047985754248</v>
      </c>
      <c r="K88" s="11">
        <v>13.408875233029528</v>
      </c>
      <c r="L88" s="11">
        <v>-11.90917275272472</v>
      </c>
      <c r="M88" s="11">
        <v>8.7380249504947258</v>
      </c>
      <c r="N88" s="11">
        <v>-3.1711478022299939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0.17571021223753369</v>
      </c>
      <c r="C89" s="11">
        <v>0.28518813562498607</v>
      </c>
      <c r="D89" s="11">
        <f t="shared" si="50"/>
        <v>0.10947792338745238</v>
      </c>
      <c r="E89" s="11">
        <v>0.113448806372612</v>
      </c>
      <c r="F89" s="11">
        <f t="shared" si="51"/>
        <v>0.22292672976006439</v>
      </c>
      <c r="G89" s="200">
        <f t="shared" si="52"/>
        <v>3.3766963783844028E-2</v>
      </c>
      <c r="I89" s="11" t="str">
        <f t="shared" ref="I89:I93" si="65">I78</f>
        <v>Skilled trades occupations</v>
      </c>
      <c r="J89" s="11">
        <v>19.262833638300854</v>
      </c>
      <c r="K89" s="11">
        <v>15.874953754000943</v>
      </c>
      <c r="L89" s="11">
        <v>-3.3878798842999132</v>
      </c>
      <c r="M89" s="11">
        <v>7.1133849101768272</v>
      </c>
      <c r="N89" s="11">
        <v>3.725505025876914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1.3529564623963413</v>
      </c>
      <c r="C90" s="11">
        <v>2.9976460906597877</v>
      </c>
      <c r="D90" s="11">
        <f t="shared" ref="D90" si="66">C90-B90</f>
        <v>1.6446896282634464</v>
      </c>
      <c r="E90" s="11">
        <v>1.122715810752591</v>
      </c>
      <c r="F90" s="11">
        <f t="shared" ref="F90" si="67">SUM(D90:E90)</f>
        <v>2.7674054390160374</v>
      </c>
      <c r="G90" s="200">
        <f t="shared" ref="G90:G91" si="68">IF(B90&gt;0,(1+(E90/B90))^(1/($C$6-$B$6))-1,0)</f>
        <v>4.1103617278474891E-2</v>
      </c>
      <c r="I90" s="11" t="str">
        <f t="shared" si="65"/>
        <v>Caring, leisure and other service occupations</v>
      </c>
      <c r="J90" s="11">
        <v>24.294884985169062</v>
      </c>
      <c r="K90" s="11">
        <v>17.873086990856727</v>
      </c>
      <c r="L90" s="11">
        <v>-6.4217979943123371</v>
      </c>
      <c r="M90" s="11">
        <v>10.735326725228401</v>
      </c>
      <c r="N90" s="11">
        <v>4.3135287309160617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81.917208624065367</v>
      </c>
      <c r="C91" s="11">
        <f t="shared" ref="C91:F91" si="69">SUM(C65:C90)</f>
        <v>133.48781559692338</v>
      </c>
      <c r="D91" s="11">
        <f t="shared" si="69"/>
        <v>51.570606972857981</v>
      </c>
      <c r="E91" s="11">
        <f t="shared" si="69"/>
        <v>51.064711110597756</v>
      </c>
      <c r="F91" s="11">
        <f t="shared" si="69"/>
        <v>102.63531808345572</v>
      </c>
      <c r="G91" s="200">
        <f t="shared" si="68"/>
        <v>3.2827588700017341E-2</v>
      </c>
      <c r="I91" s="11" t="str">
        <f t="shared" si="65"/>
        <v>Sales and customer service occupations</v>
      </c>
      <c r="J91" s="11">
        <v>21.077461639828662</v>
      </c>
      <c r="K91" s="11">
        <v>15.896622947023099</v>
      </c>
      <c r="L91" s="11">
        <v>-5.1808386928055636</v>
      </c>
      <c r="M91" s="11">
        <v>9.295428482780693</v>
      </c>
      <c r="N91" s="11">
        <v>4.1145897899751285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23.724198328374694</v>
      </c>
      <c r="K92" s="11">
        <v>27.18523841564766</v>
      </c>
      <c r="L92" s="11">
        <v>3.4610400872729645</v>
      </c>
      <c r="M92" s="11">
        <v>13.073167396911021</v>
      </c>
      <c r="N92" s="11">
        <v>16.534207484183987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28.672493948412022</v>
      </c>
      <c r="K93" s="11">
        <v>25.54500681387082</v>
      </c>
      <c r="L93" s="11">
        <v>-3.1274871345412016</v>
      </c>
      <c r="M93" s="11">
        <v>12.604319875493768</v>
      </c>
      <c r="N93" s="11">
        <v>9.4768327409525668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20.072767929820664</v>
      </c>
      <c r="C94" s="11">
        <v>24.386761971643974</v>
      </c>
      <c r="D94" s="11">
        <f>C94-B94</f>
        <v>4.3139940418233103</v>
      </c>
      <c r="E94" s="11">
        <v>12.21588109449946</v>
      </c>
      <c r="F94" s="11">
        <f>SUM(D94:E94)</f>
        <v>16.529875136322772</v>
      </c>
      <c r="G94" s="200">
        <f>IF(B94&gt;0,(1+(E94/B94))^(1/($C$6-$B$6))-1,0)</f>
        <v>3.2197589952763117E-2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6.7496748074306847</v>
      </c>
      <c r="C95" s="11">
        <v>12.010562697457395</v>
      </c>
      <c r="D95" s="11">
        <f t="shared" ref="D95:D118" si="72">C95-B95</f>
        <v>5.2608878900267104</v>
      </c>
      <c r="E95" s="11">
        <v>6.0019230407552691</v>
      </c>
      <c r="F95" s="11">
        <f t="shared" ref="F95:F118" si="73">SUM(D95:E95)</f>
        <v>11.262810930781979</v>
      </c>
      <c r="G95" s="200">
        <f t="shared" ref="G95:G120" si="74">IF(B95&gt;0,(1+(E95/B95))^(1/($C$6-$B$6))-1,0)</f>
        <v>4.3323005766688016E-2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18.409150509857774</v>
      </c>
      <c r="C96" s="11">
        <v>21.650191339199502</v>
      </c>
      <c r="D96" s="11">
        <f t="shared" si="72"/>
        <v>3.2410408293417277</v>
      </c>
      <c r="E96" s="11">
        <v>7.8200196249910192</v>
      </c>
      <c r="F96" s="11">
        <f t="shared" si="73"/>
        <v>11.061060454332747</v>
      </c>
      <c r="G96" s="200">
        <f t="shared" si="74"/>
        <v>2.3882342660068057E-2</v>
      </c>
      <c r="I96" s="11" t="str">
        <f>I85</f>
        <v>Managers, directors and senior officials</v>
      </c>
      <c r="J96" s="11">
        <f t="array" ref="J96:J104">MMULT(aggregation!$B$13:$AA$21,B239:B264)</f>
        <v>11.766106863403294</v>
      </c>
      <c r="K96" s="11">
        <f t="array" ref="K96:K104">MMULT(aggregation!$B$13:$AA$21,C239:C264)</f>
        <v>8.2762322887513182</v>
      </c>
      <c r="L96" s="11">
        <f t="array" ref="L96:L104">MMULT(aggregation!$B$13:$AA$21,D239:D264)</f>
        <v>-3.4898745746519761</v>
      </c>
      <c r="M96" s="11">
        <f t="array" ref="M96:M104">MMULT(aggregation!$B$13:$AA$21,E239:E264)</f>
        <v>4.6536249738636259</v>
      </c>
      <c r="N96" s="11">
        <f t="array" ref="N96:N104">MMULT(aggregation!$B$13:$AA$21,F239:F264)</f>
        <v>1.1637503992116496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13.231503607129659</v>
      </c>
      <c r="C97" s="11">
        <v>18.453909749521689</v>
      </c>
      <c r="D97" s="11">
        <f t="shared" si="72"/>
        <v>5.22240614239203</v>
      </c>
      <c r="E97" s="11">
        <v>9.489243118560994</v>
      </c>
      <c r="F97" s="11">
        <f t="shared" si="73"/>
        <v>14.711649260953024</v>
      </c>
      <c r="G97" s="200">
        <f t="shared" si="74"/>
        <v>3.6702693112001139E-2</v>
      </c>
      <c r="I97" s="11" t="str">
        <f>I86</f>
        <v>Professional occupations</v>
      </c>
      <c r="J97" s="11">
        <v>10.139161479975392</v>
      </c>
      <c r="K97" s="11">
        <v>6.8921520796738331</v>
      </c>
      <c r="L97" s="11">
        <v>-3.2470094003015593</v>
      </c>
      <c r="M97" s="11">
        <v>3.4401306422036901</v>
      </c>
      <c r="N97" s="11">
        <v>0.19312124190213076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9.8032849168769332</v>
      </c>
      <c r="C98" s="11">
        <v>7.0310137556942163</v>
      </c>
      <c r="D98" s="11">
        <f t="shared" ref="D98" si="75">C98-B98</f>
        <v>-2.7722711611827169</v>
      </c>
      <c r="E98" s="11">
        <v>4.4034923963268051</v>
      </c>
      <c r="F98" s="11">
        <f t="shared" ref="F98" si="76">SUM(D98:E98)</f>
        <v>1.6312212351440882</v>
      </c>
      <c r="G98" s="200">
        <f t="shared" si="74"/>
        <v>2.5041849032147123E-2</v>
      </c>
      <c r="I98" s="11" t="str">
        <f>I87</f>
        <v>Associate professional occupations</v>
      </c>
      <c r="J98" s="11">
        <v>10.734587996868996</v>
      </c>
      <c r="K98" s="11">
        <v>6.273225405678768</v>
      </c>
      <c r="L98" s="11">
        <v>-4.4613625911902268</v>
      </c>
      <c r="M98" s="11">
        <v>3.0795492000746516</v>
      </c>
      <c r="N98" s="11">
        <v>-1.3818133911155757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22.892510880897483</v>
      </c>
      <c r="C99" s="11">
        <v>29.874332353229352</v>
      </c>
      <c r="D99" s="11">
        <f t="shared" si="72"/>
        <v>6.9818214723318697</v>
      </c>
      <c r="E99" s="11">
        <v>14.282497550856121</v>
      </c>
      <c r="F99" s="11">
        <f t="shared" si="73"/>
        <v>21.264319023187991</v>
      </c>
      <c r="G99" s="200">
        <f t="shared" si="74"/>
        <v>3.2849815871996535E-2</v>
      </c>
      <c r="I99" s="11" t="str">
        <f>I88</f>
        <v>Administrative and secretarial occupations</v>
      </c>
      <c r="J99" s="11">
        <v>12.733024234396634</v>
      </c>
      <c r="K99" s="11">
        <v>3.3178359063182103</v>
      </c>
      <c r="L99" s="11">
        <v>-9.4151883280784254</v>
      </c>
      <c r="M99" s="11">
        <v>2.6685166865390997</v>
      </c>
      <c r="N99" s="11">
        <v>-6.7466716415393257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4.4065948139282494</v>
      </c>
      <c r="C100" s="11">
        <v>4.7596985079552292</v>
      </c>
      <c r="D100" s="11">
        <f t="shared" si="72"/>
        <v>0.35310369402697983</v>
      </c>
      <c r="E100" s="11">
        <v>1.9280196902463138</v>
      </c>
      <c r="F100" s="11">
        <f t="shared" si="73"/>
        <v>2.2811233842732936</v>
      </c>
      <c r="G100" s="200">
        <f t="shared" si="74"/>
        <v>2.4490191453975907E-2</v>
      </c>
      <c r="I100" s="11" t="str">
        <f t="shared" ref="I100:I104" si="77">I89</f>
        <v>Skilled trades occupations</v>
      </c>
      <c r="J100" s="11">
        <v>11.278699872877951</v>
      </c>
      <c r="K100" s="11">
        <v>6.8799422616071046</v>
      </c>
      <c r="L100" s="11">
        <v>-4.3987576112708471</v>
      </c>
      <c r="M100" s="11">
        <v>3.6017513592637269</v>
      </c>
      <c r="N100" s="11">
        <v>-0.7970062520071205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4.4572505532846343</v>
      </c>
      <c r="C101" s="11">
        <v>6.8729362595514658</v>
      </c>
      <c r="D101" s="11">
        <f t="shared" si="72"/>
        <v>2.4156857062668315</v>
      </c>
      <c r="E101" s="11">
        <v>3.6572226843258102</v>
      </c>
      <c r="F101" s="11">
        <f t="shared" si="73"/>
        <v>6.0729083905926418</v>
      </c>
      <c r="G101" s="200">
        <f t="shared" si="74"/>
        <v>4.0749519327316408E-2</v>
      </c>
      <c r="I101" s="11" t="str">
        <f t="shared" si="77"/>
        <v>Caring, leisure and other service occupations</v>
      </c>
      <c r="J101" s="11">
        <v>7.176902771214154</v>
      </c>
      <c r="K101" s="11">
        <v>4.8837953097196651</v>
      </c>
      <c r="L101" s="11">
        <v>-2.2931074614944897</v>
      </c>
      <c r="M101" s="11">
        <v>2.3088110878859962</v>
      </c>
      <c r="N101" s="11">
        <v>1.5703626391506659E-2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2.3976900475424374</v>
      </c>
      <c r="C102" s="11">
        <v>4.5286514567949361</v>
      </c>
      <c r="D102" s="11">
        <f t="shared" si="72"/>
        <v>2.1309614092524987</v>
      </c>
      <c r="E102" s="11">
        <v>1.4119611485449468</v>
      </c>
      <c r="F102" s="11">
        <f t="shared" si="73"/>
        <v>3.5429225577974455</v>
      </c>
      <c r="G102" s="200">
        <f t="shared" si="74"/>
        <v>3.1350170980349867E-2</v>
      </c>
      <c r="I102" s="11" t="str">
        <f t="shared" si="77"/>
        <v>Sales and customer service occupations</v>
      </c>
      <c r="J102" s="11">
        <v>13.154136344722174</v>
      </c>
      <c r="K102" s="11">
        <v>4.8181502049143754</v>
      </c>
      <c r="L102" s="11">
        <v>-8.3359861398077975</v>
      </c>
      <c r="M102" s="11">
        <v>3.2850540667923762</v>
      </c>
      <c r="N102" s="11">
        <v>-5.0509320730154208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4.9732198003148413</v>
      </c>
      <c r="C103" s="11">
        <v>5.3343875370340648</v>
      </c>
      <c r="D103" s="11">
        <f t="shared" ref="D103:D104" si="78">C103-B103</f>
        <v>0.36116773671922342</v>
      </c>
      <c r="E103" s="11">
        <v>2.4373961689535459</v>
      </c>
      <c r="F103" s="11">
        <f t="shared" ref="F103:F104" si="79">SUM(D103:E103)</f>
        <v>2.7985639056727694</v>
      </c>
      <c r="G103" s="200">
        <f t="shared" si="74"/>
        <v>2.6946400277854554E-2</v>
      </c>
      <c r="I103" s="11" t="str">
        <f t="shared" si="77"/>
        <v>Process, plant and machine operatives</v>
      </c>
      <c r="J103" s="11">
        <v>20.474344179876482</v>
      </c>
      <c r="K103" s="11">
        <v>12.514983523873113</v>
      </c>
      <c r="L103" s="11">
        <v>-7.9593606560033701</v>
      </c>
      <c r="M103" s="11">
        <v>7.7086593529692715</v>
      </c>
      <c r="N103" s="11">
        <v>-0.25070130303409854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14.479460175018664</v>
      </c>
      <c r="C104" s="11">
        <v>16.517889433982745</v>
      </c>
      <c r="D104" s="11">
        <f t="shared" si="78"/>
        <v>2.0384292589640811</v>
      </c>
      <c r="E104" s="11">
        <v>7.7750088837364713</v>
      </c>
      <c r="F104" s="11">
        <f t="shared" si="79"/>
        <v>9.8134381427005515</v>
      </c>
      <c r="G104" s="200">
        <f t="shared" si="74"/>
        <v>2.9068594514229051E-2</v>
      </c>
      <c r="I104" s="11" t="str">
        <f t="shared" si="77"/>
        <v>Elementary occupations</v>
      </c>
      <c r="J104" s="11">
        <v>28.506656477040025</v>
      </c>
      <c r="K104" s="11">
        <v>18.691575677617482</v>
      </c>
      <c r="L104" s="11">
        <v>-9.8150807994225424</v>
      </c>
      <c r="M104" s="11">
        <v>9.6682893425848153</v>
      </c>
      <c r="N104" s="11">
        <v>-0.14679145683772732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15.252984309490355</v>
      </c>
      <c r="C105" s="11">
        <v>19.408243822026094</v>
      </c>
      <c r="D105" s="11">
        <f t="shared" si="72"/>
        <v>4.1552595125357392</v>
      </c>
      <c r="E105" s="11">
        <v>9.9379462696481884</v>
      </c>
      <c r="F105" s="11">
        <f t="shared" si="73"/>
        <v>14.093205782183928</v>
      </c>
      <c r="G105" s="200">
        <f t="shared" si="74"/>
        <v>3.4012905397182713E-2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2.6311368773710067</v>
      </c>
      <c r="C106" s="11">
        <v>5.5014943293731182</v>
      </c>
      <c r="D106" s="11">
        <f t="shared" si="72"/>
        <v>2.8703574520021116</v>
      </c>
      <c r="E106" s="11">
        <v>2.7045332604870755</v>
      </c>
      <c r="F106" s="11">
        <f t="shared" si="73"/>
        <v>5.5748907124891875</v>
      </c>
      <c r="G106" s="200">
        <f t="shared" si="74"/>
        <v>4.8261660579652865E-2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1.4720014882292802</v>
      </c>
      <c r="C107" s="11">
        <v>2.1979130034407821</v>
      </c>
      <c r="D107" s="11">
        <f t="shared" si="72"/>
        <v>0.72591151521150188</v>
      </c>
      <c r="E107" s="11">
        <v>1.1836101525349592</v>
      </c>
      <c r="F107" s="11">
        <f t="shared" si="73"/>
        <v>1.909521667746461</v>
      </c>
      <c r="G107" s="200">
        <f t="shared" si="74"/>
        <v>4.0120735248203365E-2</v>
      </c>
      <c r="I107" s="11" t="str">
        <f>I96</f>
        <v>Managers, directors and senior officials</v>
      </c>
      <c r="J107" s="11">
        <f t="array" ref="J107:J115">MMULT(aggregation!$B$13:$AA$21,B268:B293)</f>
        <v>2.467676611837144</v>
      </c>
      <c r="K107" s="11">
        <f t="array" ref="K107:K115">MMULT(aggregation!$B$13:$AA$21,C268:C293)</f>
        <v>3.0574856965872379</v>
      </c>
      <c r="L107" s="11">
        <f t="array" ref="L107:L115">MMULT(aggregation!$B$13:$AA$21,D268:D293)</f>
        <v>0.58980908475009386</v>
      </c>
      <c r="M107" s="11">
        <f t="array" ref="M107:M115">MMULT(aggregation!$B$13:$AA$21,E268:E293)</f>
        <v>1.0885273487726792</v>
      </c>
      <c r="N107" s="11">
        <f t="array" ref="N107:N115">MMULT(aggregation!$B$13:$AA$21,F268:F293)</f>
        <v>1.6783364335227731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1.6505194618392103</v>
      </c>
      <c r="C108" s="11">
        <v>2.564269354586695</v>
      </c>
      <c r="D108" s="11">
        <f t="shared" si="72"/>
        <v>0.91374989274748475</v>
      </c>
      <c r="E108" s="11">
        <v>1.0394640377469593</v>
      </c>
      <c r="F108" s="11">
        <f t="shared" si="73"/>
        <v>1.953213930494444</v>
      </c>
      <c r="G108" s="200">
        <f t="shared" si="74"/>
        <v>3.30989760462439E-2</v>
      </c>
      <c r="I108" s="11" t="str">
        <f>I97</f>
        <v>Professional occupations</v>
      </c>
      <c r="J108" s="11">
        <v>1.8441101619079372</v>
      </c>
      <c r="K108" s="11">
        <v>2.2316890529928362</v>
      </c>
      <c r="L108" s="11">
        <v>0.38757889108489929</v>
      </c>
      <c r="M108" s="11">
        <v>0.81758382129757756</v>
      </c>
      <c r="N108" s="11">
        <v>1.2051627123824766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0.66047491854614648</v>
      </c>
      <c r="C109" s="11">
        <v>1.0150691656646624</v>
      </c>
      <c r="D109" s="11">
        <f t="shared" ref="D109" si="80">C109-B109</f>
        <v>0.35459424711851595</v>
      </c>
      <c r="E109" s="11">
        <v>0.43628763122753866</v>
      </c>
      <c r="F109" s="11">
        <f t="shared" ref="F109" si="81">SUM(D109:E109)</f>
        <v>0.79088187834605461</v>
      </c>
      <c r="G109" s="200">
        <f t="shared" si="74"/>
        <v>3.4388663433608357E-2</v>
      </c>
      <c r="I109" s="11" t="str">
        <f>I98</f>
        <v>Associate professional occupations</v>
      </c>
      <c r="J109" s="11">
        <v>1.9100188055975424</v>
      </c>
      <c r="K109" s="11">
        <v>1.7204144579756955</v>
      </c>
      <c r="L109" s="11">
        <v>-0.1896043476218468</v>
      </c>
      <c r="M109" s="11">
        <v>0.6734099503274964</v>
      </c>
      <c r="N109" s="11">
        <v>0.4838056027056496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1.1452604172443912</v>
      </c>
      <c r="C110" s="11">
        <v>1.7738775583572981</v>
      </c>
      <c r="D110" s="11">
        <f t="shared" si="72"/>
        <v>0.6286171411129069</v>
      </c>
      <c r="E110" s="11">
        <v>0.80872728497478852</v>
      </c>
      <c r="F110" s="11">
        <f t="shared" si="73"/>
        <v>1.4373444260876953</v>
      </c>
      <c r="G110" s="200">
        <f t="shared" si="74"/>
        <v>3.6257861585951012E-2</v>
      </c>
      <c r="I110" s="11" t="str">
        <f>I99</f>
        <v>Administrative and secretarial occupations</v>
      </c>
      <c r="J110" s="11">
        <v>2.685231742161641</v>
      </c>
      <c r="K110" s="11">
        <v>2.0207147384153776</v>
      </c>
      <c r="L110" s="11">
        <v>-0.6645170037462631</v>
      </c>
      <c r="M110" s="11">
        <v>0.99405010510012604</v>
      </c>
      <c r="N110" s="11">
        <v>0.32953310135386304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8.936513071811488</v>
      </c>
      <c r="C111" s="11">
        <v>15.344185384379568</v>
      </c>
      <c r="D111" s="11">
        <f>C111-B111</f>
        <v>6.4076723125680797</v>
      </c>
      <c r="E111" s="11">
        <v>8.1629105606939287</v>
      </c>
      <c r="F111" s="11">
        <f>SUM(D111:E111)</f>
        <v>14.570582873262008</v>
      </c>
      <c r="G111" s="200">
        <f t="shared" si="74"/>
        <v>4.4209303928412824E-2</v>
      </c>
      <c r="I111" s="11" t="str">
        <f t="shared" ref="I111:I115" si="82">I100</f>
        <v>Skilled trades occupations</v>
      </c>
      <c r="J111" s="11">
        <v>4.6184699881114319</v>
      </c>
      <c r="K111" s="11">
        <v>2.8916867887356656</v>
      </c>
      <c r="L111" s="11">
        <v>-1.7267831993757659</v>
      </c>
      <c r="M111" s="11">
        <v>1.2799093764471046</v>
      </c>
      <c r="N111" s="11">
        <v>-0.44687382292866135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2.4527840070356564</v>
      </c>
      <c r="C112" s="11">
        <v>4.3882304210989922</v>
      </c>
      <c r="D112" s="11">
        <f t="shared" ref="D112:D113" si="83">C112-B112</f>
        <v>1.9354464140633358</v>
      </c>
      <c r="E112" s="11">
        <v>2.1531554818058418</v>
      </c>
      <c r="F112" s="11">
        <f t="shared" ref="F112:F113" si="84">SUM(D112:E112)</f>
        <v>4.0886018958691777</v>
      </c>
      <c r="G112" s="200">
        <f t="shared" si="74"/>
        <v>4.2903027393439652E-2</v>
      </c>
      <c r="I112" s="11" t="str">
        <f t="shared" si="82"/>
        <v>Caring, leisure and other service occupations</v>
      </c>
      <c r="J112" s="11">
        <v>1.5458202956495335</v>
      </c>
      <c r="K112" s="11">
        <v>1.3840963863122884</v>
      </c>
      <c r="L112" s="11">
        <v>-0.16172390933724506</v>
      </c>
      <c r="M112" s="11">
        <v>0.48108138520925203</v>
      </c>
      <c r="N112" s="11">
        <v>0.31935747587200697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0.14904169793157532</v>
      </c>
      <c r="C113" s="11">
        <v>0.2168919894705395</v>
      </c>
      <c r="D113" s="11">
        <f t="shared" si="83"/>
        <v>6.7850291538964186E-2</v>
      </c>
      <c r="E113" s="11">
        <v>0.10621988792574849</v>
      </c>
      <c r="F113" s="11">
        <f t="shared" si="84"/>
        <v>0.17407017946471268</v>
      </c>
      <c r="G113" s="200">
        <f t="shared" si="74"/>
        <v>3.6521969483255479E-2</v>
      </c>
      <c r="I113" s="11" t="str">
        <f t="shared" si="82"/>
        <v>Sales and customer service occupations</v>
      </c>
      <c r="J113" s="11">
        <v>3.9156156964423317</v>
      </c>
      <c r="K113" s="11">
        <v>2.8183643917885144</v>
      </c>
      <c r="L113" s="11">
        <v>-1.0972513046538173</v>
      </c>
      <c r="M113" s="11">
        <v>0.99737736039536018</v>
      </c>
      <c r="N113" s="11">
        <v>-9.9873944258457081E-2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7.6271688060841907</v>
      </c>
      <c r="C114" s="11">
        <v>11.561385542364349</v>
      </c>
      <c r="D114" s="11">
        <f t="shared" si="72"/>
        <v>3.9342167362801579</v>
      </c>
      <c r="E114" s="11">
        <v>5.228361956678576</v>
      </c>
      <c r="F114" s="11">
        <f t="shared" si="73"/>
        <v>9.1625786929587338</v>
      </c>
      <c r="G114" s="200">
        <f t="shared" si="74"/>
        <v>3.5416568629281331E-2</v>
      </c>
      <c r="I114" s="11" t="str">
        <f t="shared" si="82"/>
        <v>Process, plant and machine operatives</v>
      </c>
      <c r="J114" s="11">
        <v>6.5682320607906224</v>
      </c>
      <c r="K114" s="11">
        <v>2.664053196588879</v>
      </c>
      <c r="L114" s="11">
        <v>-3.904178864201743</v>
      </c>
      <c r="M114" s="11">
        <v>1.7084260197214705</v>
      </c>
      <c r="N114" s="11">
        <v>-2.1957528444802725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2.4418778182701866</v>
      </c>
      <c r="C115" s="11">
        <v>4.9949733447158664</v>
      </c>
      <c r="D115" s="11">
        <f t="shared" si="72"/>
        <v>2.5530955264456798</v>
      </c>
      <c r="E115" s="11">
        <v>2.0904363633676799</v>
      </c>
      <c r="F115" s="11">
        <f t="shared" si="73"/>
        <v>4.6435318898133602</v>
      </c>
      <c r="G115" s="200">
        <f t="shared" si="74"/>
        <v>4.2092823756846531E-2</v>
      </c>
      <c r="I115" s="11" t="str">
        <f t="shared" si="82"/>
        <v>Elementary occupations</v>
      </c>
      <c r="J115" s="11">
        <v>7.9690942986098783</v>
      </c>
      <c r="K115" s="11">
        <v>3.846628604985642</v>
      </c>
      <c r="L115" s="11">
        <v>-4.1224656936242372</v>
      </c>
      <c r="M115" s="11">
        <v>1.6286998128909191</v>
      </c>
      <c r="N115" s="11">
        <v>-2.4937658807333176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1.013392740407707</v>
      </c>
      <c r="C116" s="11">
        <v>3.0532419133263264</v>
      </c>
      <c r="D116" s="11">
        <f t="shared" ref="D116:D117" si="85">C116-B116</f>
        <v>2.0398491729186192</v>
      </c>
      <c r="E116" s="11">
        <v>1.0800403134363064</v>
      </c>
      <c r="F116" s="11">
        <f t="shared" ref="F116:F117" si="86">SUM(D116:E116)</f>
        <v>3.1198894863549258</v>
      </c>
      <c r="G116" s="200">
        <f t="shared" si="74"/>
        <v>4.9555525143946344E-2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2.2487184754053962</v>
      </c>
      <c r="C117" s="11">
        <v>3.652622259051078</v>
      </c>
      <c r="D117" s="11">
        <f t="shared" si="85"/>
        <v>1.4039037836456818</v>
      </c>
      <c r="E117" s="11">
        <v>1.9637842125644518</v>
      </c>
      <c r="F117" s="11">
        <f t="shared" si="86"/>
        <v>3.3676879962101336</v>
      </c>
      <c r="G117" s="200">
        <f t="shared" si="74"/>
        <v>4.2734333485973997E-2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0.7055545905388102</v>
      </c>
      <c r="C118" s="11">
        <v>0.82701119955558755</v>
      </c>
      <c r="D118" s="11">
        <f t="shared" si="72"/>
        <v>0.12145660901677735</v>
      </c>
      <c r="E118" s="11">
        <v>0.45392239557996722</v>
      </c>
      <c r="F118" s="11">
        <f t="shared" si="73"/>
        <v>0.57537900459674463</v>
      </c>
      <c r="G118" s="200">
        <f t="shared" si="74"/>
        <v>3.3670449192641838E-2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5.760839657920541</v>
      </c>
      <c r="C119" s="11">
        <v>9.8355038426295742</v>
      </c>
      <c r="D119" s="11">
        <f t="shared" ref="D119" si="87">C119-B119</f>
        <v>4.0746641847090332</v>
      </c>
      <c r="E119" s="11">
        <v>4.8244135455795378</v>
      </c>
      <c r="F119" s="11">
        <f t="shared" ref="F119" si="88">SUM(D119:E119)</f>
        <v>8.8990777302885711</v>
      </c>
      <c r="G119" s="200">
        <f t="shared" si="74"/>
        <v>4.1392304849285466E-2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176.02137638022799</v>
      </c>
      <c r="C120" s="11">
        <f t="shared" ref="C120:F120" si="89">SUM(C94:C119)</f>
        <v>237.75524819210509</v>
      </c>
      <c r="D120" s="11">
        <f t="shared" si="89"/>
        <v>61.73387181187713</v>
      </c>
      <c r="E120" s="11">
        <f t="shared" si="89"/>
        <v>113.59647875604831</v>
      </c>
      <c r="F120" s="11">
        <f t="shared" si="89"/>
        <v>175.33035056792542</v>
      </c>
      <c r="G120" s="200">
        <f t="shared" si="74"/>
        <v>3.3754297540752987E-2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3.3839277302149098</v>
      </c>
      <c r="C123" s="11">
        <v>3.578812079902236</v>
      </c>
      <c r="D123" s="11">
        <f>C123-B123</f>
        <v>0.19488434968732626</v>
      </c>
      <c r="E123" s="11">
        <v>1.7729142641125633</v>
      </c>
      <c r="F123" s="11">
        <f>SUM(D123:E123)</f>
        <v>1.9677986137998895</v>
      </c>
      <c r="G123" s="200">
        <f>IF(B123&gt;0,(1+(E123/B123))^(1/($C$6-$B$6))-1,0)</f>
        <v>2.8483944463602251E-2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1.7817786482973565</v>
      </c>
      <c r="C124" s="11">
        <v>2.7707793834030858</v>
      </c>
      <c r="D124" s="11">
        <f t="shared" ref="D124:D139" si="92">C124-B124</f>
        <v>0.98900073510572928</v>
      </c>
      <c r="E124" s="11">
        <v>1.442845911270624</v>
      </c>
      <c r="F124" s="11">
        <f t="shared" ref="F124:F131" si="93">SUM(D124:E124)</f>
        <v>2.4318466463763535</v>
      </c>
      <c r="G124" s="200">
        <f t="shared" ref="G124:G147" si="94">IF(B124&gt;0,(1+(E124/B124))^(1/($C$6-$B$6))-1,0)</f>
        <v>4.033935358727736E-2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1.9294731238644554</v>
      </c>
      <c r="C125" s="11">
        <v>2.4210852919213166</v>
      </c>
      <c r="D125" s="11">
        <f t="shared" si="92"/>
        <v>0.49161216805686125</v>
      </c>
      <c r="E125" s="11">
        <v>0.83290398115808228</v>
      </c>
      <c r="F125" s="11">
        <f t="shared" si="93"/>
        <v>1.3245161492149435</v>
      </c>
      <c r="G125" s="200">
        <f t="shared" si="94"/>
        <v>2.4211423680435606E-2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4.1075125257574658</v>
      </c>
      <c r="C126" s="11">
        <v>1.1808833544041952</v>
      </c>
      <c r="D126" s="11">
        <f t="shared" si="92"/>
        <v>-2.9266291713532704</v>
      </c>
      <c r="E126" s="11">
        <v>0.90282031548682984</v>
      </c>
      <c r="F126" s="11">
        <f t="shared" si="93"/>
        <v>-2.0238088558664407</v>
      </c>
      <c r="G126" s="200">
        <f t="shared" si="94"/>
        <v>1.3333760730990907E-2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0.80462573960441874</v>
      </c>
      <c r="C127" s="11">
        <v>0.50329236520769505</v>
      </c>
      <c r="D127" s="11">
        <f t="shared" si="92"/>
        <v>-0.3013333743967237</v>
      </c>
      <c r="E127" s="11">
        <v>0.15348401538400888</v>
      </c>
      <c r="F127" s="11">
        <f t="shared" si="93"/>
        <v>-0.14784935901271481</v>
      </c>
      <c r="G127" s="200">
        <f>IF(B127&gt;0,(1+(E127/B127))^(1/($C$6-$B$6))-1,0)</f>
        <v>1.1707002687414425E-2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2.0730124340094527</v>
      </c>
      <c r="C128" s="11">
        <v>2.4331263932975942</v>
      </c>
      <c r="D128" s="11">
        <f t="shared" si="92"/>
        <v>0.36011395928814149</v>
      </c>
      <c r="E128" s="11">
        <v>0.87736049425094231</v>
      </c>
      <c r="F128" s="11">
        <f t="shared" si="93"/>
        <v>1.2374744535390838</v>
      </c>
      <c r="G128" s="200">
        <f t="shared" si="94"/>
        <v>2.3807563970897228E-2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0.78197315619659968</v>
      </c>
      <c r="C129" s="11">
        <v>1.0955950567574748</v>
      </c>
      <c r="D129" s="11">
        <f t="shared" si="92"/>
        <v>0.31362190056087513</v>
      </c>
      <c r="E129" s="11">
        <v>0.41929268406397358</v>
      </c>
      <c r="F129" s="11">
        <f t="shared" si="93"/>
        <v>0.73291458462484871</v>
      </c>
      <c r="G129" s="200">
        <f t="shared" si="94"/>
        <v>2.9034223809716542E-2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2.158569011748837</v>
      </c>
      <c r="C130" s="11">
        <v>1.0750753508772615</v>
      </c>
      <c r="D130" s="11">
        <f t="shared" si="92"/>
        <v>-1.0834936608715755</v>
      </c>
      <c r="E130" s="11">
        <v>0.6771719245837865</v>
      </c>
      <c r="F130" s="11">
        <f t="shared" si="93"/>
        <v>-0.406321736287789</v>
      </c>
      <c r="G130" s="200">
        <f t="shared" si="94"/>
        <v>1.8356971793478616E-2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0.65976529952493079</v>
      </c>
      <c r="C131" s="11">
        <v>1.1385475405420644</v>
      </c>
      <c r="D131" s="11">
        <f t="shared" si="92"/>
        <v>0.47878224101713363</v>
      </c>
      <c r="E131" s="11">
        <v>0.32897539544624427</v>
      </c>
      <c r="F131" s="11">
        <f t="shared" si="93"/>
        <v>0.80775763646337784</v>
      </c>
      <c r="G131" s="200">
        <f t="shared" si="94"/>
        <v>2.7336841319111516E-2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0.68555849597718044</v>
      </c>
      <c r="C132" s="11">
        <v>0.8421795709485228</v>
      </c>
      <c r="D132" s="11">
        <f t="shared" si="92"/>
        <v>0.15662107497134237</v>
      </c>
      <c r="E132" s="11">
        <v>0.33952454223775108</v>
      </c>
      <c r="F132" s="11">
        <f t="shared" ref="F132:F133" si="95">SUM(D132:E132)</f>
        <v>0.49614561720909345</v>
      </c>
      <c r="G132" s="200">
        <f t="shared" si="94"/>
        <v>2.7182555773334949E-2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3.9729709735029628</v>
      </c>
      <c r="C133" s="11">
        <v>4.9125654476264655</v>
      </c>
      <c r="D133" s="11">
        <f t="shared" si="92"/>
        <v>0.93959447412350272</v>
      </c>
      <c r="E133" s="11">
        <v>2.1285578227298982</v>
      </c>
      <c r="F133" s="11">
        <f t="shared" si="95"/>
        <v>3.068152296853401</v>
      </c>
      <c r="G133" s="200">
        <f t="shared" si="94"/>
        <v>2.9014635122902144E-2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5.8466642702478442</v>
      </c>
      <c r="C134" s="11">
        <v>7.4656688799201492</v>
      </c>
      <c r="D134" s="11">
        <f t="shared" si="92"/>
        <v>1.619004609672305</v>
      </c>
      <c r="E134" s="11">
        <v>3.985941020640781</v>
      </c>
      <c r="F134" s="11">
        <f t="shared" ref="F134:F137" si="96">SUM(D134:E134)</f>
        <v>5.604945630313086</v>
      </c>
      <c r="G134" s="200">
        <f t="shared" si="94"/>
        <v>3.5263009286587765E-2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1.1618273445040985</v>
      </c>
      <c r="C135" s="11">
        <v>1.9015969238255928</v>
      </c>
      <c r="D135" s="11">
        <f t="shared" si="92"/>
        <v>0.73976957932149423</v>
      </c>
      <c r="E135" s="11">
        <v>0.99337487637605881</v>
      </c>
      <c r="F135" s="11">
        <f t="shared" si="96"/>
        <v>1.733144455697553</v>
      </c>
      <c r="G135" s="200">
        <f t="shared" si="94"/>
        <v>4.2052889410659544E-2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0.58682115439367921</v>
      </c>
      <c r="C136" s="11">
        <v>0.86862056497387941</v>
      </c>
      <c r="D136" s="11">
        <f t="shared" si="92"/>
        <v>0.28179941058020019</v>
      </c>
      <c r="E136" s="11">
        <v>0.51403899634771999</v>
      </c>
      <c r="F136" s="11">
        <f t="shared" si="96"/>
        <v>0.79583840692792018</v>
      </c>
      <c r="G136" s="200">
        <f t="shared" si="94"/>
        <v>4.2833784919496409E-2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0.66757045553049488</v>
      </c>
      <c r="C137" s="11">
        <v>0.89050062582434242</v>
      </c>
      <c r="D137" s="11">
        <f t="shared" si="92"/>
        <v>0.22293017029384754</v>
      </c>
      <c r="E137" s="11">
        <v>0.34144387451948394</v>
      </c>
      <c r="F137" s="11">
        <f t="shared" si="96"/>
        <v>0.56437404481333142</v>
      </c>
      <c r="G137" s="200">
        <f t="shared" si="94"/>
        <v>2.7921654371793947E-2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0.43714318045197709</v>
      </c>
      <c r="C138" s="11">
        <v>0.61922046989528778</v>
      </c>
      <c r="D138" s="11">
        <f t="shared" si="92"/>
        <v>0.1820772894433107</v>
      </c>
      <c r="E138" s="11">
        <v>0.2823528048842906</v>
      </c>
      <c r="F138" s="11">
        <f t="shared" ref="F138" si="97">SUM(D138:E138)</f>
        <v>0.46443009432760129</v>
      </c>
      <c r="G138" s="200">
        <f t="shared" si="94"/>
        <v>3.3777267286453805E-2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0.47575710502239177</v>
      </c>
      <c r="C139" s="11">
        <v>0.64061956187449975</v>
      </c>
      <c r="D139" s="11">
        <f t="shared" si="92"/>
        <v>0.16486245685210799</v>
      </c>
      <c r="E139" s="11">
        <v>0.30793059890369545</v>
      </c>
      <c r="F139" s="11">
        <f t="shared" ref="F139" si="98">SUM(D139:E139)</f>
        <v>0.47279305575580344</v>
      </c>
      <c r="G139" s="200">
        <f t="shared" si="94"/>
        <v>3.3833299719574494E-2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6.8348607740274732</v>
      </c>
      <c r="C140" s="11">
        <v>8.7801711629841606</v>
      </c>
      <c r="D140" s="11">
        <f>C140-B140</f>
        <v>1.9453103889566874</v>
      </c>
      <c r="E140" s="11">
        <v>4.7076782857500428</v>
      </c>
      <c r="F140" s="11">
        <f>SUM(D140:E140)</f>
        <v>6.6529886747067302</v>
      </c>
      <c r="G140" s="200">
        <f t="shared" si="94"/>
        <v>3.5550887873024184E-2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1.5256137202938025</v>
      </c>
      <c r="C141" s="11">
        <v>2.5739603137787657</v>
      </c>
      <c r="D141" s="11">
        <f t="shared" ref="D141:D147" si="99">C141-B141</f>
        <v>1.0483465934849632</v>
      </c>
      <c r="E141" s="11">
        <v>1.2440108772821283</v>
      </c>
      <c r="F141" s="11">
        <f t="shared" ref="F141:F142" si="100">SUM(D141:E141)</f>
        <v>2.2923574707670915</v>
      </c>
      <c r="G141" s="200">
        <f t="shared" si="94"/>
        <v>4.0555114334944298E-2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4.5779915056299011E-2</v>
      </c>
      <c r="C142" s="11">
        <v>5.6118407047742826E-2</v>
      </c>
      <c r="D142" s="11">
        <f t="shared" si="99"/>
        <v>1.0338491991443814E-2</v>
      </c>
      <c r="E142" s="11">
        <v>2.525856989798125E-2</v>
      </c>
      <c r="F142" s="11">
        <f t="shared" si="100"/>
        <v>3.5597061889425061E-2</v>
      </c>
      <c r="G142" s="200">
        <f t="shared" si="94"/>
        <v>2.9724977224026672E-2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2.6987666746324881</v>
      </c>
      <c r="C143" s="11">
        <v>3.9448478780816876</v>
      </c>
      <c r="D143" s="11">
        <f t="shared" si="99"/>
        <v>1.2460812034491995</v>
      </c>
      <c r="E143" s="11">
        <v>1.8557536878903993</v>
      </c>
      <c r="F143" s="11">
        <f t="shared" ref="F143:F144" si="101">SUM(D143:E143)</f>
        <v>3.1018348913395988</v>
      </c>
      <c r="G143" s="200">
        <f t="shared" si="94"/>
        <v>3.5504094842462086E-2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0.86681297613930997</v>
      </c>
      <c r="C144" s="11">
        <v>1.8242654150998132</v>
      </c>
      <c r="D144" s="11">
        <f t="shared" si="99"/>
        <v>0.95745243896050325</v>
      </c>
      <c r="E144" s="11">
        <v>0.76795124231474077</v>
      </c>
      <c r="F144" s="11">
        <f t="shared" si="101"/>
        <v>1.725403681275244</v>
      </c>
      <c r="G144" s="200">
        <f t="shared" si="94"/>
        <v>4.3202569159012771E-2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0.45915858458153397</v>
      </c>
      <c r="C145" s="11">
        <v>0.98047805249761566</v>
      </c>
      <c r="D145" s="11">
        <f t="shared" si="99"/>
        <v>0.52131946791608175</v>
      </c>
      <c r="E145" s="11">
        <v>0.36584700080930577</v>
      </c>
      <c r="F145" s="11">
        <f t="shared" ref="F145:F146" si="102">SUM(D145:E145)</f>
        <v>0.88716646872538751</v>
      </c>
      <c r="G145" s="200">
        <f t="shared" si="94"/>
        <v>3.983942312862343E-2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1.1789866964411493</v>
      </c>
      <c r="C146" s="11">
        <v>1.9161960886587075</v>
      </c>
      <c r="D146" s="11">
        <f t="shared" si="99"/>
        <v>0.73720939221755821</v>
      </c>
      <c r="E146" s="11">
        <v>0.99484408212098741</v>
      </c>
      <c r="F146" s="11">
        <f t="shared" si="102"/>
        <v>1.7320534743385456</v>
      </c>
      <c r="G146" s="200">
        <f t="shared" si="94"/>
        <v>4.1632340245534527E-2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0.51014280955055802</v>
      </c>
      <c r="C147" s="11">
        <v>0.62372858361965022</v>
      </c>
      <c r="D147" s="11">
        <f t="shared" si="99"/>
        <v>0.1135857740690922</v>
      </c>
      <c r="E147" s="11">
        <v>0.33107753734714485</v>
      </c>
      <c r="F147" s="11">
        <f t="shared" ref="F147" si="103">SUM(D147:E147)</f>
        <v>0.44466331141623705</v>
      </c>
      <c r="G147" s="200">
        <f t="shared" si="94"/>
        <v>3.3906343483574686E-2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2.8210406180308261</v>
      </c>
      <c r="C148" s="11">
        <v>4.8680762653750627</v>
      </c>
      <c r="D148" s="11">
        <f t="shared" ref="D148" si="104">C148-B148</f>
        <v>2.0470356473442366</v>
      </c>
      <c r="E148" s="11">
        <v>2.2566045816831712</v>
      </c>
      <c r="F148" s="11">
        <f t="shared" ref="F148" si="105">SUM(D148:E148)</f>
        <v>4.3036402290274083</v>
      </c>
      <c r="G148" s="200">
        <f t="shared" ref="G148:G149" si="106">IF(B148&gt;0,(1+(E148/B148))^(1/($C$6-$B$6))-1,0)</f>
        <v>3.9960555842325496E-2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48.456113417602502</v>
      </c>
      <c r="C149" s="11">
        <f t="shared" ref="C149:F149" si="107">SUM(C123:C148)</f>
        <v>59.906011028344878</v>
      </c>
      <c r="D149" s="11">
        <f t="shared" si="107"/>
        <v>11.449897610742372</v>
      </c>
      <c r="E149" s="11">
        <f t="shared" si="107"/>
        <v>28.849959387492639</v>
      </c>
      <c r="F149" s="11">
        <f t="shared" si="107"/>
        <v>40.299856998235008</v>
      </c>
      <c r="G149" s="200">
        <f t="shared" si="106"/>
        <v>3.163088507669265E-2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5.5107656534565175</v>
      </c>
      <c r="C152" s="11">
        <v>5.8890857559725038</v>
      </c>
      <c r="D152" s="11">
        <f>C152-B152</f>
        <v>0.37832010251598636</v>
      </c>
      <c r="E152" s="11">
        <v>2.8709361980357926</v>
      </c>
      <c r="F152" s="11">
        <f>SUM(D152:E152)</f>
        <v>3.2492563005517789</v>
      </c>
      <c r="G152" s="200">
        <f>IF(B152&gt;0,(1+(E152/B152))^(1/($C$6-$B$6))-1,0)</f>
        <v>2.8350943888438618E-2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2.2288227300270331</v>
      </c>
      <c r="C153" s="11">
        <v>3.6366800273685636</v>
      </c>
      <c r="D153" s="11">
        <f t="shared" ref="D153:D168" si="110">C153-B153</f>
        <v>1.4078572973415304</v>
      </c>
      <c r="E153" s="11">
        <v>1.779343451286415</v>
      </c>
      <c r="F153" s="11">
        <f t="shared" ref="F153:F160" si="111">SUM(D153:E153)</f>
        <v>3.1872007486279452</v>
      </c>
      <c r="G153" s="200">
        <f t="shared" ref="G153:G155" si="112">IF(B153&gt;0,(1+(E153/B153))^(1/($C$6-$B$6))-1,0)</f>
        <v>3.9899444190881761E-2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5.0519899313020309</v>
      </c>
      <c r="C154" s="11">
        <v>5.3077729627992696</v>
      </c>
      <c r="D154" s="11">
        <f t="shared" si="110"/>
        <v>0.25578303149723869</v>
      </c>
      <c r="E154" s="11">
        <v>1.8285048266307029</v>
      </c>
      <c r="F154" s="11">
        <f t="shared" si="111"/>
        <v>2.0842878581279418</v>
      </c>
      <c r="G154" s="200">
        <f t="shared" si="112"/>
        <v>2.0807407377014142E-2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1.0309012644637954</v>
      </c>
      <c r="C155" s="11">
        <v>1.3147382739690185</v>
      </c>
      <c r="D155" s="11">
        <f t="shared" si="110"/>
        <v>0.28383700950522317</v>
      </c>
      <c r="E155" s="11">
        <v>0.6136974340743635</v>
      </c>
      <c r="F155" s="11">
        <f t="shared" si="111"/>
        <v>0.89753444357958667</v>
      </c>
      <c r="G155" s="200">
        <f t="shared" si="112"/>
        <v>3.1627375116863421E-2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0.43763345099864936</v>
      </c>
      <c r="C156" s="11">
        <v>0.34824866455063108</v>
      </c>
      <c r="D156" s="11">
        <f t="shared" si="110"/>
        <v>-8.9384786448018283E-2</v>
      </c>
      <c r="E156" s="11">
        <v>0.17743870148485125</v>
      </c>
      <c r="F156" s="11">
        <f t="shared" si="111"/>
        <v>8.8053915036832964E-2</v>
      </c>
      <c r="G156" s="200">
        <f>IF(B156&gt;0,(1+(E156/B156))^(1/($C$6-$B$6))-1,0)</f>
        <v>2.2949914283720174E-2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3.6523681049066714</v>
      </c>
      <c r="C157" s="11">
        <v>4.8220469664032901</v>
      </c>
      <c r="D157" s="11">
        <f t="shared" si="110"/>
        <v>1.1696788614966187</v>
      </c>
      <c r="E157" s="11">
        <v>2.100691875133061</v>
      </c>
      <c r="F157" s="11">
        <f t="shared" si="111"/>
        <v>3.2703707366296797</v>
      </c>
      <c r="G157" s="200">
        <f t="shared" ref="G157:G178" si="113">IF(B157&gt;0,(1+(E157/B157))^(1/($C$6-$B$6))-1,0)</f>
        <v>3.0753830380160663E-2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1.8186495707700137</v>
      </c>
      <c r="C158" s="11">
        <v>1.579816163457525</v>
      </c>
      <c r="D158" s="11">
        <f t="shared" si="110"/>
        <v>-0.2388334073124887</v>
      </c>
      <c r="E158" s="11">
        <v>0.60009453848567873</v>
      </c>
      <c r="F158" s="11">
        <f t="shared" si="111"/>
        <v>0.36126113117319003</v>
      </c>
      <c r="G158" s="200">
        <f t="shared" si="113"/>
        <v>1.9192126589077763E-2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0.78095474569872159</v>
      </c>
      <c r="C159" s="11">
        <v>0.90618601031240043</v>
      </c>
      <c r="D159" s="11">
        <f t="shared" si="110"/>
        <v>0.12523126461367884</v>
      </c>
      <c r="E159" s="11">
        <v>0.48174818223882665</v>
      </c>
      <c r="F159" s="11">
        <f t="shared" si="111"/>
        <v>0.60697944685250549</v>
      </c>
      <c r="G159" s="200">
        <f t="shared" si="113"/>
        <v>3.2551419183125985E-2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0.45849605332803511</v>
      </c>
      <c r="C160" s="11">
        <v>0.560722923120066</v>
      </c>
      <c r="D160" s="11">
        <f t="shared" si="110"/>
        <v>0.10222686979203088</v>
      </c>
      <c r="E160" s="11">
        <v>0.17482514802676824</v>
      </c>
      <c r="F160" s="11">
        <f t="shared" si="111"/>
        <v>0.27705201781879912</v>
      </c>
      <c r="G160" s="200">
        <f t="shared" si="113"/>
        <v>2.1768622227227308E-2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0.80587410564613604</v>
      </c>
      <c r="C161" s="11">
        <v>0.74813395027928098</v>
      </c>
      <c r="D161" s="11">
        <f t="shared" si="110"/>
        <v>-5.7740155366855062E-2</v>
      </c>
      <c r="E161" s="11">
        <v>0.35163862787504746</v>
      </c>
      <c r="F161" s="11">
        <f t="shared" ref="F161:F162" si="114">SUM(D161:E161)</f>
        <v>0.2938984725081924</v>
      </c>
      <c r="G161" s="200">
        <f t="shared" si="113"/>
        <v>2.4433814144199095E-2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3.6094432209277381</v>
      </c>
      <c r="C162" s="11">
        <v>4.133806518871066</v>
      </c>
      <c r="D162" s="11">
        <f t="shared" si="110"/>
        <v>0.52436329794332792</v>
      </c>
      <c r="E162" s="11">
        <v>1.7965850881153305</v>
      </c>
      <c r="F162" s="11">
        <f t="shared" si="114"/>
        <v>2.3209483860586584</v>
      </c>
      <c r="G162" s="200">
        <f t="shared" si="113"/>
        <v>2.729665359737754E-2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5.424934127918271</v>
      </c>
      <c r="C163" s="11">
        <v>6.6496196811331769</v>
      </c>
      <c r="D163" s="11">
        <f t="shared" si="110"/>
        <v>1.2246855532149059</v>
      </c>
      <c r="E163" s="11">
        <v>3.4476657215129496</v>
      </c>
      <c r="F163" s="11">
        <f t="shared" ref="F163:F166" si="115">SUM(D163:E163)</f>
        <v>4.6723512747278555</v>
      </c>
      <c r="G163" s="200">
        <f t="shared" si="113"/>
        <v>3.3341239046054794E-2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0.90109992209254219</v>
      </c>
      <c r="C164" s="11">
        <v>1.1244992776123013</v>
      </c>
      <c r="D164" s="11">
        <f t="shared" si="110"/>
        <v>0.22339935551975909</v>
      </c>
      <c r="E164" s="11">
        <v>0.66456443612756844</v>
      </c>
      <c r="F164" s="11">
        <f t="shared" si="115"/>
        <v>0.88796379164732753</v>
      </c>
      <c r="G164" s="200">
        <f t="shared" si="113"/>
        <v>3.7516584453614277E-2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0.75104395810529179</v>
      </c>
      <c r="C165" s="11">
        <v>1.1098029447887785</v>
      </c>
      <c r="D165" s="11">
        <f t="shared" si="110"/>
        <v>0.35875898668348671</v>
      </c>
      <c r="E165" s="11">
        <v>0.55846839877542243</v>
      </c>
      <c r="F165" s="11">
        <f t="shared" si="115"/>
        <v>0.91722738545890914</v>
      </c>
      <c r="G165" s="200">
        <f t="shared" si="113"/>
        <v>3.775846102876268E-2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2.1728754701422734</v>
      </c>
      <c r="C166" s="11">
        <v>2.5815278150549279</v>
      </c>
      <c r="D166" s="11">
        <f t="shared" si="110"/>
        <v>0.40865234491265445</v>
      </c>
      <c r="E166" s="11">
        <v>1.0194587743260288</v>
      </c>
      <c r="F166" s="11">
        <f t="shared" si="115"/>
        <v>1.4281111192386833</v>
      </c>
      <c r="G166" s="200">
        <f t="shared" si="113"/>
        <v>2.5978440151711357E-2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0.5997888366382288</v>
      </c>
      <c r="C167" s="11">
        <v>0.86788883673557971</v>
      </c>
      <c r="D167" s="11">
        <f t="shared" si="110"/>
        <v>0.26810000009735091</v>
      </c>
      <c r="E167" s="11">
        <v>0.39445659666162691</v>
      </c>
      <c r="F167" s="11">
        <f t="shared" ref="F167" si="116">SUM(D167:E167)</f>
        <v>0.66255659675897782</v>
      </c>
      <c r="G167" s="200">
        <f t="shared" si="113"/>
        <v>3.4267826572206728E-2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0.51737852575304455</v>
      </c>
      <c r="C168" s="11">
        <v>0.77422544722781195</v>
      </c>
      <c r="D168" s="11">
        <f t="shared" si="110"/>
        <v>0.2568469214747674</v>
      </c>
      <c r="E168" s="11">
        <v>0.35990396934909807</v>
      </c>
      <c r="F168" s="11">
        <f t="shared" ref="F168" si="117">SUM(D168:E168)</f>
        <v>0.61675089082386547</v>
      </c>
      <c r="G168" s="200">
        <f t="shared" si="113"/>
        <v>3.5830602536756739E-2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3.8250487266135558</v>
      </c>
      <c r="C169" s="11">
        <v>5.1614947862669256</v>
      </c>
      <c r="D169" s="11">
        <f>C169-B169</f>
        <v>1.3364460596533698</v>
      </c>
      <c r="E169" s="11">
        <v>2.7073539693247777</v>
      </c>
      <c r="F169" s="11">
        <f>SUM(D169:E169)</f>
        <v>4.0438000289781471</v>
      </c>
      <c r="G169" s="200">
        <f t="shared" si="113"/>
        <v>3.6324419565647581E-2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1.9384140521016722</v>
      </c>
      <c r="C170" s="11">
        <v>3.5022072721227211</v>
      </c>
      <c r="D170" s="11">
        <f t="shared" ref="D170:D176" si="118">C170-B170</f>
        <v>1.5637932200210489</v>
      </c>
      <c r="E170" s="11">
        <v>1.6486523090998106</v>
      </c>
      <c r="F170" s="11">
        <f t="shared" ref="F170:F171" si="119">SUM(D170:E170)</f>
        <v>3.2124455291208598</v>
      </c>
      <c r="G170" s="200">
        <f t="shared" si="113"/>
        <v>4.1884372831997307E-2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3.6650742414596503E-2</v>
      </c>
      <c r="C171" s="11">
        <v>3.425905625041481E-2</v>
      </c>
      <c r="D171" s="11">
        <f t="shared" si="118"/>
        <v>-2.3916861641816931E-3</v>
      </c>
      <c r="E171" s="11">
        <v>1.7718976861539729E-2</v>
      </c>
      <c r="F171" s="11">
        <f t="shared" si="119"/>
        <v>1.5327290697358036E-2</v>
      </c>
      <c r="G171" s="200">
        <f t="shared" si="113"/>
        <v>2.6640251432036965E-2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2.3740619502113653</v>
      </c>
      <c r="C172" s="11">
        <v>2.9352593289440732</v>
      </c>
      <c r="D172" s="11">
        <f t="shared" si="118"/>
        <v>0.56119737873270781</v>
      </c>
      <c r="E172" s="11">
        <v>1.1897918316729468</v>
      </c>
      <c r="F172" s="11">
        <f t="shared" ref="F172:F173" si="120">SUM(D172:E172)</f>
        <v>1.7509892104056546</v>
      </c>
      <c r="G172" s="200">
        <f t="shared" si="113"/>
        <v>2.7452741594350849E-2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1.0409637232095463</v>
      </c>
      <c r="C173" s="11">
        <v>1.8291667286687812</v>
      </c>
      <c r="D173" s="11">
        <f t="shared" si="118"/>
        <v>0.78820300545923483</v>
      </c>
      <c r="E173" s="11">
        <v>0.74512034932860538</v>
      </c>
      <c r="F173" s="11">
        <f t="shared" si="120"/>
        <v>1.5333233547878402</v>
      </c>
      <c r="G173" s="200">
        <f t="shared" si="113"/>
        <v>3.6647457451842058E-2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1.0552027749434232</v>
      </c>
      <c r="C174" s="11">
        <v>2.2669494624411337</v>
      </c>
      <c r="D174" s="11">
        <f t="shared" si="118"/>
        <v>1.2117466874977105</v>
      </c>
      <c r="E174" s="11">
        <v>0.85070772282144902</v>
      </c>
      <c r="F174" s="11">
        <f t="shared" ref="F174:F175" si="121">SUM(D174:E174)</f>
        <v>2.0624544103191598</v>
      </c>
      <c r="G174" s="200">
        <f t="shared" si="113"/>
        <v>4.0202209278214385E-2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1.6891854167562748</v>
      </c>
      <c r="C175" s="11">
        <v>2.6857150478093126</v>
      </c>
      <c r="D175" s="11">
        <f t="shared" si="118"/>
        <v>0.99652963105303782</v>
      </c>
      <c r="E175" s="11">
        <v>1.4496414447577122</v>
      </c>
      <c r="F175" s="11">
        <f t="shared" si="121"/>
        <v>2.4461710758107502</v>
      </c>
      <c r="G175" s="200">
        <f t="shared" si="113"/>
        <v>4.2171844021475557E-2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0.5672697923077924</v>
      </c>
      <c r="C176" s="11">
        <v>0.66011599045461122</v>
      </c>
      <c r="D176" s="11">
        <f t="shared" si="118"/>
        <v>9.2846198146818826E-2</v>
      </c>
      <c r="E176" s="11">
        <v>0.32410670816284221</v>
      </c>
      <c r="F176" s="11">
        <f t="shared" ref="F176" si="122">SUM(D176:E176)</f>
        <v>0.41695290630966103</v>
      </c>
      <c r="G176" s="200">
        <f t="shared" si="113"/>
        <v>3.0587257002015145E-2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2.4107935122382371</v>
      </c>
      <c r="C177" s="11">
        <v>3.8226812875938374</v>
      </c>
      <c r="D177" s="11">
        <f t="shared" ref="D177" si="123">C177-B177</f>
        <v>1.4118877753556003</v>
      </c>
      <c r="E177" s="11">
        <v>1.8220355305529574</v>
      </c>
      <c r="F177" s="11">
        <f t="shared" ref="F177" si="124">SUM(D177:E177)</f>
        <v>3.2339233059085579</v>
      </c>
      <c r="G177" s="200">
        <f t="shared" si="113"/>
        <v>3.8240695212006903E-2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50.690610362971441</v>
      </c>
      <c r="C178" s="11">
        <f t="shared" ref="C178:F178" si="125">SUM(C152:C177)</f>
        <v>65.252651180207991</v>
      </c>
      <c r="D178" s="11">
        <f t="shared" si="125"/>
        <v>14.562040817236545</v>
      </c>
      <c r="E178" s="11">
        <f t="shared" si="125"/>
        <v>29.975150810722173</v>
      </c>
      <c r="F178" s="11">
        <f t="shared" si="125"/>
        <v>44.53719162795872</v>
      </c>
      <c r="G178" s="200">
        <f t="shared" si="113"/>
        <v>3.1456177025205534E-2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14.777217209491125</v>
      </c>
      <c r="C181" s="11">
        <v>14.640217818240231</v>
      </c>
      <c r="D181" s="11">
        <f>C181-B181</f>
        <v>-0.13699939125089422</v>
      </c>
      <c r="E181" s="11">
        <v>6.1978260906180394</v>
      </c>
      <c r="F181" s="11">
        <f>SUM(D181:E181)</f>
        <v>6.0608266993671451</v>
      </c>
      <c r="G181" s="200">
        <f>IF(B181&gt;0,(1+(E181/B181))^(1/($C$6-$B$6))-1,0)</f>
        <v>2.3624520303623386E-2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6.2432121391846751</v>
      </c>
      <c r="C182" s="11">
        <v>8.7571220829638072</v>
      </c>
      <c r="D182" s="11">
        <f t="shared" ref="D182:D197" si="128">C182-B182</f>
        <v>2.5139099437791321</v>
      </c>
      <c r="E182" s="11">
        <v>3.5376809192261565</v>
      </c>
      <c r="F182" s="11">
        <f t="shared" ref="F182:F189" si="129">SUM(D182:E182)</f>
        <v>6.0515908630052886</v>
      </c>
      <c r="G182" s="200">
        <f t="shared" ref="G182:G184" si="130">IF(B182&gt;0,(1+(E182/B182))^(1/($C$6-$B$6))-1,0)</f>
        <v>3.0381441515582752E-2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9.0662991653489975</v>
      </c>
      <c r="C183" s="11">
        <v>9.3986696547029904</v>
      </c>
      <c r="D183" s="11">
        <f t="shared" si="128"/>
        <v>0.33237048935399294</v>
      </c>
      <c r="E183" s="11">
        <v>2.8302100162070807</v>
      </c>
      <c r="F183" s="11">
        <f t="shared" si="129"/>
        <v>3.1625805055610736</v>
      </c>
      <c r="G183" s="200">
        <f t="shared" si="130"/>
        <v>1.8277075438804191E-2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3.8235521745606365</v>
      </c>
      <c r="C184" s="11">
        <v>4.4452541518314783</v>
      </c>
      <c r="D184" s="11">
        <f t="shared" si="128"/>
        <v>0.62170197727084187</v>
      </c>
      <c r="E184" s="11">
        <v>2.2559070721261447</v>
      </c>
      <c r="F184" s="11">
        <f t="shared" si="129"/>
        <v>2.8776090493969866</v>
      </c>
      <c r="G184" s="200">
        <f t="shared" si="130"/>
        <v>3.1398578982332337E-2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1.8530160597017973</v>
      </c>
      <c r="C185" s="11">
        <v>2.227091873567427</v>
      </c>
      <c r="D185" s="11">
        <f t="shared" si="128"/>
        <v>0.37407581386562971</v>
      </c>
      <c r="E185" s="11">
        <v>0.86152668140788058</v>
      </c>
      <c r="F185" s="11">
        <f t="shared" si="129"/>
        <v>1.2356024952735103</v>
      </c>
      <c r="G185" s="200">
        <f>IF(B185&gt;0,(1+(E185/B185))^(1/($C$6-$B$6))-1,0)</f>
        <v>2.5780644430408284E-2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9.1290711295667162</v>
      </c>
      <c r="C186" s="11">
        <v>11.158319959784665</v>
      </c>
      <c r="D186" s="11">
        <f t="shared" si="128"/>
        <v>2.0292488302179486</v>
      </c>
      <c r="E186" s="11">
        <v>4.3532030934961199</v>
      </c>
      <c r="F186" s="11">
        <f t="shared" si="129"/>
        <v>6.3824519237140684</v>
      </c>
      <c r="G186" s="200">
        <f t="shared" ref="G186:G205" si="131">IF(B186&gt;0,(1+(E186/B186))^(1/($C$6-$B$6))-1,0)</f>
        <v>2.6334917096334953E-2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3.6899863184961275</v>
      </c>
      <c r="C187" s="11">
        <v>2.6444837577538305</v>
      </c>
      <c r="D187" s="11">
        <f t="shared" si="128"/>
        <v>-1.045502560742297</v>
      </c>
      <c r="E187" s="11">
        <v>1.0452686415785168</v>
      </c>
      <c r="F187" s="11">
        <f t="shared" si="129"/>
        <v>-2.3391916378012745E-4</v>
      </c>
      <c r="G187" s="200">
        <f t="shared" si="131"/>
        <v>1.6766527990841551E-2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3.3433767925069868</v>
      </c>
      <c r="C188" s="11">
        <v>3.8046402879599275</v>
      </c>
      <c r="D188" s="11">
        <f t="shared" si="128"/>
        <v>0.46126349545294065</v>
      </c>
      <c r="E188" s="11">
        <v>1.98954110507702</v>
      </c>
      <c r="F188" s="11">
        <f t="shared" si="129"/>
        <v>2.4508046005299606</v>
      </c>
      <c r="G188" s="200">
        <f t="shared" si="131"/>
        <v>3.1617351587907239E-2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2.4026847419473261</v>
      </c>
      <c r="C189" s="11">
        <v>3.1708017155908501</v>
      </c>
      <c r="D189" s="11">
        <f t="shared" si="128"/>
        <v>0.76811697364352405</v>
      </c>
      <c r="E189" s="11">
        <v>0.76114622392050024</v>
      </c>
      <c r="F189" s="11">
        <f t="shared" si="129"/>
        <v>1.5292631975640243</v>
      </c>
      <c r="G189" s="200">
        <f t="shared" si="131"/>
        <v>1.8515788189719107E-2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2.1880401347230034</v>
      </c>
      <c r="C190" s="11">
        <v>1.9790663654469733</v>
      </c>
      <c r="D190" s="11">
        <f t="shared" si="128"/>
        <v>-0.20897376927603006</v>
      </c>
      <c r="E190" s="11">
        <v>0.74693489707700789</v>
      </c>
      <c r="F190" s="11">
        <f t="shared" ref="F190:F191" si="132">SUM(D190:E190)</f>
        <v>0.53796112780097782</v>
      </c>
      <c r="G190" s="200">
        <f t="shared" si="131"/>
        <v>1.9772450414386356E-2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11.538886865493199</v>
      </c>
      <c r="C191" s="11">
        <v>10.172459880044512</v>
      </c>
      <c r="D191" s="11">
        <f t="shared" si="128"/>
        <v>-1.3664269854486868</v>
      </c>
      <c r="E191" s="11">
        <v>4.4444948453567195</v>
      </c>
      <c r="F191" s="11">
        <f t="shared" si="132"/>
        <v>3.0780678599080327</v>
      </c>
      <c r="G191" s="200">
        <f t="shared" si="131"/>
        <v>2.1959418211163095E-2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19.186602674345036</v>
      </c>
      <c r="C192" s="11">
        <v>15.988958965129829</v>
      </c>
      <c r="D192" s="11">
        <f t="shared" si="128"/>
        <v>-3.1976437092152068</v>
      </c>
      <c r="E192" s="11">
        <v>8.1472716739270261</v>
      </c>
      <c r="F192" s="11">
        <f t="shared" ref="F192:F195" si="133">SUM(D192:E192)</f>
        <v>4.9496279647118193</v>
      </c>
      <c r="G192" s="200">
        <f t="shared" si="131"/>
        <v>2.3874847151129419E-2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3.3050290660775166</v>
      </c>
      <c r="C193" s="11">
        <v>1.5580298174447555</v>
      </c>
      <c r="D193" s="11">
        <f t="shared" si="128"/>
        <v>-1.746999248632761</v>
      </c>
      <c r="E193" s="11">
        <v>1.3234751376346305</v>
      </c>
      <c r="F193" s="11">
        <f t="shared" si="133"/>
        <v>-0.42352411099813048</v>
      </c>
      <c r="G193" s="200">
        <f t="shared" si="131"/>
        <v>2.2706521400876811E-2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1.4759827304983881</v>
      </c>
      <c r="C194" s="11">
        <v>1.501165459311776</v>
      </c>
      <c r="D194" s="11">
        <f t="shared" si="128"/>
        <v>2.51827288133879E-2</v>
      </c>
      <c r="E194" s="11">
        <v>0.76217683435768901</v>
      </c>
      <c r="F194" s="11">
        <f t="shared" si="133"/>
        <v>0.78735956317107691</v>
      </c>
      <c r="G194" s="200">
        <f t="shared" si="131"/>
        <v>2.8144092790155728E-2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13.337018744733886</v>
      </c>
      <c r="C195" s="11">
        <v>13.119705464745147</v>
      </c>
      <c r="D195" s="11">
        <f t="shared" si="128"/>
        <v>-0.21731327998873873</v>
      </c>
      <c r="E195" s="11">
        <v>4.81806155351968</v>
      </c>
      <c r="F195" s="11">
        <f t="shared" si="133"/>
        <v>4.6007482735309413</v>
      </c>
      <c r="G195" s="200">
        <f t="shared" si="131"/>
        <v>2.0773281967933377E-2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6.2812168040901577</v>
      </c>
      <c r="C196" s="11">
        <v>5.7338592062963594</v>
      </c>
      <c r="D196" s="11">
        <f t="shared" si="128"/>
        <v>-0.54735759779379833</v>
      </c>
      <c r="E196" s="11">
        <v>2.3328818748438267</v>
      </c>
      <c r="F196" s="11">
        <f t="shared" ref="F196" si="134">SUM(D196:E196)</f>
        <v>1.7855242770500284</v>
      </c>
      <c r="G196" s="200">
        <f t="shared" si="131"/>
        <v>2.1279004865502049E-2</v>
      </c>
    </row>
    <row r="197" spans="1:14" x14ac:dyDescent="0.2">
      <c r="A197" t="str">
        <f t="shared" si="127"/>
        <v>54 Textiles, printing and other skilled trades</v>
      </c>
      <c r="B197" s="11">
        <v>3.1344593775895988</v>
      </c>
      <c r="C197" s="11">
        <v>3.044526610778842</v>
      </c>
      <c r="D197" s="11">
        <f t="shared" si="128"/>
        <v>-8.9932766810756792E-2</v>
      </c>
      <c r="E197" s="11">
        <v>1.3030673166286515</v>
      </c>
      <c r="F197" s="11">
        <f t="shared" ref="F197" si="135">SUM(D197:E197)</f>
        <v>1.2131345498178947</v>
      </c>
      <c r="G197" s="200">
        <f t="shared" si="131"/>
        <v>2.3446681591333451E-2</v>
      </c>
    </row>
    <row r="198" spans="1:14" x14ac:dyDescent="0.2">
      <c r="A198" t="str">
        <f t="shared" si="127"/>
        <v>61 Caring personal service occupations</v>
      </c>
      <c r="B198" s="11">
        <v>26.320528897662395</v>
      </c>
      <c r="C198" s="11">
        <v>33.626718419395367</v>
      </c>
      <c r="D198" s="11">
        <f>C198-B198</f>
        <v>7.3061895217329713</v>
      </c>
      <c r="E198" s="11">
        <v>16.606767307291868</v>
      </c>
      <c r="F198" s="11">
        <f>SUM(D198:E198)</f>
        <v>23.912956829024839</v>
      </c>
      <c r="G198" s="200">
        <f t="shared" si="131"/>
        <v>3.3148132184071422E-2</v>
      </c>
    </row>
    <row r="199" spans="1:14" x14ac:dyDescent="0.2">
      <c r="A199" t="str">
        <f t="shared" si="127"/>
        <v>62 Leisure, travel and related personal service occupations</v>
      </c>
      <c r="B199" s="11">
        <v>6.409625042514727</v>
      </c>
      <c r="C199" s="11">
        <v>5.9323023786178508</v>
      </c>
      <c r="D199" s="11">
        <f t="shared" ref="D199:D205" si="136">C199-B199</f>
        <v>-0.47732266389687616</v>
      </c>
      <c r="E199" s="11">
        <v>2.7143228232393803</v>
      </c>
      <c r="F199" s="11">
        <f t="shared" ref="F199:F200" si="137">SUM(D199:E199)</f>
        <v>2.2370001593425042</v>
      </c>
      <c r="G199" s="200">
        <f t="shared" si="131"/>
        <v>2.381937671111789E-2</v>
      </c>
    </row>
    <row r="200" spans="1:14" x14ac:dyDescent="0.2">
      <c r="A200" t="str">
        <f t="shared" si="127"/>
        <v>63 Community and civil enforcement occupations</v>
      </c>
      <c r="B200" s="11">
        <v>0.19052507719728767</v>
      </c>
      <c r="C200" s="11">
        <v>0.17244729615149626</v>
      </c>
      <c r="D200" s="11">
        <f t="shared" si="136"/>
        <v>-1.8077781045791413E-2</v>
      </c>
      <c r="E200" s="11">
        <v>5.5352436161030777E-2</v>
      </c>
      <c r="F200" s="11">
        <f t="shared" si="137"/>
        <v>3.7274655115239363E-2</v>
      </c>
      <c r="G200" s="200">
        <f t="shared" si="131"/>
        <v>1.714869071068037E-2</v>
      </c>
    </row>
    <row r="201" spans="1:14" x14ac:dyDescent="0.2">
      <c r="A201" t="str">
        <f t="shared" si="127"/>
        <v>71 Sales occupations</v>
      </c>
      <c r="B201" s="11">
        <v>17.644213062658782</v>
      </c>
      <c r="C201" s="11">
        <v>18.213574414825633</v>
      </c>
      <c r="D201" s="11">
        <f t="shared" si="136"/>
        <v>0.56936135216685102</v>
      </c>
      <c r="E201" s="11">
        <v>7.954066050388688</v>
      </c>
      <c r="F201" s="11">
        <f t="shared" ref="F201:F202" si="138">SUM(D201:E201)</f>
        <v>8.523427402555539</v>
      </c>
      <c r="G201" s="200">
        <f t="shared" si="131"/>
        <v>2.5118092297005568E-2</v>
      </c>
    </row>
    <row r="202" spans="1:14" x14ac:dyDescent="0.2">
      <c r="A202" t="str">
        <f t="shared" si="127"/>
        <v>72 Customer service occupations</v>
      </c>
      <c r="B202" s="11">
        <v>4.450032745432325</v>
      </c>
      <c r="C202" s="11">
        <v>6.623990114600141</v>
      </c>
      <c r="D202" s="11">
        <f t="shared" si="136"/>
        <v>2.173957369167816</v>
      </c>
      <c r="E202" s="11">
        <v>2.5546814524095898</v>
      </c>
      <c r="F202" s="11">
        <f t="shared" si="138"/>
        <v>4.7286388215774053</v>
      </c>
      <c r="G202" s="200">
        <f t="shared" si="131"/>
        <v>3.0706814917152547E-2</v>
      </c>
    </row>
    <row r="203" spans="1:14" x14ac:dyDescent="0.2">
      <c r="A203" t="str">
        <f t="shared" si="127"/>
        <v>81 Process, plant and machine operatives</v>
      </c>
      <c r="B203" s="11">
        <v>6.4520164094920123</v>
      </c>
      <c r="C203" s="11">
        <v>10.495429402528067</v>
      </c>
      <c r="D203" s="11">
        <f t="shared" si="136"/>
        <v>4.0434129930360552</v>
      </c>
      <c r="E203" s="11">
        <v>3.4632476051786334</v>
      </c>
      <c r="F203" s="11">
        <f t="shared" ref="F203:F204" si="139">SUM(D203:E203)</f>
        <v>7.5066605982146886</v>
      </c>
      <c r="G203" s="200">
        <f t="shared" si="131"/>
        <v>2.905974088228791E-2</v>
      </c>
    </row>
    <row r="204" spans="1:14" x14ac:dyDescent="0.2">
      <c r="A204" t="str">
        <f t="shared" si="127"/>
        <v>82 Transport and mobile machine drivers and operatives</v>
      </c>
      <c r="B204" s="11">
        <v>10.198273881506555</v>
      </c>
      <c r="C204" s="11">
        <v>14.821799797768472</v>
      </c>
      <c r="D204" s="11">
        <f t="shared" si="136"/>
        <v>4.6235259162619169</v>
      </c>
      <c r="E204" s="11">
        <v>6.7356532349783347</v>
      </c>
      <c r="F204" s="11">
        <f t="shared" si="139"/>
        <v>11.359179151240252</v>
      </c>
      <c r="G204" s="200">
        <f t="shared" si="131"/>
        <v>3.4384651371983876E-2</v>
      </c>
    </row>
    <row r="205" spans="1:14" x14ac:dyDescent="0.2">
      <c r="A205" t="str">
        <f t="shared" si="127"/>
        <v>91 Elementary trades and related occupations</v>
      </c>
      <c r="B205" s="11">
        <v>2.5188487702710209</v>
      </c>
      <c r="C205" s="11">
        <v>2.7388735799892587</v>
      </c>
      <c r="D205" s="11">
        <f t="shared" si="136"/>
        <v>0.22002480971823779</v>
      </c>
      <c r="E205" s="11">
        <v>0.89627525154257437</v>
      </c>
      <c r="F205" s="11">
        <f t="shared" ref="F205" si="140">SUM(D205:E205)</f>
        <v>1.1163000612608123</v>
      </c>
      <c r="G205" s="200">
        <f t="shared" si="131"/>
        <v>2.050144912343721E-2</v>
      </c>
    </row>
    <row r="206" spans="1:14" x14ac:dyDescent="0.2">
      <c r="A206" t="str">
        <f t="shared" si="127"/>
        <v>92 Elementary administration and service occupations</v>
      </c>
      <c r="B206" s="11">
        <v>14.978502634384043</v>
      </c>
      <c r="C206" s="11">
        <v>16.239236436503646</v>
      </c>
      <c r="D206" s="11">
        <f t="shared" ref="D206" si="141">C206-B206</f>
        <v>1.2607338021196028</v>
      </c>
      <c r="E206" s="11">
        <v>7.1933815053538526</v>
      </c>
      <c r="F206" s="11">
        <f t="shared" ref="F206" si="142">SUM(D206:E206)</f>
        <v>8.4541153074734545</v>
      </c>
      <c r="G206" s="200">
        <f t="shared" ref="G206:G207" si="143">IF(B206&gt;0,(1+(E206/B206))^(1/($C$6-$B$6))-1,0)</f>
        <v>2.6492104769116009E-2</v>
      </c>
    </row>
    <row r="207" spans="1:14" x14ac:dyDescent="0.2">
      <c r="A207" t="str">
        <f t="shared" si="127"/>
        <v>All occupations</v>
      </c>
      <c r="B207" s="11">
        <f>SUM(B181:B206)</f>
        <v>203.93821864947438</v>
      </c>
      <c r="C207" s="11">
        <f t="shared" ref="C207:F207" si="144">SUM(C181:C206)</f>
        <v>222.20874491197333</v>
      </c>
      <c r="D207" s="11">
        <f t="shared" si="144"/>
        <v>18.270526262499011</v>
      </c>
      <c r="E207" s="11">
        <f t="shared" si="144"/>
        <v>95.884421643546645</v>
      </c>
      <c r="F207" s="11">
        <f t="shared" si="144"/>
        <v>114.15494790604566</v>
      </c>
      <c r="G207" s="200">
        <f t="shared" si="143"/>
        <v>2.6024473904829204E-2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10.398126482548932</v>
      </c>
      <c r="C210" s="11">
        <v>6.2715810800981968</v>
      </c>
      <c r="D210" s="11">
        <f>C210-B210</f>
        <v>-4.1265454024507351</v>
      </c>
      <c r="E210" s="11">
        <v>3.540911652110641</v>
      </c>
      <c r="F210" s="11">
        <f>SUM(D210:E210)</f>
        <v>-0.58563375034009413</v>
      </c>
      <c r="G210" s="200">
        <f>IF(B210&gt;0,(1+(E210/B210))^(1/($C$6-$B$6))-1,0)</f>
        <v>1.9729963491129654E-2</v>
      </c>
    </row>
    <row r="211" spans="1:7" x14ac:dyDescent="0.2">
      <c r="A211" t="str">
        <f t="shared" si="146"/>
        <v>12 Other managers and proprietors</v>
      </c>
      <c r="B211" s="11">
        <v>5.8551449550151276</v>
      </c>
      <c r="C211" s="11">
        <v>6.1444059084727227</v>
      </c>
      <c r="D211" s="11">
        <f t="shared" ref="D211:D226" si="147">C211-B211</f>
        <v>0.28926095345759517</v>
      </c>
      <c r="E211" s="11">
        <v>3.4013562176245395</v>
      </c>
      <c r="F211" s="11">
        <f t="shared" ref="F211:F218" si="148">SUM(D211:E211)</f>
        <v>3.6906171710821347</v>
      </c>
      <c r="G211" s="200">
        <f t="shared" ref="G211:G213" si="149">IF(B211&gt;0,(1+(E211/B211))^(1/($C$6-$B$6))-1,0)</f>
        <v>3.1004626065418872E-2</v>
      </c>
    </row>
    <row r="212" spans="1:7" x14ac:dyDescent="0.2">
      <c r="A212" t="str">
        <f t="shared" si="146"/>
        <v>21 Science, research, engineering and technology professionals</v>
      </c>
      <c r="B212" s="11">
        <v>5.8809415729736783</v>
      </c>
      <c r="C212" s="11">
        <v>4.7255948591625518</v>
      </c>
      <c r="D212" s="11">
        <f t="shared" si="147"/>
        <v>-1.1553467138111264</v>
      </c>
      <c r="E212" s="11">
        <v>1.777182743351823</v>
      </c>
      <c r="F212" s="11">
        <f t="shared" si="148"/>
        <v>0.62183602954069661</v>
      </c>
      <c r="G212" s="200">
        <f t="shared" si="149"/>
        <v>1.7759199136698767E-2</v>
      </c>
    </row>
    <row r="213" spans="1:7" x14ac:dyDescent="0.2">
      <c r="A213" t="str">
        <f t="shared" si="146"/>
        <v>22 Health professionals</v>
      </c>
      <c r="B213" s="11">
        <v>2.8537190860835668</v>
      </c>
      <c r="C213" s="11">
        <v>2.2039873176407827</v>
      </c>
      <c r="D213" s="11">
        <f t="shared" si="147"/>
        <v>-0.64973176844278413</v>
      </c>
      <c r="E213" s="11">
        <v>1.2868998018069324</v>
      </c>
      <c r="F213" s="11">
        <f t="shared" si="148"/>
        <v>0.63716803336414829</v>
      </c>
      <c r="G213" s="200">
        <f t="shared" si="149"/>
        <v>2.5125262077217991E-2</v>
      </c>
    </row>
    <row r="214" spans="1:7" x14ac:dyDescent="0.2">
      <c r="A214" t="str">
        <f t="shared" si="146"/>
        <v>23 Teaching and other educational professionals</v>
      </c>
      <c r="B214" s="11">
        <v>1.3520244642847972</v>
      </c>
      <c r="C214" s="11">
        <v>0.95993777254923984</v>
      </c>
      <c r="D214" s="11">
        <f t="shared" si="147"/>
        <v>-0.39208669173555732</v>
      </c>
      <c r="E214" s="11">
        <v>0.54525155496916167</v>
      </c>
      <c r="F214" s="11">
        <f t="shared" si="148"/>
        <v>0.15316486323360434</v>
      </c>
      <c r="G214" s="200">
        <f>IF(B214&gt;0,(1+(E214/B214))^(1/($C$6-$B$6))-1,0)</f>
        <v>2.2844775382127036E-2</v>
      </c>
    </row>
    <row r="215" spans="1:7" x14ac:dyDescent="0.2">
      <c r="A215" t="str">
        <f t="shared" si="146"/>
        <v>24 Business, media and public service professionals</v>
      </c>
      <c r="B215" s="11">
        <v>5.9692716912458366</v>
      </c>
      <c r="C215" s="11">
        <v>4.6040890901240861</v>
      </c>
      <c r="D215" s="11">
        <f t="shared" si="147"/>
        <v>-1.3651826011217505</v>
      </c>
      <c r="E215" s="11">
        <v>2.2401330222700007</v>
      </c>
      <c r="F215" s="11">
        <f t="shared" si="148"/>
        <v>0.87495042114825017</v>
      </c>
      <c r="G215" s="200">
        <f t="shared" ref="G215:G234" si="150">IF(B215&gt;0,(1+(E215/B215))^(1/($C$6-$B$6))-1,0)</f>
        <v>2.147095297206203E-2</v>
      </c>
    </row>
    <row r="216" spans="1:7" x14ac:dyDescent="0.2">
      <c r="A216" t="str">
        <f t="shared" si="146"/>
        <v>31 Science, engineering and technology associate professionals</v>
      </c>
      <c r="B216" s="11">
        <v>2.5694616507387442</v>
      </c>
      <c r="C216" s="11">
        <v>1.8651598922057506</v>
      </c>
      <c r="D216" s="11">
        <f t="shared" si="147"/>
        <v>-0.70430175853299359</v>
      </c>
      <c r="E216" s="11">
        <v>0.78065185010878824</v>
      </c>
      <c r="F216" s="11">
        <f t="shared" si="148"/>
        <v>7.6350091575794643E-2</v>
      </c>
      <c r="G216" s="200">
        <f t="shared" si="150"/>
        <v>1.7843854281354155E-2</v>
      </c>
    </row>
    <row r="217" spans="1:7" x14ac:dyDescent="0.2">
      <c r="A217" t="str">
        <f t="shared" si="146"/>
        <v>32 Health and social care associate professionals</v>
      </c>
      <c r="B217" s="11">
        <v>2.4444111317429496</v>
      </c>
      <c r="C217" s="11">
        <v>1.6828892073910597</v>
      </c>
      <c r="D217" s="11">
        <f t="shared" si="147"/>
        <v>-0.76152192435188981</v>
      </c>
      <c r="E217" s="11">
        <v>1.1178777177793566</v>
      </c>
      <c r="F217" s="11">
        <f t="shared" si="148"/>
        <v>0.35635579342746682</v>
      </c>
      <c r="G217" s="200">
        <f t="shared" si="150"/>
        <v>2.5424426686878165E-2</v>
      </c>
    </row>
    <row r="218" spans="1:7" x14ac:dyDescent="0.2">
      <c r="A218" t="str">
        <f t="shared" si="146"/>
        <v>33 Protective service occupations</v>
      </c>
      <c r="B218" s="11">
        <v>2.4019898161083035</v>
      </c>
      <c r="C218" s="11">
        <v>2.2620045493670804</v>
      </c>
      <c r="D218" s="11">
        <f t="shared" si="147"/>
        <v>-0.13998526674122314</v>
      </c>
      <c r="E218" s="11">
        <v>0.69838932030011558</v>
      </c>
      <c r="F218" s="11">
        <f t="shared" si="148"/>
        <v>0.55840405355889244</v>
      </c>
      <c r="G218" s="200">
        <f t="shared" si="150"/>
        <v>1.7160709964323395E-2</v>
      </c>
    </row>
    <row r="219" spans="1:7" x14ac:dyDescent="0.2">
      <c r="A219" t="str">
        <f t="shared" si="146"/>
        <v>34 Culture, media and sports occupations</v>
      </c>
      <c r="B219" s="11">
        <v>0.96850613282805353</v>
      </c>
      <c r="C219" s="11">
        <v>0.41111931734792362</v>
      </c>
      <c r="D219" s="11">
        <f t="shared" si="147"/>
        <v>-0.55738681548012992</v>
      </c>
      <c r="E219" s="11">
        <v>0.24004205006052304</v>
      </c>
      <c r="F219" s="11">
        <f t="shared" ref="F219:F220" si="151">SUM(D219:E219)</f>
        <v>-0.31734476541960688</v>
      </c>
      <c r="G219" s="200">
        <f t="shared" si="150"/>
        <v>1.4870837073423404E-2</v>
      </c>
    </row>
    <row r="220" spans="1:7" x14ac:dyDescent="0.2">
      <c r="A220" t="str">
        <f t="shared" si="146"/>
        <v>35 Business and public service associate professionals</v>
      </c>
      <c r="B220" s="11">
        <v>9.2029699825632214</v>
      </c>
      <c r="C220" s="11">
        <v>6.1001659725137563</v>
      </c>
      <c r="D220" s="11">
        <f t="shared" si="147"/>
        <v>-3.1028040100494652</v>
      </c>
      <c r="E220" s="11">
        <v>2.965726524742097</v>
      </c>
      <c r="F220" s="11">
        <f t="shared" si="151"/>
        <v>-0.13707748530736819</v>
      </c>
      <c r="G220" s="200">
        <f t="shared" si="150"/>
        <v>1.8797186501018359E-2</v>
      </c>
    </row>
    <row r="221" spans="1:7" x14ac:dyDescent="0.2">
      <c r="A221" t="str">
        <f t="shared" si="146"/>
        <v>41 Administrative occupations</v>
      </c>
      <c r="B221" s="11">
        <v>21.060751553715349</v>
      </c>
      <c r="C221" s="11">
        <v>11.894891945310411</v>
      </c>
      <c r="D221" s="11">
        <f t="shared" si="147"/>
        <v>-9.1658596084049382</v>
      </c>
      <c r="E221" s="11">
        <v>7.2728683958094713</v>
      </c>
      <c r="F221" s="11">
        <f t="shared" ref="F221:F224" si="152">SUM(D221:E221)</f>
        <v>-1.8929912125954669</v>
      </c>
      <c r="G221" s="200">
        <f t="shared" si="150"/>
        <v>1.9972697128744388E-2</v>
      </c>
    </row>
    <row r="222" spans="1:7" x14ac:dyDescent="0.2">
      <c r="A222" t="str">
        <f t="shared" si="146"/>
        <v>42 Secretarial and related occupations</v>
      </c>
      <c r="B222" s="11">
        <v>4.2572964320388991</v>
      </c>
      <c r="C222" s="11">
        <v>1.5139832877191177</v>
      </c>
      <c r="D222" s="11">
        <f t="shared" si="147"/>
        <v>-2.7433131443197816</v>
      </c>
      <c r="E222" s="11">
        <v>1.4651565546852545</v>
      </c>
      <c r="F222" s="11">
        <f t="shared" si="152"/>
        <v>-1.2781565896345271</v>
      </c>
      <c r="G222" s="200">
        <f t="shared" si="150"/>
        <v>1.9913224091246073E-2</v>
      </c>
    </row>
    <row r="223" spans="1:7" x14ac:dyDescent="0.2">
      <c r="A223" t="str">
        <f t="shared" si="146"/>
        <v>51 Skilled agricultural and related trades</v>
      </c>
      <c r="B223" s="11">
        <v>2.1937267785379024</v>
      </c>
      <c r="C223" s="11">
        <v>1.9764703878226089</v>
      </c>
      <c r="D223" s="11">
        <f t="shared" si="147"/>
        <v>-0.21725639071529357</v>
      </c>
      <c r="E223" s="11">
        <v>1.0911536408740052</v>
      </c>
      <c r="F223" s="11">
        <f t="shared" si="152"/>
        <v>0.87389725015871167</v>
      </c>
      <c r="G223" s="200">
        <f t="shared" si="150"/>
        <v>2.7280714868041622E-2</v>
      </c>
    </row>
    <row r="224" spans="1:7" x14ac:dyDescent="0.2">
      <c r="A224" t="str">
        <f t="shared" si="146"/>
        <v>52 Skilled metal, electrical and electronic trades</v>
      </c>
      <c r="B224" s="11">
        <v>7.6155806574428269</v>
      </c>
      <c r="C224" s="11">
        <v>5.6900118943986371</v>
      </c>
      <c r="D224" s="11">
        <f t="shared" si="147"/>
        <v>-1.9255687630441898</v>
      </c>
      <c r="E224" s="11">
        <v>2.3271514253769681</v>
      </c>
      <c r="F224" s="11">
        <f t="shared" si="152"/>
        <v>0.40158266233277828</v>
      </c>
      <c r="G224" s="200">
        <f t="shared" si="150"/>
        <v>1.7935313799406938E-2</v>
      </c>
    </row>
    <row r="225" spans="1:7" x14ac:dyDescent="0.2">
      <c r="A225" t="str">
        <f t="shared" si="146"/>
        <v>53 Skilled construction and building trades</v>
      </c>
      <c r="B225" s="11">
        <v>5.783985174861435</v>
      </c>
      <c r="C225" s="11">
        <v>5.6615928145613976</v>
      </c>
      <c r="D225" s="11">
        <f t="shared" si="147"/>
        <v>-0.12239236030003742</v>
      </c>
      <c r="E225" s="11">
        <v>2.4872719386478361</v>
      </c>
      <c r="F225" s="11">
        <f t="shared" ref="F225" si="153">SUM(D225:E225)</f>
        <v>2.3648795783477987</v>
      </c>
      <c r="G225" s="200">
        <f t="shared" si="150"/>
        <v>2.4132834070761389E-2</v>
      </c>
    </row>
    <row r="226" spans="1:7" x14ac:dyDescent="0.2">
      <c r="A226" t="str">
        <f t="shared" si="146"/>
        <v>54 Textiles, printing and other skilled trades</v>
      </c>
      <c r="B226" s="11">
        <v>3.669541027458691</v>
      </c>
      <c r="C226" s="11">
        <v>2.5468786572182989</v>
      </c>
      <c r="D226" s="11">
        <f t="shared" si="147"/>
        <v>-1.1226623702403922</v>
      </c>
      <c r="E226" s="11">
        <v>1.207807905278018</v>
      </c>
      <c r="F226" s="11">
        <f t="shared" ref="F226" si="154">SUM(D226:E226)</f>
        <v>8.5145535037625786E-2</v>
      </c>
      <c r="G226" s="200">
        <f t="shared" si="150"/>
        <v>1.9150069909636303E-2</v>
      </c>
    </row>
    <row r="227" spans="1:7" x14ac:dyDescent="0.2">
      <c r="A227" t="str">
        <f t="shared" si="146"/>
        <v>61 Caring personal service occupations</v>
      </c>
      <c r="B227" s="11">
        <v>17.836861411026632</v>
      </c>
      <c r="C227" s="11">
        <v>13.547574063434434</v>
      </c>
      <c r="D227" s="11">
        <f>C227-B227</f>
        <v>-4.2892873475921984</v>
      </c>
      <c r="E227" s="11">
        <v>8.2257795431282243</v>
      </c>
      <c r="F227" s="11">
        <f>SUM(D227:E227)</f>
        <v>3.9364921955360259</v>
      </c>
      <c r="G227" s="200">
        <f t="shared" si="150"/>
        <v>2.56046916722239E-2</v>
      </c>
    </row>
    <row r="228" spans="1:7" x14ac:dyDescent="0.2">
      <c r="A228" t="str">
        <f t="shared" si="146"/>
        <v>62 Leisure, travel and related personal service occupations</v>
      </c>
      <c r="B228" s="11">
        <v>6.1926932165702819</v>
      </c>
      <c r="C228" s="11">
        <v>4.1134375584069689</v>
      </c>
      <c r="D228" s="11">
        <f t="shared" ref="D228:D234" si="155">C228-B228</f>
        <v>-2.079255658163313</v>
      </c>
      <c r="E228" s="11">
        <v>2.4238996290586252</v>
      </c>
      <c r="F228" s="11">
        <f t="shared" ref="F228:F229" si="156">SUM(D228:E228)</f>
        <v>0.34464397089531218</v>
      </c>
      <c r="G228" s="200">
        <f t="shared" si="150"/>
        <v>2.2265569495174553E-2</v>
      </c>
    </row>
    <row r="229" spans="1:7" x14ac:dyDescent="0.2">
      <c r="A229" t="str">
        <f t="shared" si="146"/>
        <v>63 Community and civil enforcement occupations</v>
      </c>
      <c r="B229" s="11">
        <v>0.26533035757214812</v>
      </c>
      <c r="C229" s="11">
        <v>0.21207536901532206</v>
      </c>
      <c r="D229" s="11">
        <f t="shared" si="155"/>
        <v>-5.3254988556826061E-2</v>
      </c>
      <c r="E229" s="11">
        <v>8.5647553041549626E-2</v>
      </c>
      <c r="F229" s="11">
        <f t="shared" si="156"/>
        <v>3.2392564484723566E-2</v>
      </c>
      <c r="G229" s="200">
        <f t="shared" si="150"/>
        <v>1.8824834909766386E-2</v>
      </c>
    </row>
    <row r="230" spans="1:7" x14ac:dyDescent="0.2">
      <c r="A230" t="str">
        <f t="shared" si="146"/>
        <v>71 Sales occupations</v>
      </c>
      <c r="B230" s="11">
        <v>16.668891396773692</v>
      </c>
      <c r="C230" s="11">
        <v>11.197897592086317</v>
      </c>
      <c r="D230" s="11">
        <f t="shared" si="155"/>
        <v>-5.4709938046873745</v>
      </c>
      <c r="E230" s="11">
        <v>6.78560351376579</v>
      </c>
      <c r="F230" s="11">
        <f t="shared" ref="F230:F231" si="157">SUM(D230:E230)</f>
        <v>1.3146097090784155</v>
      </c>
      <c r="G230" s="200">
        <f t="shared" si="150"/>
        <v>2.302903048823568E-2</v>
      </c>
    </row>
    <row r="231" spans="1:7" x14ac:dyDescent="0.2">
      <c r="A231" t="str">
        <f t="shared" si="146"/>
        <v>72 Customer service occupations</v>
      </c>
      <c r="B231" s="11">
        <v>4.4085702430549709</v>
      </c>
      <c r="C231" s="11">
        <v>4.6987253549367818</v>
      </c>
      <c r="D231" s="11">
        <f t="shared" si="155"/>
        <v>0.29015511188181087</v>
      </c>
      <c r="E231" s="11">
        <v>2.5098249690149022</v>
      </c>
      <c r="F231" s="11">
        <f t="shared" si="157"/>
        <v>2.799980080896713</v>
      </c>
      <c r="G231" s="200">
        <f t="shared" si="150"/>
        <v>3.0498048081744944E-2</v>
      </c>
    </row>
    <row r="232" spans="1:7" x14ac:dyDescent="0.2">
      <c r="A232" t="str">
        <f t="shared" si="146"/>
        <v>81 Process, plant and machine operatives</v>
      </c>
      <c r="B232" s="11">
        <v>8.4354301360914192</v>
      </c>
      <c r="C232" s="11">
        <v>10.146229575255726</v>
      </c>
      <c r="D232" s="11">
        <f t="shared" si="155"/>
        <v>1.7107994391643064</v>
      </c>
      <c r="E232" s="11">
        <v>4.0878906916110731</v>
      </c>
      <c r="F232" s="11">
        <f t="shared" ref="F232:F233" si="158">SUM(D232:E232)</f>
        <v>5.7986901307753795</v>
      </c>
      <c r="G232" s="200">
        <f t="shared" si="150"/>
        <v>2.6693513575587247E-2</v>
      </c>
    </row>
    <row r="233" spans="1:7" x14ac:dyDescent="0.2">
      <c r="A233" t="str">
        <f t="shared" si="146"/>
        <v>82 Transport and mobile machine drivers and operatives</v>
      </c>
      <c r="B233" s="11">
        <v>15.288768192283275</v>
      </c>
      <c r="C233" s="11">
        <v>17.039008840391933</v>
      </c>
      <c r="D233" s="11">
        <f t="shared" si="155"/>
        <v>1.7502406481086581</v>
      </c>
      <c r="E233" s="11">
        <v>8.9852767052999489</v>
      </c>
      <c r="F233" s="11">
        <f t="shared" si="158"/>
        <v>10.735517353408607</v>
      </c>
      <c r="G233" s="200">
        <f t="shared" si="150"/>
        <v>3.1299111670777702E-2</v>
      </c>
    </row>
    <row r="234" spans="1:7" x14ac:dyDescent="0.2">
      <c r="A234" t="str">
        <f t="shared" si="146"/>
        <v>91 Elementary trades and related occupations</v>
      </c>
      <c r="B234" s="11">
        <v>4.1251661247748741</v>
      </c>
      <c r="C234" s="11">
        <v>2.9561300933593904</v>
      </c>
      <c r="D234" s="11">
        <f t="shared" si="155"/>
        <v>-1.1690360314154837</v>
      </c>
      <c r="E234" s="11">
        <v>1.2175603027320969</v>
      </c>
      <c r="F234" s="11">
        <f t="shared" ref="F234" si="159">SUM(D234:E234)</f>
        <v>4.8524271316613188E-2</v>
      </c>
      <c r="G234" s="200">
        <f t="shared" si="150"/>
        <v>1.7391487577304021E-2</v>
      </c>
    </row>
    <row r="235" spans="1:7" x14ac:dyDescent="0.2">
      <c r="A235" t="str">
        <f t="shared" si="146"/>
        <v>92 Elementary administration and service occupations</v>
      </c>
      <c r="B235" s="11">
        <v>24.547327823637147</v>
      </c>
      <c r="C235" s="11">
        <v>22.588876720511429</v>
      </c>
      <c r="D235" s="11">
        <f t="shared" ref="D235" si="160">C235-B235</f>
        <v>-1.9584511031257179</v>
      </c>
      <c r="E235" s="11">
        <v>11.386759572761671</v>
      </c>
      <c r="F235" s="11">
        <f t="shared" ref="F235" si="161">SUM(D235:E235)</f>
        <v>9.4283084696359527</v>
      </c>
      <c r="G235" s="200">
        <f t="shared" ref="G235:G236" si="162">IF(B235&gt;0,(1+(E235/B235))^(1/($C$6-$B$6))-1,0)</f>
        <v>2.5731028417212976E-2</v>
      </c>
    </row>
    <row r="236" spans="1:7" x14ac:dyDescent="0.2">
      <c r="A236" t="str">
        <f t="shared" si="146"/>
        <v>All occupations</v>
      </c>
      <c r="B236" s="11">
        <f>SUM(B210:B235)</f>
        <v>192.24648749197277</v>
      </c>
      <c r="C236" s="11">
        <f t="shared" ref="C236:F236" si="163">SUM(C210:C235)</f>
        <v>153.01471912130191</v>
      </c>
      <c r="D236" s="11">
        <f t="shared" si="163"/>
        <v>-39.231768370670828</v>
      </c>
      <c r="E236" s="11">
        <f t="shared" si="163"/>
        <v>80.154074796209414</v>
      </c>
      <c r="F236" s="11">
        <f t="shared" si="163"/>
        <v>40.922306425538579</v>
      </c>
      <c r="G236" s="200">
        <f t="shared" si="162"/>
        <v>2.3505008952310114E-2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7.8219892747515578</v>
      </c>
      <c r="C239" s="11">
        <v>5.1482304495556388</v>
      </c>
      <c r="D239" s="11">
        <f>C239-B239</f>
        <v>-2.673758825195919</v>
      </c>
      <c r="E239" s="11">
        <v>2.8768961121329788</v>
      </c>
      <c r="F239" s="11">
        <f>SUM(D239:E239)</f>
        <v>0.20313728693705979</v>
      </c>
      <c r="G239" s="200">
        <f>IF(B239&gt;0,(1+(E239/B239))^(1/($C$6-$B$6))-1,0)</f>
        <v>2.1099557369145039E-2</v>
      </c>
    </row>
    <row r="240" spans="1:7" x14ac:dyDescent="0.2">
      <c r="A240" t="str">
        <f t="shared" si="165"/>
        <v>12 Other managers and proprietors</v>
      </c>
      <c r="B240" s="11">
        <v>3.9441175886517366</v>
      </c>
      <c r="C240" s="11">
        <v>3.1280018391956794</v>
      </c>
      <c r="D240" s="11">
        <f t="shared" ref="D240:D255" si="166">C240-B240</f>
        <v>-0.81611574945605714</v>
      </c>
      <c r="E240" s="11">
        <v>1.7767288617306469</v>
      </c>
      <c r="F240" s="11">
        <f t="shared" ref="F240:F247" si="167">SUM(D240:E240)</f>
        <v>0.96061311227458979</v>
      </c>
      <c r="G240" s="200">
        <f t="shared" ref="G240:G242" si="168">IF(B240&gt;0,(1+(E240/B240))^(1/($C$6-$B$6))-1,0)</f>
        <v>2.5102664737833846E-2</v>
      </c>
    </row>
    <row r="241" spans="1:7" x14ac:dyDescent="0.2">
      <c r="A241" t="str">
        <f t="shared" si="165"/>
        <v>21 Science, research, engineering and technology professionals</v>
      </c>
      <c r="B241" s="11">
        <v>3.7186610543433694</v>
      </c>
      <c r="C241" s="11">
        <v>2.3250401528079356</v>
      </c>
      <c r="D241" s="11">
        <f t="shared" si="166"/>
        <v>-1.3936209015354337</v>
      </c>
      <c r="E241" s="11">
        <v>0.98368271737833146</v>
      </c>
      <c r="F241" s="11">
        <f t="shared" si="167"/>
        <v>-0.40993818415710226</v>
      </c>
      <c r="G241" s="200">
        <f t="shared" si="168"/>
        <v>1.5769539771293584E-2</v>
      </c>
    </row>
    <row r="242" spans="1:7" x14ac:dyDescent="0.2">
      <c r="A242" t="str">
        <f t="shared" si="165"/>
        <v>22 Health professionals</v>
      </c>
      <c r="B242" s="11">
        <v>1.5710768529780355</v>
      </c>
      <c r="C242" s="11">
        <v>1.23641758131639</v>
      </c>
      <c r="D242" s="11">
        <f t="shared" si="166"/>
        <v>-0.33465927166164544</v>
      </c>
      <c r="E242" s="11">
        <v>0.66002250399658413</v>
      </c>
      <c r="F242" s="11">
        <f t="shared" si="167"/>
        <v>0.32536323233493869</v>
      </c>
      <c r="G242" s="200">
        <f t="shared" si="168"/>
        <v>2.3657718457863908E-2</v>
      </c>
    </row>
    <row r="243" spans="1:7" x14ac:dyDescent="0.2">
      <c r="A243" t="str">
        <f t="shared" si="165"/>
        <v>23 Teaching and other educational professionals</v>
      </c>
      <c r="B243" s="11">
        <v>0.97816857809368063</v>
      </c>
      <c r="C243" s="11">
        <v>0.72072630245479818</v>
      </c>
      <c r="D243" s="11">
        <f t="shared" si="166"/>
        <v>-0.25744227563888245</v>
      </c>
      <c r="E243" s="11">
        <v>0.39340806655175198</v>
      </c>
      <c r="F243" s="11">
        <f t="shared" si="167"/>
        <v>0.13596579091286953</v>
      </c>
      <c r="G243" s="200">
        <f>IF(B243&gt;0,(1+(E243/B243))^(1/($C$6-$B$6))-1,0)</f>
        <v>2.2791456292929002E-2</v>
      </c>
    </row>
    <row r="244" spans="1:7" x14ac:dyDescent="0.2">
      <c r="A244" t="str">
        <f t="shared" si="165"/>
        <v>24 Business, media and public service professionals</v>
      </c>
      <c r="B244" s="11">
        <v>3.8712549945603074</v>
      </c>
      <c r="C244" s="11">
        <v>2.6099680430947099</v>
      </c>
      <c r="D244" s="11">
        <f t="shared" si="166"/>
        <v>-1.2612869514655976</v>
      </c>
      <c r="E244" s="11">
        <v>1.4030173542770223</v>
      </c>
      <c r="F244" s="11">
        <f t="shared" si="167"/>
        <v>0.14173040281142479</v>
      </c>
      <c r="G244" s="200">
        <f t="shared" ref="G244:G263" si="169">IF(B244&gt;0,(1+(E244/B244))^(1/($C$6-$B$6))-1,0)</f>
        <v>2.0831473784066246E-2</v>
      </c>
    </row>
    <row r="245" spans="1:7" x14ac:dyDescent="0.2">
      <c r="A245" t="str">
        <f t="shared" si="165"/>
        <v>31 Science, engineering and technology associate professionals</v>
      </c>
      <c r="B245" s="11">
        <v>2.3252606327606751</v>
      </c>
      <c r="C245" s="11">
        <v>1.4267007466818589</v>
      </c>
      <c r="D245" s="11">
        <f t="shared" si="166"/>
        <v>-0.89855988607881621</v>
      </c>
      <c r="E245" s="11">
        <v>0.64259946795346978</v>
      </c>
      <c r="F245" s="11">
        <f t="shared" si="167"/>
        <v>-0.25596041812534642</v>
      </c>
      <c r="G245" s="200">
        <f>IF(B245&gt;0,(1+(E245/B245))^(1/($C$6-$B$6))-1,0)</f>
        <v>1.6400302784890242E-2</v>
      </c>
    </row>
    <row r="246" spans="1:7" x14ac:dyDescent="0.2">
      <c r="A246" t="str">
        <f t="shared" si="165"/>
        <v>32 Health and social care associate professionals</v>
      </c>
      <c r="B246" s="11">
        <v>0.7340877025675705</v>
      </c>
      <c r="C246" s="11">
        <v>0.45256553661286847</v>
      </c>
      <c r="D246" s="11">
        <f t="shared" si="166"/>
        <v>-0.28152216595470203</v>
      </c>
      <c r="E246" s="11">
        <v>0.26459444949808958</v>
      </c>
      <c r="F246" s="11">
        <f t="shared" si="167"/>
        <v>-1.6927716456612452E-2</v>
      </c>
      <c r="G246" s="200">
        <f t="shared" si="169"/>
        <v>2.0732530788719394E-2</v>
      </c>
    </row>
    <row r="247" spans="1:7" x14ac:dyDescent="0.2">
      <c r="A247" t="str">
        <f t="shared" si="165"/>
        <v>33 Protective service occupations</v>
      </c>
      <c r="B247" s="11">
        <v>1.2629355609125166</v>
      </c>
      <c r="C247" s="11">
        <v>0.8962532201483695</v>
      </c>
      <c r="D247" s="11">
        <f t="shared" si="166"/>
        <v>-0.36668234076414707</v>
      </c>
      <c r="E247" s="11">
        <v>0.38058536499040635</v>
      </c>
      <c r="F247" s="11">
        <f t="shared" si="167"/>
        <v>1.3903024226259275E-2</v>
      </c>
      <c r="G247" s="200">
        <f t="shared" si="169"/>
        <v>1.7715220625853512E-2</v>
      </c>
    </row>
    <row r="248" spans="1:7" x14ac:dyDescent="0.2">
      <c r="A248" t="str">
        <f t="shared" si="165"/>
        <v>34 Culture, media and sports occupations</v>
      </c>
      <c r="B248" s="11">
        <v>0.8700774362183098</v>
      </c>
      <c r="C248" s="11">
        <v>0.51034697069200141</v>
      </c>
      <c r="D248" s="11">
        <f t="shared" si="166"/>
        <v>-0.35973046552630839</v>
      </c>
      <c r="E248" s="11">
        <v>0.25161560217603013</v>
      </c>
      <c r="F248" s="11">
        <f t="shared" ref="F248:F249" si="170">SUM(D248:E248)</f>
        <v>-0.10811486335027826</v>
      </c>
      <c r="G248" s="200">
        <f t="shared" si="169"/>
        <v>1.7078345476938983E-2</v>
      </c>
    </row>
    <row r="249" spans="1:7" x14ac:dyDescent="0.2">
      <c r="A249" t="str">
        <f t="shared" si="165"/>
        <v>35 Business and public service associate professionals</v>
      </c>
      <c r="B249" s="11">
        <v>5.542226664409923</v>
      </c>
      <c r="C249" s="11">
        <v>2.9873589315436693</v>
      </c>
      <c r="D249" s="11">
        <f t="shared" si="166"/>
        <v>-2.5548677328662537</v>
      </c>
      <c r="E249" s="11">
        <v>1.5401543154566559</v>
      </c>
      <c r="F249" s="11">
        <f t="shared" si="170"/>
        <v>-1.0147134174095978</v>
      </c>
      <c r="G249" s="200">
        <f t="shared" si="169"/>
        <v>1.648193976607959E-2</v>
      </c>
    </row>
    <row r="250" spans="1:7" x14ac:dyDescent="0.2">
      <c r="A250" t="str">
        <f t="shared" si="165"/>
        <v>41 Administrative occupations</v>
      </c>
      <c r="B250" s="11">
        <v>9.230843765571441</v>
      </c>
      <c r="C250" s="11">
        <v>2.507142593511976</v>
      </c>
      <c r="D250" s="11">
        <f t="shared" si="166"/>
        <v>-6.7237011720594655</v>
      </c>
      <c r="E250" s="11">
        <v>1.9149750755579402</v>
      </c>
      <c r="F250" s="11">
        <f t="shared" ref="F250:F253" si="171">SUM(D250:E250)</f>
        <v>-4.808726096501525</v>
      </c>
      <c r="G250" s="200">
        <f t="shared" si="169"/>
        <v>1.2646902527989612E-2</v>
      </c>
    </row>
    <row r="251" spans="1:7" x14ac:dyDescent="0.2">
      <c r="A251" t="str">
        <f t="shared" si="165"/>
        <v>42 Secretarial and related occupations</v>
      </c>
      <c r="B251" s="11">
        <v>3.5021804688251938</v>
      </c>
      <c r="C251" s="11">
        <v>0.81069331280623436</v>
      </c>
      <c r="D251" s="11">
        <f t="shared" si="166"/>
        <v>-2.6914871560189595</v>
      </c>
      <c r="E251" s="11">
        <v>0.75354161098115935</v>
      </c>
      <c r="F251" s="11">
        <f t="shared" si="171"/>
        <v>-1.9379455450378003</v>
      </c>
      <c r="G251" s="200">
        <f t="shared" si="169"/>
        <v>1.3076673798914529E-2</v>
      </c>
    </row>
    <row r="252" spans="1:7" x14ac:dyDescent="0.2">
      <c r="A252" t="str">
        <f t="shared" si="165"/>
        <v>51 Skilled agricultural and related trades</v>
      </c>
      <c r="B252" s="11">
        <v>1.7425885722672412</v>
      </c>
      <c r="C252" s="11">
        <v>1.2298057517566989</v>
      </c>
      <c r="D252" s="11">
        <f t="shared" si="166"/>
        <v>-0.51278282051054225</v>
      </c>
      <c r="E252" s="11">
        <v>0.66309434944543089</v>
      </c>
      <c r="F252" s="11">
        <f t="shared" si="171"/>
        <v>0.15031152893488864</v>
      </c>
      <c r="G252" s="200">
        <f t="shared" si="169"/>
        <v>2.1730210768518221E-2</v>
      </c>
    </row>
    <row r="253" spans="1:7" x14ac:dyDescent="0.2">
      <c r="A253" t="str">
        <f t="shared" si="165"/>
        <v>52 Skilled metal, electrical and electronic trades</v>
      </c>
      <c r="B253" s="11">
        <v>3.6923820159167171</v>
      </c>
      <c r="C253" s="11">
        <v>1.7419944518272221</v>
      </c>
      <c r="D253" s="11">
        <f t="shared" si="166"/>
        <v>-1.950387564089495</v>
      </c>
      <c r="E253" s="11">
        <v>1.0181953685558105</v>
      </c>
      <c r="F253" s="11">
        <f t="shared" si="171"/>
        <v>-0.93219219553368449</v>
      </c>
      <c r="G253" s="200">
        <f t="shared" si="169"/>
        <v>1.6368432321802517E-2</v>
      </c>
    </row>
    <row r="254" spans="1:7" x14ac:dyDescent="0.2">
      <c r="A254" t="str">
        <f t="shared" si="165"/>
        <v>53 Skilled construction and building trades</v>
      </c>
      <c r="B254" s="11">
        <v>2.9273067359297227</v>
      </c>
      <c r="C254" s="11">
        <v>1.861671303959531</v>
      </c>
      <c r="D254" s="11">
        <f t="shared" si="166"/>
        <v>-1.0656354319701917</v>
      </c>
      <c r="E254" s="11">
        <v>1.0112100979565299</v>
      </c>
      <c r="F254" s="11">
        <f t="shared" ref="F254" si="172">SUM(D254:E254)</f>
        <v>-5.4425334013661786E-2</v>
      </c>
      <c r="G254" s="200">
        <f t="shared" si="169"/>
        <v>1.9978376728859937E-2</v>
      </c>
    </row>
    <row r="255" spans="1:7" x14ac:dyDescent="0.2">
      <c r="A255" t="str">
        <f t="shared" si="165"/>
        <v>54 Textiles, printing and other skilled trades</v>
      </c>
      <c r="B255" s="11">
        <v>2.9164225487642712</v>
      </c>
      <c r="C255" s="11">
        <v>2.0464707540636526</v>
      </c>
      <c r="D255" s="11">
        <f t="shared" si="166"/>
        <v>-0.86995179470061856</v>
      </c>
      <c r="E255" s="11">
        <v>0.9092515433059557</v>
      </c>
      <c r="F255" s="11">
        <f t="shared" ref="F255" si="173">SUM(D255:E255)</f>
        <v>3.9299748605337137E-2</v>
      </c>
      <c r="G255" s="200">
        <f t="shared" si="169"/>
        <v>1.8256446299424578E-2</v>
      </c>
    </row>
    <row r="256" spans="1:7" x14ac:dyDescent="0.2">
      <c r="A256" t="str">
        <f t="shared" si="165"/>
        <v>61 Caring personal service occupations</v>
      </c>
      <c r="B256" s="11">
        <v>2.9772749054640664</v>
      </c>
      <c r="C256" s="11">
        <v>1.4039465518237617</v>
      </c>
      <c r="D256" s="11">
        <f>C256-B256</f>
        <v>-1.5733283536403047</v>
      </c>
      <c r="E256" s="11">
        <v>0.62503019047412511</v>
      </c>
      <c r="F256" s="11">
        <f>SUM(D256:E256)</f>
        <v>-0.94829816316617954</v>
      </c>
      <c r="G256" s="200">
        <f t="shared" si="169"/>
        <v>1.2785411597235452E-2</v>
      </c>
    </row>
    <row r="257" spans="1:7" x14ac:dyDescent="0.2">
      <c r="A257" t="str">
        <f t="shared" si="165"/>
        <v>62 Leisure, travel and related personal service occupations</v>
      </c>
      <c r="B257" s="11">
        <v>3.9632269820317578</v>
      </c>
      <c r="C257" s="11">
        <v>3.3318811979057599</v>
      </c>
      <c r="D257" s="11">
        <f t="shared" ref="D257:D263" si="174">C257-B257</f>
        <v>-0.63134578412599796</v>
      </c>
      <c r="E257" s="11">
        <v>1.6142511789006164</v>
      </c>
      <c r="F257" s="11">
        <f t="shared" ref="F257:F258" si="175">SUM(D257:E257)</f>
        <v>0.98290539477461847</v>
      </c>
      <c r="G257" s="200">
        <f t="shared" si="169"/>
        <v>2.3039955022965852E-2</v>
      </c>
    </row>
    <row r="258" spans="1:7" x14ac:dyDescent="0.2">
      <c r="A258" t="str">
        <f t="shared" si="165"/>
        <v>63 Community and civil enforcement occupations</v>
      </c>
      <c r="B258" s="11">
        <v>0.23640088371833021</v>
      </c>
      <c r="C258" s="11">
        <v>0.14796755999014327</v>
      </c>
      <c r="D258" s="11">
        <f t="shared" si="174"/>
        <v>-8.8433323728186936E-2</v>
      </c>
      <c r="E258" s="11">
        <v>6.9529718511254668E-2</v>
      </c>
      <c r="F258" s="11">
        <f t="shared" si="175"/>
        <v>-1.8903605216932268E-2</v>
      </c>
      <c r="G258" s="200">
        <f t="shared" si="169"/>
        <v>1.7337191818936892E-2</v>
      </c>
    </row>
    <row r="259" spans="1:7" x14ac:dyDescent="0.2">
      <c r="A259" t="str">
        <f t="shared" si="165"/>
        <v>71 Sales occupations</v>
      </c>
      <c r="B259" s="11">
        <v>11.15063055597235</v>
      </c>
      <c r="C259" s="11">
        <v>3.2981726299032275</v>
      </c>
      <c r="D259" s="11">
        <f t="shared" si="174"/>
        <v>-7.852457926069123</v>
      </c>
      <c r="E259" s="11">
        <v>2.642860420467176</v>
      </c>
      <c r="F259" s="11">
        <f t="shared" ref="F259:F260" si="176">SUM(D259:E259)</f>
        <v>-5.2095975056019466</v>
      </c>
      <c r="G259" s="200">
        <f t="shared" si="169"/>
        <v>1.4281064758393081E-2</v>
      </c>
    </row>
    <row r="260" spans="1:7" x14ac:dyDescent="0.2">
      <c r="A260" t="str">
        <f t="shared" si="165"/>
        <v>72 Customer service occupations</v>
      </c>
      <c r="B260" s="11">
        <v>2.0035057887498229</v>
      </c>
      <c r="C260" s="11">
        <v>1.5199775750111479</v>
      </c>
      <c r="D260" s="11">
        <f t="shared" si="174"/>
        <v>-0.48352821373867494</v>
      </c>
      <c r="E260" s="11">
        <v>0.64219364632520026</v>
      </c>
      <c r="F260" s="11">
        <f t="shared" si="176"/>
        <v>0.15866543258652532</v>
      </c>
      <c r="G260" s="200">
        <f t="shared" si="169"/>
        <v>1.8708649304832292E-2</v>
      </c>
    </row>
    <row r="261" spans="1:7" x14ac:dyDescent="0.2">
      <c r="A261" t="str">
        <f t="shared" si="165"/>
        <v>81 Process, plant and machine operatives</v>
      </c>
      <c r="B261" s="11">
        <v>7.0399490867354215</v>
      </c>
      <c r="C261" s="11">
        <v>4.0423926116921969</v>
      </c>
      <c r="D261" s="11">
        <f t="shared" si="174"/>
        <v>-2.9975564750432246</v>
      </c>
      <c r="E261" s="11">
        <v>2.3209364488914872</v>
      </c>
      <c r="F261" s="11">
        <f t="shared" ref="F261:F262" si="177">SUM(D261:E261)</f>
        <v>-0.67662002615173744</v>
      </c>
      <c r="G261" s="200">
        <f t="shared" si="169"/>
        <v>1.9177500989727703E-2</v>
      </c>
    </row>
    <row r="262" spans="1:7" x14ac:dyDescent="0.2">
      <c r="A262" t="str">
        <f t="shared" si="165"/>
        <v>82 Transport and mobile machine drivers and operatives</v>
      </c>
      <c r="B262" s="11">
        <v>13.434395093141061</v>
      </c>
      <c r="C262" s="11">
        <v>8.472590912180916</v>
      </c>
      <c r="D262" s="11">
        <f t="shared" si="174"/>
        <v>-4.9618041809601454</v>
      </c>
      <c r="E262" s="11">
        <v>5.3877229040777843</v>
      </c>
      <c r="F262" s="11">
        <f t="shared" si="177"/>
        <v>0.4259187231176389</v>
      </c>
      <c r="G262" s="200">
        <f t="shared" si="169"/>
        <v>2.2735564583268753E-2</v>
      </c>
    </row>
    <row r="263" spans="1:7" x14ac:dyDescent="0.2">
      <c r="A263" t="str">
        <f t="shared" si="165"/>
        <v>91 Elementary trades and related occupations</v>
      </c>
      <c r="B263" s="11">
        <v>5.7878468768216074</v>
      </c>
      <c r="C263" s="11">
        <v>3.4514774475898982</v>
      </c>
      <c r="D263" s="11">
        <f t="shared" si="174"/>
        <v>-2.3363694292317092</v>
      </c>
      <c r="E263" s="11">
        <v>1.7491561429844562</v>
      </c>
      <c r="F263" s="11">
        <f t="shared" ref="F263" si="178">SUM(D263:E263)</f>
        <v>-0.587213286247253</v>
      </c>
      <c r="G263" s="200">
        <f t="shared" si="169"/>
        <v>1.7760153557189184E-2</v>
      </c>
    </row>
    <row r="264" spans="1:7" x14ac:dyDescent="0.2">
      <c r="A264" t="str">
        <f t="shared" si="165"/>
        <v>92 Elementary administration and service occupations</v>
      </c>
      <c r="B264" s="11">
        <v>22.718809600218417</v>
      </c>
      <c r="C264" s="11">
        <v>15.240098230027584</v>
      </c>
      <c r="D264" s="11">
        <f t="shared" ref="D264" si="179">C264-B264</f>
        <v>-7.4787113701908332</v>
      </c>
      <c r="E264" s="11">
        <v>7.9191331996003589</v>
      </c>
      <c r="F264" s="11">
        <f>SUM(D264:E264)</f>
        <v>0.44042182940952568</v>
      </c>
      <c r="G264" s="200">
        <f t="shared" ref="G264:G265" si="180">IF(B264&gt;0,(1+(E264/B264))^(1/($C$6-$B$6))-1,0)</f>
        <v>2.0136457522618167E-2</v>
      </c>
    </row>
    <row r="265" spans="1:7" x14ac:dyDescent="0.2">
      <c r="A265" t="str">
        <f t="shared" si="165"/>
        <v>All occupations</v>
      </c>
      <c r="B265" s="11">
        <f>SUM(B239:B264)</f>
        <v>125.96362022037512</v>
      </c>
      <c r="C265" s="11">
        <f t="shared" ref="C265:F265" si="181">SUM(C239:C264)</f>
        <v>72.54789265815387</v>
      </c>
      <c r="D265" s="11">
        <f t="shared" si="181"/>
        <v>-53.415727562221235</v>
      </c>
      <c r="E265" s="11">
        <f t="shared" si="181"/>
        <v>40.414386712177254</v>
      </c>
      <c r="F265" s="11">
        <f t="shared" si="181"/>
        <v>-13.001340850043977</v>
      </c>
      <c r="G265" s="200">
        <f t="shared" si="180"/>
        <v>1.8724424896337633E-2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1.2471349325931604</v>
      </c>
      <c r="C268" s="11">
        <v>1.0175777195383757</v>
      </c>
      <c r="D268" s="11">
        <f>C268-B268</f>
        <v>-0.22955721305478471</v>
      </c>
      <c r="E268" s="11">
        <v>0.39057570657031759</v>
      </c>
      <c r="F268" s="11">
        <f>SUM(D268:E268)</f>
        <v>0.16101849351553288</v>
      </c>
      <c r="G268" s="200">
        <f>IF(B268&gt;0,(1+(E268/B268))^(1/($C$6-$B$6))-1,0)</f>
        <v>1.8329320355291889E-2</v>
      </c>
    </row>
    <row r="269" spans="1:7" x14ac:dyDescent="0.2">
      <c r="A269" t="str">
        <f t="shared" si="183"/>
        <v>12 Other managers and proprietors</v>
      </c>
      <c r="B269" s="11">
        <v>1.2205416792439836</v>
      </c>
      <c r="C269" s="11">
        <v>2.0399079770488622</v>
      </c>
      <c r="D269" s="11">
        <f t="shared" ref="D269:D284" si="184">C269-B269</f>
        <v>0.81936629780487857</v>
      </c>
      <c r="E269" s="11">
        <v>0.69795164220236172</v>
      </c>
      <c r="F269" s="11">
        <f t="shared" ref="F269:F276" si="185">SUM(D269:E269)</f>
        <v>1.5173179400072403</v>
      </c>
      <c r="G269" s="200">
        <f t="shared" ref="G269:G271" si="186">IF(B269&gt;0,(1+(E269/B269))^(1/($C$6-$B$6))-1,0)</f>
        <v>3.0608796984867181E-2</v>
      </c>
    </row>
    <row r="270" spans="1:7" x14ac:dyDescent="0.2">
      <c r="A270" t="str">
        <f t="shared" si="183"/>
        <v>21 Science, research, engineering and technology professionals</v>
      </c>
      <c r="B270" s="11">
        <v>0.67803938114591167</v>
      </c>
      <c r="C270" s="11">
        <v>0.87902004462644179</v>
      </c>
      <c r="D270" s="11">
        <f t="shared" si="184"/>
        <v>0.20098066348053012</v>
      </c>
      <c r="E270" s="11">
        <v>0.25540336272740483</v>
      </c>
      <c r="F270" s="11">
        <f t="shared" si="185"/>
        <v>0.45638402620793495</v>
      </c>
      <c r="G270" s="200">
        <f t="shared" si="186"/>
        <v>2.1540331422912562E-2</v>
      </c>
    </row>
    <row r="271" spans="1:7" x14ac:dyDescent="0.2">
      <c r="A271" t="str">
        <f t="shared" si="183"/>
        <v>22 Health professionals</v>
      </c>
      <c r="B271" s="11">
        <v>0.18335173960005885</v>
      </c>
      <c r="C271" s="11">
        <v>0.27189517225140386</v>
      </c>
      <c r="D271" s="11">
        <f t="shared" si="184"/>
        <v>8.8543432651345011E-2</v>
      </c>
      <c r="E271" s="11">
        <v>0.10514113411092357</v>
      </c>
      <c r="F271" s="11">
        <f t="shared" si="185"/>
        <v>0.19368456676226858</v>
      </c>
      <c r="G271" s="200">
        <f t="shared" si="186"/>
        <v>3.0678785404158804E-2</v>
      </c>
    </row>
    <row r="272" spans="1:7" x14ac:dyDescent="0.2">
      <c r="A272" t="str">
        <f t="shared" si="183"/>
        <v>23 Teaching and other educational professionals</v>
      </c>
      <c r="B272" s="11">
        <v>0.21826077566408592</v>
      </c>
      <c r="C272" s="11">
        <v>0.26290603608577195</v>
      </c>
      <c r="D272" s="11">
        <f t="shared" si="184"/>
        <v>4.4645260421686039E-2</v>
      </c>
      <c r="E272" s="11">
        <v>0.12098963731367521</v>
      </c>
      <c r="F272" s="11">
        <f t="shared" si="185"/>
        <v>0.16563489773536125</v>
      </c>
      <c r="G272" s="200">
        <f>IF(B272&gt;0,(1+(E272/B272))^(1/($C$6-$B$6))-1,0)</f>
        <v>2.9839738693178131E-2</v>
      </c>
    </row>
    <row r="273" spans="1:7" x14ac:dyDescent="0.2">
      <c r="A273" t="str">
        <f t="shared" si="183"/>
        <v>24 Business, media and public service professionals</v>
      </c>
      <c r="B273" s="11">
        <v>0.76445826549788065</v>
      </c>
      <c r="C273" s="11">
        <v>0.81786780002921877</v>
      </c>
      <c r="D273" s="11">
        <f t="shared" si="184"/>
        <v>5.3409534531338121E-2</v>
      </c>
      <c r="E273" s="11">
        <v>0.33604968714557393</v>
      </c>
      <c r="F273" s="11">
        <f t="shared" si="185"/>
        <v>0.38945922167691205</v>
      </c>
      <c r="G273" s="200">
        <f t="shared" ref="G273" si="187">IF(B273&gt;0,(1+(E273/B273))^(1/($C$6-$B$6))-1,0)</f>
        <v>2.4588067317837581E-2</v>
      </c>
    </row>
    <row r="274" spans="1:7" x14ac:dyDescent="0.2">
      <c r="A274" t="str">
        <f t="shared" si="183"/>
        <v>31 Science, engineering and technology associate professionals</v>
      </c>
      <c r="B274" s="11">
        <v>0.39286248214805763</v>
      </c>
      <c r="C274" s="11">
        <v>0.44914365701236475</v>
      </c>
      <c r="D274" s="11">
        <f t="shared" si="184"/>
        <v>5.6281174864307115E-2</v>
      </c>
      <c r="E274" s="11">
        <v>0.17934762043054892</v>
      </c>
      <c r="F274" s="11">
        <f t="shared" si="185"/>
        <v>0.23562879529485603</v>
      </c>
      <c r="G274" s="200">
        <f>IF(B274&gt;0,(1+(E274/B274))^(1/($C$6-$B$6))-1,0)</f>
        <v>2.5386662927026959E-2</v>
      </c>
    </row>
    <row r="275" spans="1:7" x14ac:dyDescent="0.2">
      <c r="A275" t="str">
        <f t="shared" si="183"/>
        <v>32 Health and social care associate professionals</v>
      </c>
      <c r="B275" s="11">
        <v>0.10794716569570666</v>
      </c>
      <c r="C275" s="11">
        <v>0.15199927693644466</v>
      </c>
      <c r="D275" s="11">
        <f t="shared" si="184"/>
        <v>4.4052111240738004E-2</v>
      </c>
      <c r="E275" s="11">
        <v>6.2703033012656367E-2</v>
      </c>
      <c r="F275" s="11">
        <f t="shared" si="185"/>
        <v>0.10675514425339437</v>
      </c>
      <c r="G275" s="200">
        <f t="shared" ref="G275:G292" si="188">IF(B275&gt;0,(1+(E275/B275))^(1/($C$6-$B$6))-1,0)</f>
        <v>3.1002465010384839E-2</v>
      </c>
    </row>
    <row r="276" spans="1:7" x14ac:dyDescent="0.2">
      <c r="A276" t="str">
        <f t="shared" si="183"/>
        <v>33 Protective service occupations</v>
      </c>
      <c r="B276" s="11">
        <v>0.15550091211119774</v>
      </c>
      <c r="C276" s="11">
        <v>6.6350265416011245E-2</v>
      </c>
      <c r="D276" s="11">
        <f t="shared" si="184"/>
        <v>-8.9150646695186492E-2</v>
      </c>
      <c r="E276" s="11">
        <v>2.8130722802856025E-2</v>
      </c>
      <c r="F276" s="11">
        <f t="shared" si="185"/>
        <v>-6.1019923892330463E-2</v>
      </c>
      <c r="G276" s="200">
        <f t="shared" si="188"/>
        <v>1.1147014735505278E-2</v>
      </c>
    </row>
    <row r="277" spans="1:7" x14ac:dyDescent="0.2">
      <c r="A277" t="str">
        <f t="shared" si="183"/>
        <v>34 Culture, media and sports occupations</v>
      </c>
      <c r="B277" s="11">
        <v>0.28012793460147606</v>
      </c>
      <c r="C277" s="11">
        <v>0.24776642969983187</v>
      </c>
      <c r="D277" s="11">
        <f t="shared" si="184"/>
        <v>-3.2361504901644189E-2</v>
      </c>
      <c r="E277" s="11">
        <v>9.928580723295885E-2</v>
      </c>
      <c r="F277" s="11">
        <f t="shared" ref="F277:F278" si="189">SUM(D277:E277)</f>
        <v>6.6924302331314661E-2</v>
      </c>
      <c r="G277" s="200">
        <f t="shared" si="188"/>
        <v>2.0431310390747637E-2</v>
      </c>
    </row>
    <row r="278" spans="1:7" x14ac:dyDescent="0.2">
      <c r="A278" t="str">
        <f t="shared" si="183"/>
        <v>35 Business and public service associate professionals</v>
      </c>
      <c r="B278" s="11">
        <v>0.97358031104110421</v>
      </c>
      <c r="C278" s="11">
        <v>0.80515482891104295</v>
      </c>
      <c r="D278" s="11">
        <f t="shared" si="184"/>
        <v>-0.16842548213006125</v>
      </c>
      <c r="E278" s="11">
        <v>0.30394276684847626</v>
      </c>
      <c r="F278" s="11">
        <f t="shared" si="189"/>
        <v>0.13551728471841501</v>
      </c>
      <c r="G278" s="200">
        <f t="shared" si="188"/>
        <v>1.8278243590330145E-2</v>
      </c>
    </row>
    <row r="279" spans="1:7" x14ac:dyDescent="0.2">
      <c r="A279" t="str">
        <f t="shared" si="183"/>
        <v>41 Administrative occupations</v>
      </c>
      <c r="B279" s="11">
        <v>1.862647079935547</v>
      </c>
      <c r="C279" s="11">
        <v>1.0677822108496355</v>
      </c>
      <c r="D279" s="11">
        <f t="shared" si="184"/>
        <v>-0.79486486908591147</v>
      </c>
      <c r="E279" s="11">
        <v>0.52475284912757025</v>
      </c>
      <c r="F279" s="11">
        <f t="shared" ref="F279:F282" si="190">SUM(D279:E279)</f>
        <v>-0.27011201995834122</v>
      </c>
      <c r="G279" s="200">
        <f t="shared" si="188"/>
        <v>1.6684743936838053E-2</v>
      </c>
    </row>
    <row r="280" spans="1:7" x14ac:dyDescent="0.2">
      <c r="A280" t="str">
        <f t="shared" si="183"/>
        <v>42 Secretarial and related occupations</v>
      </c>
      <c r="B280" s="11">
        <v>0.82258466222609383</v>
      </c>
      <c r="C280" s="11">
        <v>0.9529325275657422</v>
      </c>
      <c r="D280" s="11">
        <f t="shared" si="184"/>
        <v>0.13034786533964837</v>
      </c>
      <c r="E280" s="11">
        <v>0.46929725597255584</v>
      </c>
      <c r="F280" s="11">
        <f t="shared" si="190"/>
        <v>0.59964512131220427</v>
      </c>
      <c r="G280" s="200">
        <f t="shared" si="188"/>
        <v>3.055098045441329E-2</v>
      </c>
    </row>
    <row r="281" spans="1:7" x14ac:dyDescent="0.2">
      <c r="A281" t="str">
        <f t="shared" si="183"/>
        <v>51 Skilled agricultural and related trades</v>
      </c>
      <c r="B281" s="11">
        <v>0.95628661431452</v>
      </c>
      <c r="C281" s="11">
        <v>0.85068328292252671</v>
      </c>
      <c r="D281" s="11">
        <f t="shared" si="184"/>
        <v>-0.10560333139199329</v>
      </c>
      <c r="E281" s="11">
        <v>0.34782378500249378</v>
      </c>
      <c r="F281" s="11">
        <f t="shared" si="190"/>
        <v>0.24222045361050049</v>
      </c>
      <c r="G281" s="200">
        <f t="shared" si="188"/>
        <v>2.0896587421252555E-2</v>
      </c>
    </row>
    <row r="282" spans="1:7" x14ac:dyDescent="0.2">
      <c r="A282" t="str">
        <f t="shared" si="183"/>
        <v>52 Skilled metal, electrical and electronic trades</v>
      </c>
      <c r="B282" s="11">
        <v>1.3479632124679128</v>
      </c>
      <c r="C282" s="11">
        <v>0.99058626410432316</v>
      </c>
      <c r="D282" s="11">
        <f t="shared" si="184"/>
        <v>-0.35737694836358969</v>
      </c>
      <c r="E282" s="11">
        <v>0.41153835012295614</v>
      </c>
      <c r="F282" s="11">
        <f t="shared" si="190"/>
        <v>5.4161401759366457E-2</v>
      </c>
      <c r="G282" s="200">
        <f t="shared" si="188"/>
        <v>1.7921079031320453E-2</v>
      </c>
    </row>
    <row r="283" spans="1:7" x14ac:dyDescent="0.2">
      <c r="A283" t="str">
        <f t="shared" si="183"/>
        <v>53 Skilled construction and building trades</v>
      </c>
      <c r="B283" s="11">
        <v>1.2351399290053335</v>
      </c>
      <c r="C283" s="11">
        <v>0.44105418263890966</v>
      </c>
      <c r="D283" s="11">
        <f t="shared" si="184"/>
        <v>-0.79408574636642393</v>
      </c>
      <c r="E283" s="11">
        <v>0.26196492970332336</v>
      </c>
      <c r="F283" s="11">
        <f t="shared" ref="F283" si="191">SUM(D283:E283)</f>
        <v>-0.53212081666310063</v>
      </c>
      <c r="G283" s="200">
        <f t="shared" si="188"/>
        <v>1.2905829372606314E-2</v>
      </c>
    </row>
    <row r="284" spans="1:7" x14ac:dyDescent="0.2">
      <c r="A284" t="str">
        <f t="shared" si="183"/>
        <v>54 Textiles, printing and other skilled trades</v>
      </c>
      <c r="B284" s="11">
        <v>1.079080232323665</v>
      </c>
      <c r="C284" s="11">
        <v>0.60936305906990607</v>
      </c>
      <c r="D284" s="11">
        <f t="shared" si="184"/>
        <v>-0.46971717325375895</v>
      </c>
      <c r="E284" s="11">
        <v>0.25858231161833128</v>
      </c>
      <c r="F284" s="11">
        <f t="shared" ref="F284" si="192">SUM(D284:E284)</f>
        <v>-0.21113486163542766</v>
      </c>
      <c r="G284" s="200">
        <f t="shared" si="188"/>
        <v>1.4424015089942399E-2</v>
      </c>
    </row>
    <row r="285" spans="1:7" x14ac:dyDescent="0.2">
      <c r="A285" t="str">
        <f t="shared" si="183"/>
        <v>61 Caring personal service occupations</v>
      </c>
      <c r="B285" s="11">
        <v>0.58852598459765704</v>
      </c>
      <c r="C285" s="11">
        <v>0.87450014586082236</v>
      </c>
      <c r="D285" s="11">
        <f>C285-B285</f>
        <v>0.28597416126316533</v>
      </c>
      <c r="E285" s="11">
        <v>0.23623535303308951</v>
      </c>
      <c r="F285" s="11">
        <f>SUM(D285:E285)</f>
        <v>0.52220951429625484</v>
      </c>
      <c r="G285" s="200">
        <f t="shared" si="188"/>
        <v>2.2753191644976356E-2</v>
      </c>
    </row>
    <row r="286" spans="1:7" x14ac:dyDescent="0.2">
      <c r="A286" t="str">
        <f t="shared" si="183"/>
        <v>62 Leisure, travel and related personal service occupations</v>
      </c>
      <c r="B286" s="11">
        <v>0.91086093289064818</v>
      </c>
      <c r="C286" s="11">
        <v>0.48818528490343172</v>
      </c>
      <c r="D286" s="11">
        <f t="shared" ref="D286:D292" si="193">C286-B286</f>
        <v>-0.42267564798721646</v>
      </c>
      <c r="E286" s="11">
        <v>0.23794229196236288</v>
      </c>
      <c r="F286" s="11">
        <f t="shared" ref="F286:F287" si="194">SUM(D286:E286)</f>
        <v>-0.18473335602485358</v>
      </c>
      <c r="G286" s="200">
        <f t="shared" si="188"/>
        <v>1.5592701948632826E-2</v>
      </c>
    </row>
    <row r="287" spans="1:7" x14ac:dyDescent="0.2">
      <c r="A287" t="str">
        <f t="shared" si="183"/>
        <v>63 Community and civil enforcement occupations</v>
      </c>
      <c r="B287" s="11">
        <v>4.6433378161228278E-2</v>
      </c>
      <c r="C287" s="11">
        <v>2.1410955548034346E-2</v>
      </c>
      <c r="D287" s="11">
        <f t="shared" si="193"/>
        <v>-2.5022422613193932E-2</v>
      </c>
      <c r="E287" s="11">
        <v>6.9037402137996405E-3</v>
      </c>
      <c r="F287" s="11">
        <f t="shared" si="194"/>
        <v>-1.8118682399394292E-2</v>
      </c>
      <c r="G287" s="200">
        <f t="shared" si="188"/>
        <v>9.2837582797538065E-3</v>
      </c>
    </row>
    <row r="288" spans="1:7" x14ac:dyDescent="0.2">
      <c r="A288" t="str">
        <f t="shared" si="183"/>
        <v>71 Sales occupations</v>
      </c>
      <c r="B288" s="11">
        <v>3.377252927791639</v>
      </c>
      <c r="C288" s="11">
        <v>1.8295750450597112</v>
      </c>
      <c r="D288" s="11">
        <f t="shared" si="193"/>
        <v>-1.5476778827319277</v>
      </c>
      <c r="E288" s="11">
        <v>0.68818248610672184</v>
      </c>
      <c r="F288" s="11">
        <f t="shared" ref="F288:F289" si="195">SUM(D288:E288)</f>
        <v>-0.85949539662520591</v>
      </c>
      <c r="G288" s="200">
        <f t="shared" si="188"/>
        <v>1.2440629712199724E-2</v>
      </c>
    </row>
    <row r="289" spans="1:7" x14ac:dyDescent="0.2">
      <c r="A289" t="str">
        <f t="shared" si="183"/>
        <v>72 Customer service occupations</v>
      </c>
      <c r="B289" s="11">
        <v>0.53836276865069277</v>
      </c>
      <c r="C289" s="11">
        <v>0.98878934672880314</v>
      </c>
      <c r="D289" s="11">
        <f t="shared" si="193"/>
        <v>0.45042657807811037</v>
      </c>
      <c r="E289" s="11">
        <v>0.3091948742886384</v>
      </c>
      <c r="F289" s="11">
        <f t="shared" si="195"/>
        <v>0.75962145236674883</v>
      </c>
      <c r="G289" s="200">
        <f t="shared" si="188"/>
        <v>3.0717417753951315E-2</v>
      </c>
    </row>
    <row r="290" spans="1:7" x14ac:dyDescent="0.2">
      <c r="A290" t="str">
        <f t="shared" si="183"/>
        <v>81 Process, plant and machine operatives</v>
      </c>
      <c r="B290" s="11">
        <v>2.1098194004564692</v>
      </c>
      <c r="C290" s="11">
        <v>0.58439522878098138</v>
      </c>
      <c r="D290" s="11">
        <f t="shared" si="193"/>
        <v>-1.5254241716754877</v>
      </c>
      <c r="E290" s="11">
        <v>0.30755831521643751</v>
      </c>
      <c r="F290" s="11">
        <f t="shared" ref="F290:F291" si="196">SUM(D290:E290)</f>
        <v>-1.2178658564590501</v>
      </c>
      <c r="G290" s="200">
        <f t="shared" si="188"/>
        <v>9.1133434274712766E-3</v>
      </c>
    </row>
    <row r="291" spans="1:7" x14ac:dyDescent="0.2">
      <c r="A291" t="str">
        <f t="shared" si="183"/>
        <v>82 Transport and mobile machine drivers and operatives</v>
      </c>
      <c r="B291" s="11">
        <v>4.4584126603341527</v>
      </c>
      <c r="C291" s="11">
        <v>2.0796579678078975</v>
      </c>
      <c r="D291" s="11">
        <f t="shared" si="193"/>
        <v>-2.3787546925262553</v>
      </c>
      <c r="E291" s="11">
        <v>1.4008677045050328</v>
      </c>
      <c r="F291" s="11">
        <f t="shared" si="196"/>
        <v>-0.97788698802122243</v>
      </c>
      <c r="G291" s="200">
        <f t="shared" si="188"/>
        <v>1.8382515618600381E-2</v>
      </c>
    </row>
    <row r="292" spans="1:7" x14ac:dyDescent="0.2">
      <c r="A292" t="str">
        <f t="shared" si="183"/>
        <v>91 Elementary trades and related occupations</v>
      </c>
      <c r="B292" s="11">
        <v>2.1028932556527296</v>
      </c>
      <c r="C292" s="11">
        <v>1.2857493468277859</v>
      </c>
      <c r="D292" s="11">
        <f t="shared" si="193"/>
        <v>-0.8171439088249437</v>
      </c>
      <c r="E292" s="11">
        <v>0.52958727039333053</v>
      </c>
      <c r="F292" s="11">
        <f t="shared" ref="F292" si="197">SUM(D292:E292)</f>
        <v>-0.28755663843161317</v>
      </c>
      <c r="G292" s="200">
        <f t="shared" si="188"/>
        <v>1.5086836475574517E-2</v>
      </c>
    </row>
    <row r="293" spans="1:7" x14ac:dyDescent="0.2">
      <c r="A293" t="str">
        <f t="shared" si="183"/>
        <v>92 Elementary administration and service occupations</v>
      </c>
      <c r="B293" s="11">
        <v>5.8662010429571492</v>
      </c>
      <c r="C293" s="11">
        <v>2.5608792581578559</v>
      </c>
      <c r="D293" s="11">
        <f t="shared" ref="D293" si="198">C293-B293</f>
        <v>-3.3053217847992933</v>
      </c>
      <c r="E293" s="11">
        <v>1.0991125424975887</v>
      </c>
      <c r="F293" s="11">
        <f t="shared" ref="F293" si="199">SUM(D293:E293)</f>
        <v>-2.2062092423017043</v>
      </c>
      <c r="G293" s="200">
        <f t="shared" ref="G293:G294" si="200">IF(B293&gt;0,(1+(E293/B293))^(1/($C$6-$B$6))-1,0)</f>
        <v>1.1514816717108856E-2</v>
      </c>
    </row>
    <row r="294" spans="1:7" x14ac:dyDescent="0.2">
      <c r="A294" s="24" t="str">
        <f t="shared" si="183"/>
        <v>All occupations</v>
      </c>
      <c r="B294" s="34">
        <f>SUM(B268:B293)</f>
        <v>33.524269661108065</v>
      </c>
      <c r="C294" s="34">
        <f t="shared" ref="C294:F294" si="201">SUM(C268:C293)</f>
        <v>22.635133314382138</v>
      </c>
      <c r="D294" s="34">
        <f t="shared" si="201"/>
        <v>-10.889136346725925</v>
      </c>
      <c r="E294" s="34">
        <f t="shared" si="201"/>
        <v>9.6690651801619865</v>
      </c>
      <c r="F294" s="34">
        <f t="shared" si="201"/>
        <v>-1.2200711665639394</v>
      </c>
      <c r="G294" s="234">
        <f t="shared" si="200"/>
        <v>1.7037954961225843E-2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East Midlands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-5.9004565450867119</v>
      </c>
      <c r="Q7" s="11">
        <f>'Occ T1'!J16</f>
        <v>37.388271691108798</v>
      </c>
    </row>
    <row r="8" spans="1:17" x14ac:dyDescent="0.2">
      <c r="O8" t="str">
        <f>name!E11</f>
        <v>Process, plant and machine operatives</v>
      </c>
      <c r="P8" s="11">
        <f>'Occ T1'!H15</f>
        <v>8.8409379788524092</v>
      </c>
      <c r="Q8" s="11">
        <f>'Occ T1'!J15</f>
        <v>49.284633705597017</v>
      </c>
    </row>
    <row r="9" spans="1:17" x14ac:dyDescent="0.2">
      <c r="O9" t="str">
        <f>name!E10</f>
        <v>Sales and customer service occupations</v>
      </c>
      <c r="P9" s="11">
        <f>'Occ T1'!H14</f>
        <v>0.72677848608216777</v>
      </c>
      <c r="Q9" s="11">
        <f>'Occ T1'!J14</f>
        <v>38.404908469056288</v>
      </c>
    </row>
    <row r="10" spans="1:17" x14ac:dyDescent="0.2">
      <c r="O10" t="str">
        <f>name!E9</f>
        <v>Caring, leisure and other service occupations</v>
      </c>
      <c r="P10" s="11">
        <f>'Occ T1'!H13</f>
        <v>15.637254288270341</v>
      </c>
      <c r="Q10" s="11">
        <f>'Occ T1'!J13</f>
        <v>71.978519724176152</v>
      </c>
    </row>
    <row r="11" spans="1:17" x14ac:dyDescent="0.2">
      <c r="O11" t="str">
        <f>name!E8</f>
        <v>Skilled trades occupations</v>
      </c>
      <c r="P11" s="11">
        <f>'Occ T1'!H12</f>
        <v>-4.2298896575300517</v>
      </c>
      <c r="Q11" s="11">
        <f>'Occ T1'!J12</f>
        <v>25.248838062311766</v>
      </c>
    </row>
    <row r="12" spans="1:17" x14ac:dyDescent="0.2">
      <c r="O12" t="str">
        <f>name!E7</f>
        <v>Administrative and secretarial occupations</v>
      </c>
      <c r="P12" s="11">
        <f>'Occ T1'!H11</f>
        <v>-11.871848680241683</v>
      </c>
      <c r="Q12" s="11">
        <f>'Occ T1'!J11</f>
        <v>35.663563459365129</v>
      </c>
    </row>
    <row r="13" spans="1:17" x14ac:dyDescent="0.2">
      <c r="O13" t="str">
        <f>name!E6</f>
        <v>Associate professional occupations</v>
      </c>
      <c r="P13" s="11">
        <f>'Occ T1'!H10</f>
        <v>5.3173852936162689</v>
      </c>
      <c r="Q13" s="11">
        <f>'Occ T1'!J10</f>
        <v>56.321572676306083</v>
      </c>
    </row>
    <row r="14" spans="1:17" x14ac:dyDescent="0.2">
      <c r="O14" t="str">
        <f>name!E5</f>
        <v>Professional occupations</v>
      </c>
      <c r="P14" s="11">
        <f>'Occ T1'!H9</f>
        <v>36.590645134757295</v>
      </c>
      <c r="Q14" s="11">
        <f>'Occ T1'!J9</f>
        <v>130.94811416004174</v>
      </c>
    </row>
    <row r="15" spans="1:17" x14ac:dyDescent="0.2">
      <c r="O15" t="str">
        <f>name!E4</f>
        <v>Managers, directors and senior officials</v>
      </c>
      <c r="P15" s="11">
        <f>'Occ T1'!H8</f>
        <v>15.979193701280039</v>
      </c>
      <c r="Q15" s="11">
        <f>'Occ T1'!J8</f>
        <v>72.364925572766495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East Midlands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1.7041905740531007</v>
      </c>
      <c r="Q37" s="11">
        <f>'Occ T2'!J8</f>
        <v>36.606010897496205</v>
      </c>
    </row>
    <row r="38" spans="1:17" x14ac:dyDescent="0.2">
      <c r="O38" s="10" t="str">
        <f>name!D5</f>
        <v>12 Other managers and proprietors</v>
      </c>
      <c r="P38" s="11">
        <f>'Occ T2'!H9</f>
        <v>14.275003127226938</v>
      </c>
      <c r="Q38" s="11">
        <f>'Occ T2'!J9</f>
        <v>35.75891467527029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10.826402683882598</v>
      </c>
      <c r="Q39" s="11">
        <f>'Occ T2'!J10</f>
        <v>33.611699978831759</v>
      </c>
    </row>
    <row r="40" spans="1:17" x14ac:dyDescent="0.2">
      <c r="O40" s="10" t="str">
        <f>name!D7</f>
        <v>22 Health professionals</v>
      </c>
      <c r="P40" s="11">
        <f>'Occ T2'!H11</f>
        <v>7.0778507626328562</v>
      </c>
      <c r="Q40" s="11">
        <f>'Occ T2'!J11</f>
        <v>27.30324858313255</v>
      </c>
    </row>
    <row r="41" spans="1:17" x14ac:dyDescent="0.2">
      <c r="O41" s="10" t="str">
        <f>name!D8</f>
        <v>23 Teaching and other educational professionals</v>
      </c>
      <c r="P41" s="11">
        <f>'Occ T2'!H12</f>
        <v>1.8018760507505149</v>
      </c>
      <c r="Q41" s="11">
        <f>'Occ T2'!J12</f>
        <v>19.003212969670933</v>
      </c>
    </row>
    <row r="42" spans="1:17" x14ac:dyDescent="0.2">
      <c r="O42" s="10" t="str">
        <f>name!D9</f>
        <v>24 Business, media and public service professionals</v>
      </c>
      <c r="P42" s="11">
        <f>'Occ T2'!H13</f>
        <v>16.884515637491361</v>
      </c>
      <c r="Q42" s="11">
        <f>'Occ T2'!J13</f>
        <v>51.029952628406534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-1.1537066195651029</v>
      </c>
      <c r="Q43" s="11">
        <f>'Occ T2'!J14</f>
        <v>5.4686928654385882</v>
      </c>
    </row>
    <row r="44" spans="1:17" x14ac:dyDescent="0.2">
      <c r="O44" s="10" t="str">
        <f>name!D11</f>
        <v>32 Health and social care associate professionals</v>
      </c>
      <c r="P44" s="11">
        <f>'Occ T2'!H15</f>
        <v>2.1178396074286443</v>
      </c>
      <c r="Q44" s="11">
        <f>'Occ T2'!J15</f>
        <v>11.494526932864721</v>
      </c>
    </row>
    <row r="45" spans="1:17" x14ac:dyDescent="0.2">
      <c r="O45" s="10" t="str">
        <f>name!D12</f>
        <v>33 Protective service occupations</v>
      </c>
      <c r="P45" s="11">
        <f>'Occ T2'!H16</f>
        <v>3.634643772716629</v>
      </c>
      <c r="Q45" s="11">
        <f>'Occ T2'!J16</f>
        <v>7.723510543965137</v>
      </c>
    </row>
    <row r="46" spans="1:17" x14ac:dyDescent="0.2">
      <c r="O46" s="10" t="str">
        <f>name!D13</f>
        <v>34 Culture, media and sports occupations</v>
      </c>
      <c r="P46" s="11">
        <f>'Occ T2'!H17</f>
        <v>0.35119797358459515</v>
      </c>
      <c r="Q46" s="11">
        <f>'Occ T2'!J17</f>
        <v>6.1595490002981181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0.36741055945149981</v>
      </c>
      <c r="Q47" s="11">
        <f>'Occ T2'!J18</f>
        <v>25.475293333739515</v>
      </c>
    </row>
    <row r="48" spans="1:17" x14ac:dyDescent="0.2">
      <c r="O48" s="10" t="str">
        <f>name!D15</f>
        <v>41 Administrative occupations</v>
      </c>
      <c r="P48" s="11">
        <f>'Occ T2'!H19</f>
        <v>-9.4946646277779081</v>
      </c>
      <c r="Q48" s="11">
        <f>'Occ T2'!J19</f>
        <v>29.033988518115763</v>
      </c>
    </row>
    <row r="49" spans="15:17" x14ac:dyDescent="0.2">
      <c r="O49" s="10" t="str">
        <f>name!D16</f>
        <v>42 Secretarial and related occupations</v>
      </c>
      <c r="P49" s="11">
        <f>'Occ T2'!H20</f>
        <v>-2.3771840524637806</v>
      </c>
      <c r="Q49" s="11">
        <f>'Occ T2'!J20</f>
        <v>6.6295749412493628</v>
      </c>
    </row>
    <row r="50" spans="15:17" x14ac:dyDescent="0.2">
      <c r="O50" s="10" t="str">
        <f>name!D17</f>
        <v>51 Skilled agricultural and related trades</v>
      </c>
      <c r="P50" s="11">
        <f>'Occ T2'!H21</f>
        <v>0.65011427831491808</v>
      </c>
      <c r="Q50" s="11">
        <f>'Occ T2'!J21</f>
        <v>5.8648481124846921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-2.2207858048502374</v>
      </c>
      <c r="Q51" s="11">
        <f>'Occ T2'!J22</f>
        <v>9.179655202205959</v>
      </c>
    </row>
    <row r="52" spans="15:17" x14ac:dyDescent="0.2">
      <c r="O52" s="10" t="str">
        <f>name!D19</f>
        <v>53 Skilled construction and building trades</v>
      </c>
      <c r="P52" s="11">
        <f>'Occ T2'!H23</f>
        <v>-1.5997978424556329</v>
      </c>
      <c r="Q52" s="11">
        <f>'Occ T2'!J23</f>
        <v>5.7234268696383026</v>
      </c>
    </row>
    <row r="53" spans="15:17" x14ac:dyDescent="0.2">
      <c r="O53" s="10" t="str">
        <f>name!D20</f>
        <v>54 Textiles, printing and other skilled trades</v>
      </c>
      <c r="P53" s="11">
        <f>'Occ T2'!H24</f>
        <v>-1.0594202885391084</v>
      </c>
      <c r="Q53" s="11">
        <f>'Occ T2'!J24</f>
        <v>4.4809078779828004</v>
      </c>
    </row>
    <row r="54" spans="15:17" x14ac:dyDescent="0.2">
      <c r="O54" s="10" t="str">
        <f>name!D21</f>
        <v>61 Caring personal service occupations</v>
      </c>
      <c r="P54" s="11">
        <f>'Occ T2'!H25</f>
        <v>14.34943394974681</v>
      </c>
      <c r="Q54" s="11">
        <f>'Occ T2'!J25</f>
        <v>57.905743215980785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1.3743864096290537</v>
      </c>
      <c r="Q55" s="11">
        <f>'Occ T2'!J26</f>
        <v>13.772278533037557</v>
      </c>
    </row>
    <row r="56" spans="15:17" x14ac:dyDescent="0.2">
      <c r="O56" s="10" t="str">
        <f>name!D23</f>
        <v>63 Community and civil enforcement occupations</v>
      </c>
      <c r="P56" s="11">
        <f>'Occ T2'!H27</f>
        <v>-8.6566071105529718E-2</v>
      </c>
      <c r="Q56" s="11">
        <f>'Occ T2'!J27</f>
        <v>0.30049797515779619</v>
      </c>
    </row>
    <row r="57" spans="15:17" x14ac:dyDescent="0.2">
      <c r="O57" s="10" t="str">
        <f>name!D24</f>
        <v>71 Sales occupations</v>
      </c>
      <c r="P57" s="11">
        <f>'Occ T2'!H28</f>
        <v>-7.0944015599488068</v>
      </c>
      <c r="Q57" s="11">
        <f>'Occ T2'!J28</f>
        <v>20.386189738948456</v>
      </c>
    </row>
    <row r="58" spans="15:17" x14ac:dyDescent="0.2">
      <c r="O58" s="10" t="str">
        <f>name!D25</f>
        <v>72 Customer service occupations</v>
      </c>
      <c r="P58" s="11">
        <f>'Occ T2'!H29</f>
        <v>7.8211800460309711</v>
      </c>
      <c r="Q58" s="11">
        <f>'Occ T2'!J29</f>
        <v>18.018718730107828</v>
      </c>
    </row>
    <row r="59" spans="15:17" x14ac:dyDescent="0.2">
      <c r="O59" s="10" t="str">
        <f>name!D26</f>
        <v>81 Process, plant and machine operatives</v>
      </c>
      <c r="P59" s="11">
        <f>'Occ T2'!H30</f>
        <v>5.9246758178448715</v>
      </c>
      <c r="Q59" s="11">
        <f>'Occ T2'!J30</f>
        <v>18.807074072410408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2.9162621610075448</v>
      </c>
      <c r="Q60" s="11">
        <f>'Occ T2'!J31</f>
        <v>30.477559633186615</v>
      </c>
    </row>
    <row r="61" spans="15:17" x14ac:dyDescent="0.2">
      <c r="O61" s="10" t="str">
        <f>name!D28</f>
        <v>91 Elementary trades and related occupations</v>
      </c>
      <c r="P61" s="11">
        <f>'Occ T2'!H32</f>
        <v>-3.6649238293001822</v>
      </c>
      <c r="Q61" s="11">
        <f>'Occ T2'!J32</f>
        <v>1.9506285592025945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-2.2355327157865332</v>
      </c>
      <c r="Q62" s="11">
        <f>'Occ T2'!J33</f>
        <v>35.437643131906199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61.090000000000032</v>
      </c>
      <c r="Q64" s="11">
        <f>'Occ T2'!J35</f>
        <v>517.60334752072947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East Midlands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924.25599999999963</v>
      </c>
      <c r="C8" s="305">
        <f>SUM(C9:C17)</f>
        <v>949.40199999999982</v>
      </c>
      <c r="D8" s="305">
        <f>SUM(D9:D17)</f>
        <v>985.346</v>
      </c>
      <c r="E8" s="304"/>
      <c r="F8" s="305">
        <f>SUM(F9:F17)</f>
        <v>11.498095192202202</v>
      </c>
      <c r="G8" s="305">
        <f>SUM(G9:G17)</f>
        <v>14.094486739085132</v>
      </c>
      <c r="H8" s="305">
        <f>SUM(H9:H17)</f>
        <v>18.537783996607494</v>
      </c>
      <c r="I8" s="304"/>
      <c r="J8" s="305">
        <f>SUM(J9:J17)</f>
        <v>81.917208624065381</v>
      </c>
      <c r="K8" s="305">
        <f>SUM(K9:K17)</f>
        <v>100.4188027269511</v>
      </c>
      <c r="L8" s="305">
        <f>SUM(L9:L17)</f>
        <v>133.4878155969233</v>
      </c>
      <c r="M8" s="304"/>
      <c r="N8" s="305">
        <f>SUM(N9:N17)</f>
        <v>176.02137638022793</v>
      </c>
      <c r="O8" s="305">
        <f>SUM(O9:O17)</f>
        <v>194.54309918315516</v>
      </c>
      <c r="P8" s="305">
        <f>SUM(P9:P17)</f>
        <v>237.75524819210514</v>
      </c>
      <c r="Q8" s="306"/>
      <c r="R8" s="305">
        <f>SUM(R9:R17)</f>
        <v>48.456113417602502</v>
      </c>
      <c r="S8" s="305">
        <f>SUM(S9:S17)</f>
        <v>50.703333847382076</v>
      </c>
      <c r="T8" s="305">
        <f>SUM(T9:T17)</f>
        <v>59.906011028344849</v>
      </c>
      <c r="U8" s="306"/>
      <c r="V8" s="305">
        <f>SUM(V9:V17)</f>
        <v>50.690610362971455</v>
      </c>
      <c r="W8" s="305">
        <f>SUM(W9:W17)</f>
        <v>54.141827930852799</v>
      </c>
      <c r="X8" s="305">
        <f>SUM(X9:X17)</f>
        <v>65.252651180208005</v>
      </c>
      <c r="Y8" s="306"/>
      <c r="Z8" s="305">
        <f>SUM(Z9:Z17)</f>
        <v>203.93821864947429</v>
      </c>
      <c r="AA8" s="305">
        <f>SUM(AA9:AA17)</f>
        <v>209.68540598485561</v>
      </c>
      <c r="AB8" s="305">
        <f>SUM(AB9:AB17)</f>
        <v>222.20874491197333</v>
      </c>
      <c r="AC8" s="306"/>
      <c r="AD8" s="305">
        <f>SUM(AD9:AD17)</f>
        <v>192.24648749197277</v>
      </c>
      <c r="AE8" s="305">
        <f>SUM(AE9:AE17)</f>
        <v>180.82369635629846</v>
      </c>
      <c r="AF8" s="305">
        <f>SUM(AF9:AF17)</f>
        <v>153.01471912130191</v>
      </c>
      <c r="AG8" s="306"/>
      <c r="AH8" s="305">
        <f>SUM(AH9:AH17)</f>
        <v>125.96362022037513</v>
      </c>
      <c r="AI8" s="305">
        <f>SUM(AI9:AI17)</f>
        <v>112.94674489874211</v>
      </c>
      <c r="AJ8" s="305">
        <f>SUM(AJ9:AJ17)</f>
        <v>72.54789265815387</v>
      </c>
      <c r="AK8" s="306"/>
      <c r="AL8" s="305">
        <f>SUM(AL9:AL17)</f>
        <v>33.524269661108058</v>
      </c>
      <c r="AM8" s="305">
        <f>SUM(AM9:AM17)</f>
        <v>32.044602332677485</v>
      </c>
      <c r="AN8" s="305">
        <f>SUM(AN9:AN17)</f>
        <v>22.635133314382138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102.48819387341689</v>
      </c>
      <c r="C9" s="304">
        <f t="shared" ref="B9:D17" si="0">SUM(C21,C33,C51,C63,C75,C93)</f>
        <v>105.54930669583533</v>
      </c>
      <c r="D9" s="304">
        <f t="shared" si="0"/>
        <v>118.46738757469709</v>
      </c>
      <c r="E9" s="304"/>
      <c r="F9" s="304">
        <f t="shared" ref="F9:H17" si="1">SUM(F21,F33,F51,F63,F75,F93)</f>
        <v>1.1521231924586872</v>
      </c>
      <c r="G9" s="304">
        <f t="shared" si="1"/>
        <v>1.4398664511887971</v>
      </c>
      <c r="H9" s="304">
        <f t="shared" si="1"/>
        <v>2.0097687448425536</v>
      </c>
      <c r="I9" s="304"/>
      <c r="J9" s="304">
        <f t="shared" ref="J9:L17" si="2">SUM(J21,J33,J51,J63,J75,J93)</f>
        <v>10.100848920230751</v>
      </c>
      <c r="K9" s="304">
        <f t="shared" si="2"/>
        <v>12.260304637589586</v>
      </c>
      <c r="L9" s="304">
        <f t="shared" si="2"/>
        <v>17.037892038993245</v>
      </c>
      <c r="M9" s="304"/>
      <c r="N9" s="304">
        <f t="shared" ref="N9:P17" si="3">SUM(N21,N33,N51,N63,N75,N93)</f>
        <v>26.822442737251347</v>
      </c>
      <c r="O9" s="304">
        <f t="shared" si="3"/>
        <v>28.9488047395458</v>
      </c>
      <c r="P9" s="304">
        <f t="shared" si="3"/>
        <v>36.397324669101373</v>
      </c>
      <c r="Q9" s="306"/>
      <c r="R9" s="304">
        <f t="shared" ref="R9:T9" si="4">SUM(R21,R33,R51,R63,R75,R93)</f>
        <v>5.1657063785122679</v>
      </c>
      <c r="S9" s="304">
        <f t="shared" si="4"/>
        <v>5.3154806775236052</v>
      </c>
      <c r="T9" s="304">
        <f t="shared" si="4"/>
        <v>6.3495914633053196</v>
      </c>
      <c r="U9" s="306"/>
      <c r="V9" s="304">
        <f t="shared" ref="V9:X9" si="5">SUM(V21,V33,V51,V63,V75,V93)</f>
        <v>7.739588383483551</v>
      </c>
      <c r="W9" s="304">
        <f t="shared" si="5"/>
        <v>7.9460896991659062</v>
      </c>
      <c r="X9" s="304">
        <f t="shared" si="5"/>
        <v>9.5257657833410629</v>
      </c>
      <c r="Y9" s="306"/>
      <c r="Z9" s="304">
        <f t="shared" ref="Z9:AB9" si="6">SUM(Z21,Z33,Z51,Z63,Z75,Z93)</f>
        <v>21.02042934867579</v>
      </c>
      <c r="AA9" s="304">
        <f t="shared" si="6"/>
        <v>20.81336680770525</v>
      </c>
      <c r="AB9" s="304">
        <f t="shared" si="6"/>
        <v>23.397339901204045</v>
      </c>
      <c r="AC9" s="306"/>
      <c r="AD9" s="304">
        <f>SUM(AD21,AD33,AD51,AD63,AD75,AD93)</f>
        <v>16.253271437564059</v>
      </c>
      <c r="AE9" s="304">
        <f t="shared" ref="AE9:AF9" si="7">SUM(AE21,AE33,AE51,AE63,AE75,AE93)</f>
        <v>14.799124370225805</v>
      </c>
      <c r="AF9" s="304">
        <f t="shared" si="7"/>
        <v>12.415986988570918</v>
      </c>
      <c r="AG9" s="306"/>
      <c r="AH9" s="304">
        <f t="shared" ref="AH9:AJ9" si="8">SUM(AH21,AH33,AH51,AH63,AH75,AH93)</f>
        <v>11.766106863403294</v>
      </c>
      <c r="AI9" s="304">
        <f t="shared" si="8"/>
        <v>11.048439205505968</v>
      </c>
      <c r="AJ9" s="304">
        <f t="shared" si="8"/>
        <v>8.2762322887513182</v>
      </c>
      <c r="AK9" s="306"/>
      <c r="AL9" s="304">
        <f t="shared" ref="AL9:AN9" si="9">SUM(AL21,AL33,AL51,AL63,AL75,AL93)</f>
        <v>2.467676611837144</v>
      </c>
      <c r="AM9" s="304">
        <f t="shared" si="9"/>
        <v>2.9778301073846087</v>
      </c>
      <c r="AN9" s="304">
        <f t="shared" si="9"/>
        <v>3.0574856965872379</v>
      </c>
    </row>
    <row r="10" spans="1:40" x14ac:dyDescent="0.2">
      <c r="A10" s="13" t="str">
        <f>name!E5</f>
        <v>Professional occupations</v>
      </c>
      <c r="B10" s="304">
        <f t="shared" si="0"/>
        <v>188.14011715930712</v>
      </c>
      <c r="C10" s="304">
        <f t="shared" si="0"/>
        <v>202.17053227749702</v>
      </c>
      <c r="D10" s="304">
        <f t="shared" si="0"/>
        <v>224.73076229406473</v>
      </c>
      <c r="E10" s="304"/>
      <c r="F10" s="304">
        <f t="shared" si="1"/>
        <v>8.2580390341999745</v>
      </c>
      <c r="G10" s="304">
        <f t="shared" si="1"/>
        <v>10.010185044891468</v>
      </c>
      <c r="H10" s="304">
        <f t="shared" si="1"/>
        <v>12.684881093467077</v>
      </c>
      <c r="I10" s="304"/>
      <c r="J10" s="304">
        <f t="shared" si="2"/>
        <v>44.546944649789026</v>
      </c>
      <c r="K10" s="304">
        <f t="shared" si="2"/>
        <v>53.661763843496487</v>
      </c>
      <c r="L10" s="304">
        <f t="shared" si="2"/>
        <v>67.858453918369975</v>
      </c>
      <c r="M10" s="304"/>
      <c r="N10" s="304">
        <f t="shared" si="3"/>
        <v>64.336449914761857</v>
      </c>
      <c r="O10" s="304">
        <f t="shared" si="3"/>
        <v>68.760035672170901</v>
      </c>
      <c r="P10" s="304">
        <f t="shared" si="3"/>
        <v>77.009447197644761</v>
      </c>
      <c r="Q10" s="306"/>
      <c r="R10" s="304">
        <f t="shared" ref="R10:T10" si="10">SUM(R22,R34,R52,R64,R76,R94)</f>
        <v>8.9146238232357895</v>
      </c>
      <c r="S10" s="304">
        <f t="shared" si="10"/>
        <v>7.2582904349872788</v>
      </c>
      <c r="T10" s="304">
        <f t="shared" si="10"/>
        <v>6.5383874048308011</v>
      </c>
      <c r="U10" s="306"/>
      <c r="V10" s="304">
        <f t="shared" ref="V10:X10" si="11">SUM(V22,V34,V52,V64,V76,V94)</f>
        <v>10.172892751671144</v>
      </c>
      <c r="W10" s="304">
        <f t="shared" si="11"/>
        <v>10.446541649644487</v>
      </c>
      <c r="X10" s="304">
        <f t="shared" si="11"/>
        <v>11.792806867722213</v>
      </c>
      <c r="Y10" s="306"/>
      <c r="Z10" s="304">
        <f t="shared" ref="Z10:AB10" si="12">SUM(Z22,Z34,Z52,Z64,Z76,Z94)</f>
        <v>23.871938529178138</v>
      </c>
      <c r="AA10" s="304">
        <f t="shared" si="12"/>
        <v>24.856945367865386</v>
      </c>
      <c r="AB10" s="304">
        <f t="shared" si="12"/>
        <v>27.229335639886546</v>
      </c>
      <c r="AC10" s="306"/>
      <c r="AD10" s="304">
        <f t="shared" ref="AD10:AF10" si="13">SUM(AD22,AD34,AD52,AD64,AD76,AD94)</f>
        <v>16.055956814587876</v>
      </c>
      <c r="AE10" s="304">
        <f t="shared" si="13"/>
        <v>14.828219489781585</v>
      </c>
      <c r="AF10" s="304">
        <f t="shared" si="13"/>
        <v>12.493609039476658</v>
      </c>
      <c r="AG10" s="306"/>
      <c r="AH10" s="304">
        <f t="shared" ref="AH10:AJ10" si="14">SUM(AH22,AH34,AH52,AH64,AH76,AH94)</f>
        <v>10.139161479975394</v>
      </c>
      <c r="AI10" s="304">
        <f t="shared" si="14"/>
        <v>9.9344969091048956</v>
      </c>
      <c r="AJ10" s="304">
        <f t="shared" si="14"/>
        <v>6.8921520796738314</v>
      </c>
      <c r="AK10" s="306"/>
      <c r="AL10" s="304">
        <f t="shared" ref="AL10:AN10" si="15">SUM(AL22,AL34,AL52,AL64,AL76,AL94)</f>
        <v>1.844110161907937</v>
      </c>
      <c r="AM10" s="304">
        <f t="shared" si="15"/>
        <v>2.4140538655545405</v>
      </c>
      <c r="AN10" s="304">
        <f t="shared" si="15"/>
        <v>2.2316890529928362</v>
      </c>
    </row>
    <row r="11" spans="1:40" x14ac:dyDescent="0.2">
      <c r="A11" s="13" t="str">
        <f>name!E6</f>
        <v>Associate professional occupations</v>
      </c>
      <c r="B11" s="304">
        <f>SUM(B23,B35,B53,B65,B77,B95)</f>
        <v>113.55796052035902</v>
      </c>
      <c r="C11" s="304">
        <f t="shared" si="0"/>
        <v>110.81917102382916</v>
      </c>
      <c r="D11" s="304">
        <f>SUM(D23,D35,D53,D65,D77,D95)</f>
        <v>118.87534581397529</v>
      </c>
      <c r="E11" s="304"/>
      <c r="F11" s="304">
        <f t="shared" si="1"/>
        <v>1.1485009135417217</v>
      </c>
      <c r="G11" s="304">
        <f t="shared" si="1"/>
        <v>1.3744343655757938</v>
      </c>
      <c r="H11" s="304">
        <f t="shared" si="1"/>
        <v>1.9446500725795897</v>
      </c>
      <c r="I11" s="304"/>
      <c r="J11" s="304">
        <f t="shared" si="2"/>
        <v>12.568069213792862</v>
      </c>
      <c r="K11" s="304">
        <f t="shared" si="2"/>
        <v>14.71994682635677</v>
      </c>
      <c r="L11" s="304">
        <f t="shared" si="2"/>
        <v>19.838073204009</v>
      </c>
      <c r="M11" s="304"/>
      <c r="N11" s="304">
        <f t="shared" si="3"/>
        <v>30.714215390088828</v>
      </c>
      <c r="O11" s="304">
        <f t="shared" si="3"/>
        <v>31.911833335502983</v>
      </c>
      <c r="P11" s="304">
        <f t="shared" si="3"/>
        <v>38.013563195318447</v>
      </c>
      <c r="Q11" s="306"/>
      <c r="R11" s="304">
        <f t="shared" ref="R11:T11" si="16">SUM(R23,R35,R53,R65,R77,R95)</f>
        <v>8.2588369369505124</v>
      </c>
      <c r="S11" s="304">
        <f t="shared" si="16"/>
        <v>8.0437732449433046</v>
      </c>
      <c r="T11" s="304">
        <f t="shared" si="16"/>
        <v>9.0639629667517863</v>
      </c>
      <c r="U11" s="306"/>
      <c r="V11" s="304">
        <f t="shared" ref="V11:X11" si="17">SUM(V23,V35,V53,V65,V77,V95)</f>
        <v>7.4734176963706433</v>
      </c>
      <c r="W11" s="304">
        <f t="shared" si="17"/>
        <v>7.0512859930525185</v>
      </c>
      <c r="X11" s="304">
        <f t="shared" si="17"/>
        <v>7.9286655660403378</v>
      </c>
      <c r="Y11" s="306"/>
      <c r="Z11" s="304">
        <f t="shared" ref="Z11:AB11" si="18">SUM(Z23,Z35,Z53,Z65,Z77,Z95)</f>
        <v>23.162974853166638</v>
      </c>
      <c r="AA11" s="304">
        <f t="shared" si="18"/>
        <v>21.548544473593779</v>
      </c>
      <c r="AB11" s="304">
        <f t="shared" si="18"/>
        <v>21.771452006796093</v>
      </c>
      <c r="AC11" s="306"/>
      <c r="AD11" s="304">
        <f t="shared" ref="AD11:AF11" si="19">SUM(AD23,AD35,AD53,AD65,AD77,AD95)</f>
        <v>17.587338713981278</v>
      </c>
      <c r="AE11" s="304">
        <f t="shared" si="19"/>
        <v>15.081127993845293</v>
      </c>
      <c r="AF11" s="304">
        <f t="shared" si="19"/>
        <v>12.321338938825573</v>
      </c>
      <c r="AG11" s="306"/>
      <c r="AH11" s="304">
        <f t="shared" ref="AH11:AJ11" si="20">SUM(AH23,AH35,AH53,AH65,AH77,AH95)</f>
        <v>10.734587996868996</v>
      </c>
      <c r="AI11" s="304">
        <f t="shared" si="20"/>
        <v>9.169173745545308</v>
      </c>
      <c r="AJ11" s="304">
        <f t="shared" si="20"/>
        <v>6.2732254056787689</v>
      </c>
      <c r="AK11" s="306"/>
      <c r="AL11" s="304">
        <f t="shared" ref="AL11:AN11" si="21">SUM(AL23,AL35,AL53,AL65,AL77,AL95)</f>
        <v>1.9100188055975431</v>
      </c>
      <c r="AM11" s="304">
        <f t="shared" si="21"/>
        <v>1.9190510454134149</v>
      </c>
      <c r="AN11" s="304">
        <f t="shared" si="21"/>
        <v>1.7204144579756955</v>
      </c>
    </row>
    <row r="12" spans="1:40" x14ac:dyDescent="0.2">
      <c r="A12" s="13" t="str">
        <f>name!E7</f>
        <v>Administrative and secretarial occupations</v>
      </c>
      <c r="B12" s="304">
        <f t="shared" si="0"/>
        <v>100.22135311081831</v>
      </c>
      <c r="C12" s="304">
        <f t="shared" si="0"/>
        <v>95.236973830291703</v>
      </c>
      <c r="D12" s="304">
        <f t="shared" si="0"/>
        <v>88.349504430576616</v>
      </c>
      <c r="E12" s="304"/>
      <c r="F12" s="304">
        <f t="shared" si="1"/>
        <v>0.39346689296738641</v>
      </c>
      <c r="G12" s="304">
        <f t="shared" si="1"/>
        <v>0.49309625862186518</v>
      </c>
      <c r="H12" s="304">
        <f t="shared" si="1"/>
        <v>0.70687900275323112</v>
      </c>
      <c r="I12" s="304"/>
      <c r="J12" s="304">
        <f t="shared" si="2"/>
        <v>5.3813036634917548</v>
      </c>
      <c r="K12" s="304">
        <f t="shared" si="2"/>
        <v>6.8471509876020988</v>
      </c>
      <c r="L12" s="304">
        <f t="shared" si="2"/>
        <v>9.2970878535952544</v>
      </c>
      <c r="M12" s="304"/>
      <c r="N12" s="304">
        <f t="shared" si="3"/>
        <v>17.884121186861357</v>
      </c>
      <c r="O12" s="304">
        <f t="shared" si="3"/>
        <v>20.245818414436886</v>
      </c>
      <c r="P12" s="304">
        <f t="shared" si="3"/>
        <v>24.909738151399218</v>
      </c>
      <c r="Q12" s="306"/>
      <c r="R12" s="304">
        <f t="shared" ref="R12:T12" si="22">SUM(R24,R36,R54,R66,R78,R96)</f>
        <v>7.0084916147519447</v>
      </c>
      <c r="S12" s="304">
        <f t="shared" si="22"/>
        <v>7.859041301837328</v>
      </c>
      <c r="T12" s="304">
        <f t="shared" si="22"/>
        <v>9.3672658037457399</v>
      </c>
      <c r="U12" s="306"/>
      <c r="V12" s="304">
        <f t="shared" ref="V12:X12" si="23">SUM(V24,V36,V54,V66,V78,V96)</f>
        <v>6.3260340500108114</v>
      </c>
      <c r="W12" s="304">
        <f t="shared" si="23"/>
        <v>6.7876222297209772</v>
      </c>
      <c r="X12" s="304">
        <f t="shared" si="23"/>
        <v>7.7741189587454791</v>
      </c>
      <c r="Y12" s="306"/>
      <c r="Z12" s="304">
        <f t="shared" ref="Z12:AA12" si="24">SUM(Z24,Z36,Z54,Z66,Z78,Z96)</f>
        <v>22.491631740422555</v>
      </c>
      <c r="AA12" s="304">
        <f t="shared" si="24"/>
        <v>20.845255438041285</v>
      </c>
      <c r="AB12" s="304">
        <f>SUM(AB24,AB36,AB54,AB66,AB78,AB96)</f>
        <v>17.54698878257458</v>
      </c>
      <c r="AC12" s="306"/>
      <c r="AD12" s="304">
        <f t="shared" ref="AD12:AE12" si="25">SUM(AD24,AD36,AD54,AD66,AD78,AD96)</f>
        <v>25.318047985754244</v>
      </c>
      <c r="AE12" s="304">
        <f t="shared" si="25"/>
        <v>20.74922103911501</v>
      </c>
      <c r="AF12" s="304">
        <f>SUM(AF24,AF36,AF54,AF66,AF78,AF96)</f>
        <v>13.408875233029519</v>
      </c>
      <c r="AG12" s="306"/>
      <c r="AH12" s="304">
        <f t="shared" ref="AH12:AI12" si="26">SUM(AH24,AH36,AH54,AH66,AH78,AH96)</f>
        <v>12.733024234396634</v>
      </c>
      <c r="AI12" s="304">
        <f t="shared" si="26"/>
        <v>8.7642488786319852</v>
      </c>
      <c r="AJ12" s="304">
        <f>SUM(AJ24,AJ36,AJ54,AJ66,AJ78,AJ96)</f>
        <v>3.3178359063182103</v>
      </c>
      <c r="AK12" s="306"/>
      <c r="AL12" s="304">
        <f t="shared" ref="AL12:AM12" si="27">SUM(AL24,AL36,AL54,AL66,AL78,AL96)</f>
        <v>2.685231742161641</v>
      </c>
      <c r="AM12" s="304">
        <f t="shared" si="27"/>
        <v>2.645519282284253</v>
      </c>
      <c r="AN12" s="304">
        <f>SUM(AN24,AN36,AN54,AN66,AN78,AN96)</f>
        <v>2.0207147384153776</v>
      </c>
    </row>
    <row r="13" spans="1:40" x14ac:dyDescent="0.2">
      <c r="A13" s="13" t="str">
        <f>name!E8</f>
        <v>Skilled trades occupations</v>
      </c>
      <c r="B13" s="304">
        <f t="shared" si="0"/>
        <v>71.915040446207044</v>
      </c>
      <c r="C13" s="304">
        <f t="shared" si="0"/>
        <v>71.664578530646651</v>
      </c>
      <c r="D13" s="304">
        <f t="shared" si="0"/>
        <v>67.685150788676992</v>
      </c>
      <c r="E13" s="304"/>
      <c r="F13" s="304">
        <f t="shared" si="1"/>
        <v>0.10321732867172924</v>
      </c>
      <c r="G13" s="304">
        <f t="shared" si="1"/>
        <v>0.13755952100439497</v>
      </c>
      <c r="H13" s="304">
        <f t="shared" si="1"/>
        <v>0.19133516774336073</v>
      </c>
      <c r="I13" s="304"/>
      <c r="J13" s="304">
        <f t="shared" si="2"/>
        <v>1.286506989436643</v>
      </c>
      <c r="K13" s="304">
        <f t="shared" si="2"/>
        <v>1.7594722574281025</v>
      </c>
      <c r="L13" s="304">
        <f t="shared" si="2"/>
        <v>2.5444407270332547</v>
      </c>
      <c r="M13" s="304"/>
      <c r="N13" s="304">
        <f t="shared" si="3"/>
        <v>4.9282562858590273</v>
      </c>
      <c r="O13" s="304">
        <f t="shared" si="3"/>
        <v>5.8401271976811548</v>
      </c>
      <c r="P13" s="304">
        <f t="shared" si="3"/>
        <v>7.5511290820494388</v>
      </c>
      <c r="Q13" s="306"/>
      <c r="R13" s="304">
        <f t="shared" ref="R13:T13" si="28">SUM(R25,R37,R55,R67,R79,R97)</f>
        <v>2.1672918953985425</v>
      </c>
      <c r="S13" s="304">
        <f t="shared" si="28"/>
        <v>2.3926148401499887</v>
      </c>
      <c r="T13" s="304">
        <f t="shared" si="28"/>
        <v>3.0189612225680094</v>
      </c>
      <c r="U13" s="306"/>
      <c r="V13" s="304">
        <f t="shared" ref="V13:X13" si="29">SUM(V25,V37,V55,V67,V79,V97)</f>
        <v>4.0410867906388379</v>
      </c>
      <c r="W13" s="304">
        <f t="shared" si="29"/>
        <v>4.4143506648529209</v>
      </c>
      <c r="X13" s="304">
        <f t="shared" si="29"/>
        <v>5.3334450438070995</v>
      </c>
      <c r="Y13" s="306"/>
      <c r="Z13" s="304">
        <f t="shared" ref="Z13:AB13" si="30">SUM(Z25,Z37,Z55,Z67,Z79,Z97)</f>
        <v>24.228677656912019</v>
      </c>
      <c r="AA13" s="304">
        <f t="shared" si="30"/>
        <v>24.634280645028714</v>
      </c>
      <c r="AB13" s="304">
        <f t="shared" si="30"/>
        <v>23.39925674113212</v>
      </c>
      <c r="AC13" s="306"/>
      <c r="AD13" s="304">
        <f t="shared" ref="AD13:AF13" si="31">SUM(AD25,AD37,AD55,AD67,AD79,AD97)</f>
        <v>19.262833638300862</v>
      </c>
      <c r="AE13" s="304">
        <f t="shared" si="31"/>
        <v>18.091334860152372</v>
      </c>
      <c r="AF13" s="304">
        <f t="shared" si="31"/>
        <v>15.874953754000938</v>
      </c>
      <c r="AG13" s="306"/>
      <c r="AH13" s="304">
        <f t="shared" ref="AH13:AJ13" si="32">SUM(AH25,AH37,AH55,AH67,AH79,AH97)</f>
        <v>11.278699872877953</v>
      </c>
      <c r="AI13" s="304">
        <f t="shared" si="32"/>
        <v>9.7380312566046658</v>
      </c>
      <c r="AJ13" s="304">
        <f t="shared" si="32"/>
        <v>6.8799422616071038</v>
      </c>
      <c r="AK13" s="306"/>
      <c r="AL13" s="304">
        <f t="shared" ref="AL13:AN13" si="33">SUM(AL25,AL37,AL55,AL67,AL79,AL97)</f>
        <v>4.6184699881114293</v>
      </c>
      <c r="AM13" s="304">
        <f t="shared" si="33"/>
        <v>4.6568072877443267</v>
      </c>
      <c r="AN13" s="304">
        <f t="shared" si="33"/>
        <v>2.8916867887356661</v>
      </c>
    </row>
    <row r="14" spans="1:40" x14ac:dyDescent="0.2">
      <c r="A14" s="13" t="str">
        <f>name!E9</f>
        <v>Caring, leisure and other service occupations</v>
      </c>
      <c r="B14" s="304">
        <f t="shared" si="0"/>
        <v>94.98996437529685</v>
      </c>
      <c r="C14" s="304">
        <f t="shared" si="0"/>
        <v>101.68690906547636</v>
      </c>
      <c r="D14" s="304">
        <f t="shared" si="0"/>
        <v>110.62721866356711</v>
      </c>
      <c r="E14" s="304"/>
      <c r="F14" s="304">
        <f t="shared" si="1"/>
        <v>6.4718662096676441E-2</v>
      </c>
      <c r="G14" s="304">
        <f t="shared" si="1"/>
        <v>9.5168984608359791E-2</v>
      </c>
      <c r="H14" s="304">
        <f t="shared" si="1"/>
        <v>0.1467785325134498</v>
      </c>
      <c r="I14" s="304"/>
      <c r="J14" s="304">
        <f t="shared" si="2"/>
        <v>3.2422519365068916</v>
      </c>
      <c r="K14" s="304">
        <f t="shared" si="2"/>
        <v>4.4976397021651442</v>
      </c>
      <c r="L14" s="304">
        <f t="shared" si="2"/>
        <v>6.5504745566004541</v>
      </c>
      <c r="M14" s="304"/>
      <c r="N14" s="304">
        <f t="shared" si="3"/>
        <v>11.538338776778726</v>
      </c>
      <c r="O14" s="304">
        <f t="shared" si="3"/>
        <v>14.653077635550623</v>
      </c>
      <c r="P14" s="304">
        <f t="shared" si="3"/>
        <v>19.949307794949096</v>
      </c>
      <c r="Q14" s="306"/>
      <c r="R14" s="304">
        <f>SUM(R26,R38,R56,R68,R80,R98)</f>
        <v>8.4062544093775724</v>
      </c>
      <c r="S14" s="304">
        <f t="shared" ref="S14:T14" si="34">SUM(S26,S38,S56,S68,S80,S98)</f>
        <v>9.620267263871753</v>
      </c>
      <c r="T14" s="304">
        <f t="shared" si="34"/>
        <v>11.410249883810666</v>
      </c>
      <c r="U14" s="306"/>
      <c r="V14" s="304">
        <f t="shared" ref="V14:X14" si="35">SUM(V26,V38,V56,V68,V80,V98)</f>
        <v>5.8001135211298234</v>
      </c>
      <c r="W14" s="304">
        <f t="shared" si="35"/>
        <v>6.736706804487901</v>
      </c>
      <c r="X14" s="304">
        <f t="shared" si="35"/>
        <v>8.6979611146400622</v>
      </c>
      <c r="Y14" s="306"/>
      <c r="Z14" s="304">
        <f t="shared" ref="Z14:AB14" si="36">SUM(Z26,Z38,Z56,Z68,Z80,Z98)</f>
        <v>32.920679017374411</v>
      </c>
      <c r="AA14" s="304">
        <f t="shared" si="36"/>
        <v>35.484165854137785</v>
      </c>
      <c r="AB14" s="304">
        <f t="shared" si="36"/>
        <v>39.731468094164725</v>
      </c>
      <c r="AC14" s="306"/>
      <c r="AD14" s="304">
        <f t="shared" ref="AD14:AF14" si="37">SUM(AD26,AD38,AD56,AD68,AD80,AD98)</f>
        <v>24.294884985169059</v>
      </c>
      <c r="AE14" s="304">
        <f t="shared" si="37"/>
        <v>22.570401560024237</v>
      </c>
      <c r="AF14" s="304">
        <f t="shared" si="37"/>
        <v>17.87308699085672</v>
      </c>
      <c r="AG14" s="306"/>
      <c r="AH14" s="304">
        <f t="shared" ref="AH14:AJ14" si="38">SUM(AH26,AH38,AH56,AH68,AH80,AH98)</f>
        <v>7.1769027712141531</v>
      </c>
      <c r="AI14" s="304">
        <f t="shared" si="38"/>
        <v>6.3417313985838906</v>
      </c>
      <c r="AJ14" s="304">
        <f t="shared" si="38"/>
        <v>4.883795309719666</v>
      </c>
      <c r="AK14" s="306"/>
      <c r="AL14" s="304">
        <f t="shared" ref="AL14:AN14" si="39">SUM(AL26,AL38,AL56,AL68,AL80,AL98)</f>
        <v>1.5458202956495337</v>
      </c>
      <c r="AM14" s="304">
        <f t="shared" si="39"/>
        <v>1.6877498620466678</v>
      </c>
      <c r="AN14" s="304">
        <f t="shared" si="39"/>
        <v>1.3840963863122879</v>
      </c>
    </row>
    <row r="15" spans="1:40" x14ac:dyDescent="0.2">
      <c r="A15" s="13" t="str">
        <f>name!E10</f>
        <v>Sales and customer service occupations</v>
      </c>
      <c r="B15" s="304">
        <f t="shared" si="0"/>
        <v>79.832457805046687</v>
      </c>
      <c r="C15" s="304">
        <f t="shared" si="0"/>
        <v>80.604337251584738</v>
      </c>
      <c r="D15" s="304">
        <f t="shared" si="0"/>
        <v>80.559236291128869</v>
      </c>
      <c r="E15" s="304"/>
      <c r="F15" s="304">
        <f t="shared" si="1"/>
        <v>0.16407920707941334</v>
      </c>
      <c r="G15" s="304">
        <f t="shared" si="1"/>
        <v>0.21993608339490789</v>
      </c>
      <c r="H15" s="304">
        <f t="shared" si="1"/>
        <v>0.30174816167235674</v>
      </c>
      <c r="I15" s="304"/>
      <c r="J15" s="304">
        <f t="shared" si="2"/>
        <v>2.3772671603359012</v>
      </c>
      <c r="K15" s="304">
        <f t="shared" si="2"/>
        <v>3.1959194398302357</v>
      </c>
      <c r="L15" s="304">
        <f t="shared" si="2"/>
        <v>4.7968878184301458</v>
      </c>
      <c r="M15" s="304"/>
      <c r="N15" s="304">
        <f t="shared" si="3"/>
        <v>10.069046624354382</v>
      </c>
      <c r="O15" s="304">
        <f t="shared" si="3"/>
        <v>11.991799840889792</v>
      </c>
      <c r="P15" s="304">
        <f t="shared" si="3"/>
        <v>16.556358887080215</v>
      </c>
      <c r="Q15" s="306"/>
      <c r="R15" s="304">
        <f t="shared" ref="R15:T15" si="40">SUM(R27,R39,R57,R69,R81,R99)</f>
        <v>3.5655796507717996</v>
      </c>
      <c r="S15" s="304">
        <f t="shared" si="40"/>
        <v>4.1748063584820203</v>
      </c>
      <c r="T15" s="304">
        <f t="shared" si="40"/>
        <v>5.7691132931814995</v>
      </c>
      <c r="U15" s="306"/>
      <c r="V15" s="304">
        <f t="shared" ref="V15:X15" si="41">SUM(V27,V39,V57,V69,V81,V99)</f>
        <v>3.4150256734209119</v>
      </c>
      <c r="W15" s="304">
        <f t="shared" si="41"/>
        <v>3.818951432333801</v>
      </c>
      <c r="X15" s="304">
        <f t="shared" si="41"/>
        <v>4.7644260576128543</v>
      </c>
      <c r="Y15" s="306"/>
      <c r="Z15" s="304">
        <f t="shared" ref="Z15:AB15" si="42">SUM(Z27,Z39,Z57,Z69,Z81,Z99)</f>
        <v>22.094245808091113</v>
      </c>
      <c r="AA15" s="304">
        <f t="shared" si="42"/>
        <v>22.695060481548488</v>
      </c>
      <c r="AB15" s="304">
        <f t="shared" si="42"/>
        <v>24.837564529425787</v>
      </c>
      <c r="AC15" s="306"/>
      <c r="AD15" s="304">
        <f t="shared" ref="AD15:AF15" si="43">SUM(AD27,AD39,AD57,AD69,AD81,AD99)</f>
        <v>21.077461639828662</v>
      </c>
      <c r="AE15" s="304">
        <f t="shared" si="43"/>
        <v>19.330699387507018</v>
      </c>
      <c r="AF15" s="304">
        <f t="shared" si="43"/>
        <v>15.896622947023097</v>
      </c>
      <c r="AG15" s="306"/>
      <c r="AH15" s="304">
        <f t="shared" ref="AH15:AJ15" si="44">SUM(AH27,AH39,AH57,AH69,AH81,AH99)</f>
        <v>13.154136344722176</v>
      </c>
      <c r="AI15" s="304">
        <f t="shared" si="44"/>
        <v>11.45552079232707</v>
      </c>
      <c r="AJ15" s="304">
        <f t="shared" si="44"/>
        <v>4.8181502049143772</v>
      </c>
      <c r="AK15" s="306"/>
      <c r="AL15" s="304">
        <f t="shared" ref="AL15:AN15" si="45">SUM(AL27,AL39,AL57,AL69,AL81,AL99)</f>
        <v>3.9156156964423303</v>
      </c>
      <c r="AM15" s="304">
        <f t="shared" si="45"/>
        <v>3.7216434352714143</v>
      </c>
      <c r="AN15" s="304">
        <f t="shared" si="45"/>
        <v>2.8183643917885153</v>
      </c>
    </row>
    <row r="16" spans="1:40" x14ac:dyDescent="0.2">
      <c r="A16" s="13" t="str">
        <f>name!E11</f>
        <v>Process, plant and machine operatives</v>
      </c>
      <c r="B16" s="304">
        <f t="shared" si="0"/>
        <v>76.100256132868651</v>
      </c>
      <c r="C16" s="304">
        <f t="shared" si="0"/>
        <v>85.65806181425998</v>
      </c>
      <c r="D16" s="304">
        <f t="shared" si="0"/>
        <v>84.941194111721046</v>
      </c>
      <c r="E16" s="304"/>
      <c r="F16" s="304">
        <f t="shared" si="1"/>
        <v>0.15319716844512174</v>
      </c>
      <c r="G16" s="304">
        <f t="shared" si="1"/>
        <v>0.23833532173695279</v>
      </c>
      <c r="H16" s="304">
        <f t="shared" si="1"/>
        <v>0.42281569792349194</v>
      </c>
      <c r="I16" s="304"/>
      <c r="J16" s="304">
        <f t="shared" si="2"/>
        <v>0.88534941584767402</v>
      </c>
      <c r="K16" s="304">
        <f t="shared" si="2"/>
        <v>1.3628292071777088</v>
      </c>
      <c r="L16" s="304">
        <f t="shared" si="2"/>
        <v>2.2816712536072195</v>
      </c>
      <c r="M16" s="304"/>
      <c r="N16" s="304">
        <f t="shared" si="3"/>
        <v>3.2621112158131034</v>
      </c>
      <c r="O16" s="304">
        <f t="shared" si="3"/>
        <v>4.3943072518286543</v>
      </c>
      <c r="P16" s="304">
        <f t="shared" si="3"/>
        <v>6.7058641723774066</v>
      </c>
      <c r="Q16" s="306"/>
      <c r="R16" s="304">
        <f t="shared" ref="R16:T16" si="46">SUM(R28,R40,R58,R70,R82,R100)</f>
        <v>1.6381452810226824</v>
      </c>
      <c r="S16" s="304">
        <f t="shared" si="46"/>
        <v>2.1008723695312255</v>
      </c>
      <c r="T16" s="304">
        <f t="shared" si="46"/>
        <v>2.8966741411563222</v>
      </c>
      <c r="U16" s="306"/>
      <c r="V16" s="304">
        <f t="shared" ref="V16:X16" si="47">SUM(V28,V40,V58,V70,V82,V100)</f>
        <v>2.7443881916996977</v>
      </c>
      <c r="W16" s="304">
        <f t="shared" si="47"/>
        <v>3.5787102572451559</v>
      </c>
      <c r="X16" s="304">
        <f t="shared" si="47"/>
        <v>4.9526645102504441</v>
      </c>
      <c r="Y16" s="306"/>
      <c r="Z16" s="304">
        <f t="shared" ref="Z16:AB16" si="48">SUM(Z28,Z40,Z58,Z70,Z82,Z100)</f>
        <v>16.650290290998562</v>
      </c>
      <c r="AA16" s="304">
        <f t="shared" si="48"/>
        <v>21.112355007890685</v>
      </c>
      <c r="AB16" s="304">
        <f t="shared" si="48"/>
        <v>25.317229200296531</v>
      </c>
      <c r="AC16" s="306"/>
      <c r="AD16" s="304">
        <f t="shared" ref="AD16:AF16" si="49">SUM(AD28,AD40,AD58,AD70,AD82,AD100)</f>
        <v>23.724198328374701</v>
      </c>
      <c r="AE16" s="304">
        <f t="shared" si="49"/>
        <v>27.401145810032194</v>
      </c>
      <c r="AF16" s="304">
        <f t="shared" si="49"/>
        <v>27.185238415647653</v>
      </c>
      <c r="AG16" s="306"/>
      <c r="AH16" s="304">
        <f t="shared" ref="AH16:AJ16" si="50">SUM(AH28,AH40,AH58,AH70,AH82,AH100)</f>
        <v>20.474344179876478</v>
      </c>
      <c r="AI16" s="304">
        <f t="shared" si="50"/>
        <v>19.671080862644803</v>
      </c>
      <c r="AJ16" s="304">
        <f t="shared" si="50"/>
        <v>12.514983523873111</v>
      </c>
      <c r="AK16" s="306"/>
      <c r="AL16" s="304">
        <f t="shared" ref="AL16:AN16" si="51">SUM(AL28,AL40,AL58,AL70,AL82,AL100)</f>
        <v>6.5682320607906197</v>
      </c>
      <c r="AM16" s="304">
        <f t="shared" si="51"/>
        <v>5.7984257261726073</v>
      </c>
      <c r="AN16" s="304">
        <f t="shared" si="51"/>
        <v>2.6640531965888776</v>
      </c>
    </row>
    <row r="17" spans="1:40" x14ac:dyDescent="0.2">
      <c r="A17" s="13" t="str">
        <f>name!E12</f>
        <v>Elementary occupations</v>
      </c>
      <c r="B17" s="304">
        <f t="shared" si="0"/>
        <v>97.010656576679125</v>
      </c>
      <c r="C17" s="304">
        <f t="shared" si="0"/>
        <v>96.012129510578973</v>
      </c>
      <c r="D17" s="304">
        <f t="shared" si="0"/>
        <v>91.110200031592342</v>
      </c>
      <c r="E17" s="304"/>
      <c r="F17" s="304">
        <f t="shared" si="1"/>
        <v>6.0752792741489418E-2</v>
      </c>
      <c r="G17" s="304">
        <f t="shared" si="1"/>
        <v>8.5904708062593566E-2</v>
      </c>
      <c r="H17" s="304">
        <f t="shared" si="1"/>
        <v>0.1289275231123807</v>
      </c>
      <c r="I17" s="304"/>
      <c r="J17" s="304">
        <f t="shared" si="2"/>
        <v>1.5286666746338757</v>
      </c>
      <c r="K17" s="304">
        <f t="shared" si="2"/>
        <v>2.1137758253049612</v>
      </c>
      <c r="L17" s="304">
        <f t="shared" si="2"/>
        <v>3.2828342262847725</v>
      </c>
      <c r="M17" s="304"/>
      <c r="N17" s="304">
        <f t="shared" si="3"/>
        <v>6.4663942484593484</v>
      </c>
      <c r="O17" s="304">
        <f t="shared" si="3"/>
        <v>7.797295095548364</v>
      </c>
      <c r="P17" s="304">
        <f t="shared" si="3"/>
        <v>10.662515042185163</v>
      </c>
      <c r="Q17" s="306"/>
      <c r="R17" s="304">
        <f t="shared" ref="R17:T17" si="52">SUM(R29,R41,R59,R71,R83,R101)</f>
        <v>3.3311834275813839</v>
      </c>
      <c r="S17" s="304">
        <f t="shared" si="52"/>
        <v>3.9381873560555718</v>
      </c>
      <c r="T17" s="304">
        <f t="shared" si="52"/>
        <v>5.4918048489947138</v>
      </c>
      <c r="U17" s="306"/>
      <c r="V17" s="304">
        <f t="shared" ref="V17:X17" si="53">SUM(V29,V41,V59,V71,V83,V101)</f>
        <v>2.9780633045460299</v>
      </c>
      <c r="W17" s="304">
        <f t="shared" si="53"/>
        <v>3.3615692003491295</v>
      </c>
      <c r="X17" s="304">
        <f t="shared" si="53"/>
        <v>4.4827972780484497</v>
      </c>
      <c r="Y17" s="306"/>
      <c r="Z17" s="304">
        <f t="shared" ref="Z17:AB17" si="54">SUM(Z29,Z41,Z59,Z71,Z83,Z101)</f>
        <v>17.497351404655063</v>
      </c>
      <c r="AA17" s="304">
        <f t="shared" si="54"/>
        <v>17.695431909044249</v>
      </c>
      <c r="AB17" s="304">
        <f t="shared" si="54"/>
        <v>18.978110016492906</v>
      </c>
      <c r="AC17" s="306"/>
      <c r="AD17" s="304">
        <f t="shared" ref="AD17:AF17" si="55">SUM(AD29,AD41,AD59,AD71,AD83,AD101)</f>
        <v>28.672493948412018</v>
      </c>
      <c r="AE17" s="304">
        <f t="shared" si="55"/>
        <v>27.972421845614928</v>
      </c>
      <c r="AF17" s="304">
        <f t="shared" si="55"/>
        <v>25.545006813870831</v>
      </c>
      <c r="AG17" s="306"/>
      <c r="AH17" s="304">
        <f t="shared" ref="AH17:AJ17" si="56">SUM(AH29,AH41,AH59,AH71,AH83,AH101)</f>
        <v>28.506656477040046</v>
      </c>
      <c r="AI17" s="304">
        <f t="shared" si="56"/>
        <v>26.824021849793521</v>
      </c>
      <c r="AJ17" s="304">
        <f t="shared" si="56"/>
        <v>18.69157567761749</v>
      </c>
      <c r="AK17" s="306"/>
      <c r="AL17" s="304">
        <f t="shared" ref="AL17:AN17" si="57">SUM(AL29,AL41,AL59,AL71,AL83,AL101)</f>
        <v>7.9690942986098801</v>
      </c>
      <c r="AM17" s="304">
        <f t="shared" si="57"/>
        <v>6.2235217208056541</v>
      </c>
      <c r="AN17" s="304">
        <f t="shared" si="57"/>
        <v>3.8466286049856411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14.009000000000006</v>
      </c>
      <c r="C20" s="305">
        <f>SUM(C21:C29)</f>
        <v>14.100000000000012</v>
      </c>
      <c r="D20" s="305">
        <f>SUM(D21:D29)</f>
        <v>14.140999999999972</v>
      </c>
      <c r="E20" s="304"/>
      <c r="F20" s="305">
        <f>SUM(F21:F29)</f>
        <v>0.13304584225251312</v>
      </c>
      <c r="G20" s="305">
        <f>SUM(G21:G29)</f>
        <v>0.16435299305715079</v>
      </c>
      <c r="H20" s="305">
        <f>SUM(H21:H29)</f>
        <v>0.22543221644612579</v>
      </c>
      <c r="I20" s="304"/>
      <c r="J20" s="305">
        <f>SUM(J21:J29)</f>
        <v>0.73757573833781997</v>
      </c>
      <c r="K20" s="305">
        <f>SUM(K21:K29)</f>
        <v>0.88964931918860302</v>
      </c>
      <c r="L20" s="305">
        <f>SUM(L21:L29)</f>
        <v>1.1947683974259267</v>
      </c>
      <c r="M20" s="304"/>
      <c r="N20" s="305">
        <f>SUM(N21:N29)</f>
        <v>2.4994154921678637</v>
      </c>
      <c r="O20" s="305">
        <f>SUM(O21:O29)</f>
        <v>2.6701554701599073</v>
      </c>
      <c r="P20" s="305">
        <f>SUM(P21:P29)</f>
        <v>3.1855423401278626</v>
      </c>
      <c r="Q20" s="306"/>
      <c r="R20" s="305">
        <f>SUM(R21:R29)</f>
        <v>0.52792427481195947</v>
      </c>
      <c r="S20" s="305">
        <f>SUM(S21:S29)</f>
        <v>0.55565642350109268</v>
      </c>
      <c r="T20" s="305">
        <f>SUM(T21:T29)</f>
        <v>0.65534623261869995</v>
      </c>
      <c r="U20" s="306"/>
      <c r="V20" s="305">
        <f>SUM(V21:V29)</f>
        <v>1.1964464469007101</v>
      </c>
      <c r="W20" s="305">
        <f>SUM(W21:W29)</f>
        <v>1.2510000306459488</v>
      </c>
      <c r="X20" s="305">
        <f>SUM(X21:X29)</f>
        <v>1.4679629334827404</v>
      </c>
      <c r="Y20" s="306"/>
      <c r="Z20" s="305">
        <f>SUM(Z21:Z29)</f>
        <v>2.880015843657429</v>
      </c>
      <c r="AA20" s="305">
        <f>SUM(AA21:AA29)</f>
        <v>2.8617514225665746</v>
      </c>
      <c r="AB20" s="305">
        <f>SUM(AB21:AB29)</f>
        <v>2.8765340171879039</v>
      </c>
      <c r="AC20" s="306"/>
      <c r="AD20" s="305">
        <f>SUM(AD21:AD29)</f>
        <v>2.9207132325298275</v>
      </c>
      <c r="AE20" s="305">
        <f>SUM(AE21:AE29)</f>
        <v>2.7579214388950604</v>
      </c>
      <c r="AF20" s="305">
        <f>SUM(AF21:AF29)</f>
        <v>2.4751894422276766</v>
      </c>
      <c r="AG20" s="306"/>
      <c r="AH20" s="305">
        <f>SUM(AH21:AH29)</f>
        <v>2.0169705543614453</v>
      </c>
      <c r="AI20" s="305">
        <f>SUM(AI21:AI29)</f>
        <v>1.6286785808922586</v>
      </c>
      <c r="AJ20" s="305">
        <f>SUM(AJ21:AJ29)</f>
        <v>0.96600562060350514</v>
      </c>
      <c r="AK20" s="306"/>
      <c r="AL20" s="305">
        <f>SUM(AL21:AL29)</f>
        <v>1.0968925749804372</v>
      </c>
      <c r="AM20" s="305">
        <f>SUM(AM21:AM29)</f>
        <v>1.3208343210934141</v>
      </c>
      <c r="AN20" s="305">
        <f>SUM(AN21:AN29)</f>
        <v>1.0942187998795296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1.4734478714438961</v>
      </c>
      <c r="C21" s="304">
        <f t="shared" ref="C21:D21" si="59">SUM(G21,K21,O21,S21,W21,AA21,AE21,AI21,AM21)</f>
        <v>1.6283524909434171</v>
      </c>
      <c r="D21" s="304">
        <f t="shared" si="59"/>
        <v>1.7635995768892629</v>
      </c>
      <c r="E21" s="304"/>
      <c r="F21" s="304">
        <v>3.1826733308309228E-2</v>
      </c>
      <c r="G21" s="304">
        <v>3.7641679591898222E-2</v>
      </c>
      <c r="H21" s="304">
        <v>4.662924153965143E-2</v>
      </c>
      <c r="I21" s="304"/>
      <c r="J21" s="304">
        <v>0.14657418057652485</v>
      </c>
      <c r="K21" s="304">
        <v>0.16400825478158057</v>
      </c>
      <c r="L21" s="304">
        <v>0.20225121173862509</v>
      </c>
      <c r="M21" s="304"/>
      <c r="N21" s="304">
        <v>0.31326198553926998</v>
      </c>
      <c r="O21" s="304">
        <v>0.33741412900093176</v>
      </c>
      <c r="P21" s="304">
        <v>0.39331395774133115</v>
      </c>
      <c r="Q21" s="306"/>
      <c r="R21" s="304">
        <v>7.1061303253648664E-2</v>
      </c>
      <c r="S21" s="304">
        <v>8.381194553631495E-2</v>
      </c>
      <c r="T21" s="304">
        <v>9.7066181186255915E-2</v>
      </c>
      <c r="U21" s="306"/>
      <c r="V21" s="304">
        <v>9.614096503307791E-2</v>
      </c>
      <c r="W21" s="304">
        <v>9.447101748477181E-2</v>
      </c>
      <c r="X21" s="304">
        <v>0.10090607269011431</v>
      </c>
      <c r="Y21" s="306"/>
      <c r="Z21" s="304">
        <v>0.3227263826624982</v>
      </c>
      <c r="AA21" s="304">
        <v>0.41012053172031376</v>
      </c>
      <c r="AB21" s="304">
        <v>0.51752002360739224</v>
      </c>
      <c r="AC21" s="306"/>
      <c r="AD21" s="304">
        <v>0.23953299616006477</v>
      </c>
      <c r="AE21" s="304">
        <v>0.24606597511668418</v>
      </c>
      <c r="AF21" s="304">
        <v>0.20068284584262283</v>
      </c>
      <c r="AG21" s="306"/>
      <c r="AH21" s="304">
        <v>0.1668914175937066</v>
      </c>
      <c r="AI21" s="304">
        <v>0.15110699371980901</v>
      </c>
      <c r="AJ21" s="304">
        <v>9.1289084291952302E-2</v>
      </c>
      <c r="AK21" s="306"/>
      <c r="AL21" s="304">
        <v>8.5431907316796007E-2</v>
      </c>
      <c r="AM21" s="304">
        <v>0.1037119639911127</v>
      </c>
      <c r="AN21" s="304">
        <v>0.11394095825131773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1.7984306276395181</v>
      </c>
      <c r="C22" s="304">
        <f t="shared" ref="C22:C29" si="61">SUM(G22,K22,O22,S22,W22,AA22,AE22,AI22,AM22)</f>
        <v>1.9321368975458675</v>
      </c>
      <c r="D22" s="304">
        <f t="shared" ref="D22:D29" si="62">SUM(H22,L22,P22,T22,X22,AB22,AF22,AJ22,AN22)</f>
        <v>2.1794714463160303</v>
      </c>
      <c r="E22" s="304"/>
      <c r="F22" s="304">
        <v>5.8329005210074752E-2</v>
      </c>
      <c r="G22" s="304">
        <v>7.5905130589567021E-2</v>
      </c>
      <c r="H22" s="304">
        <v>0.10961496580909418</v>
      </c>
      <c r="I22" s="304"/>
      <c r="J22" s="304">
        <v>0.29464882266597803</v>
      </c>
      <c r="K22" s="304">
        <v>0.37656211909465614</v>
      </c>
      <c r="L22" s="304">
        <v>0.51838155186459933</v>
      </c>
      <c r="M22" s="304"/>
      <c r="N22" s="304">
        <v>0.578058194393959</v>
      </c>
      <c r="O22" s="304">
        <v>0.5808916405628286</v>
      </c>
      <c r="P22" s="304">
        <v>0.61342884566676437</v>
      </c>
      <c r="Q22" s="306"/>
      <c r="R22" s="304">
        <v>5.8968819892860985E-2</v>
      </c>
      <c r="S22" s="304">
        <v>6.1092521118999245E-2</v>
      </c>
      <c r="T22" s="304">
        <v>6.8314901476463796E-2</v>
      </c>
      <c r="U22" s="306"/>
      <c r="V22" s="304">
        <v>0.25039596829069327</v>
      </c>
      <c r="W22" s="304">
        <v>0.26155760310411358</v>
      </c>
      <c r="X22" s="304">
        <v>0.30909892550653773</v>
      </c>
      <c r="Y22" s="306"/>
      <c r="Z22" s="304">
        <v>0.19890975775486947</v>
      </c>
      <c r="AA22" s="304">
        <v>0.19568695305175049</v>
      </c>
      <c r="AB22" s="304">
        <v>0.19042691589337746</v>
      </c>
      <c r="AC22" s="306"/>
      <c r="AD22" s="304">
        <v>0.18643369967060763</v>
      </c>
      <c r="AE22" s="304">
        <v>0.1893529030294625</v>
      </c>
      <c r="AF22" s="304">
        <v>0.20902011268633486</v>
      </c>
      <c r="AG22" s="306"/>
      <c r="AH22" s="304">
        <v>0.12434133448545147</v>
      </c>
      <c r="AI22" s="304">
        <v>0.12658316506280512</v>
      </c>
      <c r="AJ22" s="304">
        <v>9.8785713883588727E-2</v>
      </c>
      <c r="AK22" s="306"/>
      <c r="AL22" s="304">
        <v>4.834502527502374E-2</v>
      </c>
      <c r="AM22" s="304">
        <v>6.4504861931684809E-2</v>
      </c>
      <c r="AN22" s="304">
        <v>6.2399513529270201E-2</v>
      </c>
    </row>
    <row r="23" spans="1:40" x14ac:dyDescent="0.2">
      <c r="A23" s="13" t="str">
        <f t="shared" si="58"/>
        <v>Associate professional occupations</v>
      </c>
      <c r="B23" s="304">
        <f t="shared" si="60"/>
        <v>1.1451567738100106</v>
      </c>
      <c r="C23" s="304">
        <f t="shared" si="61"/>
        <v>1.0976016830627859</v>
      </c>
      <c r="D23" s="304">
        <f t="shared" si="62"/>
        <v>1.2210463922969366</v>
      </c>
      <c r="E23" s="304"/>
      <c r="F23" s="304">
        <v>2.2859156736438915E-2</v>
      </c>
      <c r="G23" s="304">
        <v>2.7000548815502415E-2</v>
      </c>
      <c r="H23" s="304">
        <v>3.9357240216970985E-2</v>
      </c>
      <c r="I23" s="304"/>
      <c r="J23" s="304">
        <v>0.10799200579005183</v>
      </c>
      <c r="K23" s="304">
        <v>0.12845902060655418</v>
      </c>
      <c r="L23" s="304">
        <v>0.18416197555563329</v>
      </c>
      <c r="M23" s="304"/>
      <c r="N23" s="304">
        <v>0.28066299751631058</v>
      </c>
      <c r="O23" s="304">
        <v>0.26669427881208729</v>
      </c>
      <c r="P23" s="304">
        <v>0.3011690809999758</v>
      </c>
      <c r="Q23" s="306"/>
      <c r="R23" s="304">
        <v>3.5361931538789027E-2</v>
      </c>
      <c r="S23" s="304">
        <v>3.2642512357085665E-2</v>
      </c>
      <c r="T23" s="304">
        <v>4.0922292869276872E-2</v>
      </c>
      <c r="U23" s="306"/>
      <c r="V23" s="304">
        <v>0.15537733978803209</v>
      </c>
      <c r="W23" s="304">
        <v>0.16205664701766107</v>
      </c>
      <c r="X23" s="304">
        <v>0.20738613808586656</v>
      </c>
      <c r="Y23" s="306"/>
      <c r="Z23" s="304">
        <v>0.24644335815850368</v>
      </c>
      <c r="AA23" s="304">
        <v>0.2107908921340344</v>
      </c>
      <c r="AB23" s="304">
        <v>0.20814271312848012</v>
      </c>
      <c r="AC23" s="306"/>
      <c r="AD23" s="304">
        <v>0.14476484977612911</v>
      </c>
      <c r="AE23" s="304">
        <v>0.11474088779664689</v>
      </c>
      <c r="AF23" s="304">
        <v>9.9694763387682142E-2</v>
      </c>
      <c r="AG23" s="306"/>
      <c r="AH23" s="304">
        <v>0.1099420573323656</v>
      </c>
      <c r="AI23" s="304">
        <v>0.1021953648367921</v>
      </c>
      <c r="AJ23" s="304">
        <v>8.4646976775792693E-2</v>
      </c>
      <c r="AK23" s="306"/>
      <c r="AL23" s="304">
        <v>4.1753077173389823E-2</v>
      </c>
      <c r="AM23" s="304">
        <v>5.3021530686422E-2</v>
      </c>
      <c r="AN23" s="304">
        <v>5.5565211277258032E-2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0.87225232807571018</v>
      </c>
      <c r="C24" s="304">
        <f t="shared" si="61"/>
        <v>0.80191271108600015</v>
      </c>
      <c r="D24" s="304">
        <f t="shared" si="62"/>
        <v>0.67134268596607383</v>
      </c>
      <c r="E24" s="304"/>
      <c r="F24" s="304">
        <v>2.8402116845519824E-3</v>
      </c>
      <c r="G24" s="304">
        <v>2.9347243708181736E-3</v>
      </c>
      <c r="H24" s="304">
        <v>3.505754757271193E-3</v>
      </c>
      <c r="I24" s="304"/>
      <c r="J24" s="304">
        <v>4.3277940478817452E-2</v>
      </c>
      <c r="K24" s="304">
        <v>4.9867172428684076E-2</v>
      </c>
      <c r="L24" s="304">
        <v>6.8007906823416689E-2</v>
      </c>
      <c r="M24" s="304"/>
      <c r="N24" s="304">
        <v>0.14848789656577505</v>
      </c>
      <c r="O24" s="304">
        <v>0.15662375497955933</v>
      </c>
      <c r="P24" s="304">
        <v>0.1722975582515571</v>
      </c>
      <c r="Q24" s="306"/>
      <c r="R24" s="304">
        <v>2.7547253661583795E-2</v>
      </c>
      <c r="S24" s="304">
        <v>2.5242242189384128E-2</v>
      </c>
      <c r="T24" s="304">
        <v>2.545515077837008E-2</v>
      </c>
      <c r="U24" s="306"/>
      <c r="V24" s="304">
        <v>7.2565612197230595E-2</v>
      </c>
      <c r="W24" s="304">
        <v>7.3580775366116985E-2</v>
      </c>
      <c r="X24" s="304">
        <v>7.4013586944299145E-2</v>
      </c>
      <c r="Y24" s="306"/>
      <c r="Z24" s="304">
        <v>0.19756172561989313</v>
      </c>
      <c r="AA24" s="304">
        <v>0.15611971247501646</v>
      </c>
      <c r="AB24" s="304">
        <v>9.9195741503737597E-2</v>
      </c>
      <c r="AC24" s="306"/>
      <c r="AD24" s="304">
        <v>0.18957196669335033</v>
      </c>
      <c r="AE24" s="304">
        <v>0.14145990583949247</v>
      </c>
      <c r="AF24" s="304">
        <v>9.0884229062380834E-2</v>
      </c>
      <c r="AG24" s="306"/>
      <c r="AH24" s="304">
        <v>0.1311917715692702</v>
      </c>
      <c r="AI24" s="304">
        <v>0.12580775104669945</v>
      </c>
      <c r="AJ24" s="304">
        <v>8.0843413576330528E-2</v>
      </c>
      <c r="AK24" s="306"/>
      <c r="AL24" s="304">
        <v>5.9207949605237654E-2</v>
      </c>
      <c r="AM24" s="304">
        <v>7.0276672390228917E-2</v>
      </c>
      <c r="AN24" s="304">
        <v>5.7139344268710715E-2</v>
      </c>
    </row>
    <row r="25" spans="1:40" x14ac:dyDescent="0.2">
      <c r="A25" s="13" t="str">
        <f t="shared" si="58"/>
        <v>Skilled trades occupations</v>
      </c>
      <c r="B25" s="304">
        <f t="shared" si="60"/>
        <v>4.8310008846629557</v>
      </c>
      <c r="C25" s="304">
        <f t="shared" si="61"/>
        <v>4.5468270763590128</v>
      </c>
      <c r="D25" s="304">
        <f t="shared" si="62"/>
        <v>4.1679994061158601</v>
      </c>
      <c r="E25" s="304"/>
      <c r="F25" s="304">
        <v>1.1766530799526597E-2</v>
      </c>
      <c r="G25" s="304">
        <v>1.4037995271736298E-2</v>
      </c>
      <c r="H25" s="304">
        <v>1.723972882578018E-2</v>
      </c>
      <c r="I25" s="304"/>
      <c r="J25" s="304">
        <v>5.6387962008874568E-2</v>
      </c>
      <c r="K25" s="304">
        <v>5.7402911574644569E-2</v>
      </c>
      <c r="L25" s="304">
        <v>7.5257155958602648E-2</v>
      </c>
      <c r="M25" s="304"/>
      <c r="N25" s="304">
        <v>0.81343637324139406</v>
      </c>
      <c r="O25" s="304">
        <v>0.91867504508294229</v>
      </c>
      <c r="P25" s="304">
        <v>1.2258993812149768</v>
      </c>
      <c r="Q25" s="306"/>
      <c r="R25" s="304">
        <v>0.18940020851872058</v>
      </c>
      <c r="S25" s="304">
        <v>0.19144199290269043</v>
      </c>
      <c r="T25" s="304">
        <v>0.22509917258371023</v>
      </c>
      <c r="U25" s="306"/>
      <c r="V25" s="304">
        <v>0.42367232735618326</v>
      </c>
      <c r="W25" s="304">
        <v>0.43885215275257744</v>
      </c>
      <c r="X25" s="304">
        <v>0.53295500533855</v>
      </c>
      <c r="Y25" s="306"/>
      <c r="Z25" s="304">
        <v>0.99939130728205927</v>
      </c>
      <c r="AA25" s="304">
        <v>0.87674605376458514</v>
      </c>
      <c r="AB25" s="304">
        <v>0.69327369457582166</v>
      </c>
      <c r="AC25" s="306"/>
      <c r="AD25" s="304">
        <v>1.1716272348368688</v>
      </c>
      <c r="AE25" s="304">
        <v>1.0883302871926808</v>
      </c>
      <c r="AF25" s="304">
        <v>0.97304051485470688</v>
      </c>
      <c r="AG25" s="306"/>
      <c r="AH25" s="304">
        <v>0.72385031515260445</v>
      </c>
      <c r="AI25" s="304">
        <v>0.51917261155320926</v>
      </c>
      <c r="AJ25" s="304">
        <v>0.19796540571277108</v>
      </c>
      <c r="AK25" s="306"/>
      <c r="AL25" s="304">
        <v>0.4414686254667245</v>
      </c>
      <c r="AM25" s="304">
        <v>0.44216802626394586</v>
      </c>
      <c r="AN25" s="304">
        <v>0.22726934705094093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0.40434958744817984</v>
      </c>
      <c r="C26" s="304">
        <f t="shared" si="61"/>
        <v>0.42987532807989959</v>
      </c>
      <c r="D26" s="304">
        <f t="shared" si="62"/>
        <v>0.44190672027233568</v>
      </c>
      <c r="E26" s="304"/>
      <c r="F26" s="304">
        <v>1.7848783408973691E-3</v>
      </c>
      <c r="G26" s="304">
        <v>2.4171170429171437E-3</v>
      </c>
      <c r="H26" s="304">
        <v>3.1212060764510587E-3</v>
      </c>
      <c r="I26" s="304"/>
      <c r="J26" s="304">
        <v>1.7590957489003387E-2</v>
      </c>
      <c r="K26" s="304">
        <v>2.1747147190299233E-2</v>
      </c>
      <c r="L26" s="304">
        <v>2.8577963891435822E-2</v>
      </c>
      <c r="M26" s="304"/>
      <c r="N26" s="304">
        <v>0.10665654110553963</v>
      </c>
      <c r="O26" s="304">
        <v>0.10203970244422744</v>
      </c>
      <c r="P26" s="304">
        <v>0.10170055203319603</v>
      </c>
      <c r="Q26" s="306"/>
      <c r="R26" s="304">
        <v>2.4487540894258017E-2</v>
      </c>
      <c r="S26" s="304">
        <v>2.7764429791294891E-2</v>
      </c>
      <c r="T26" s="304">
        <v>3.5488384213966558E-2</v>
      </c>
      <c r="U26" s="306"/>
      <c r="V26" s="304">
        <v>1.7568965903470509E-2</v>
      </c>
      <c r="W26" s="304">
        <v>1.9261101334416188E-2</v>
      </c>
      <c r="X26" s="304">
        <v>2.0237344339989596E-2</v>
      </c>
      <c r="Y26" s="306"/>
      <c r="Z26" s="304">
        <v>5.2233166565368624E-2</v>
      </c>
      <c r="AA26" s="304">
        <v>5.1036920970398213E-2</v>
      </c>
      <c r="AB26" s="304">
        <v>5.703819530274272E-2</v>
      </c>
      <c r="AC26" s="306"/>
      <c r="AD26" s="304">
        <v>5.3129768737035149E-2</v>
      </c>
      <c r="AE26" s="304">
        <v>4.5382470096719217E-2</v>
      </c>
      <c r="AF26" s="304">
        <v>3.1406678188092813E-2</v>
      </c>
      <c r="AG26" s="306"/>
      <c r="AH26" s="304">
        <v>8.5312612183613273E-2</v>
      </c>
      <c r="AI26" s="304">
        <v>8.7767666956297757E-2</v>
      </c>
      <c r="AJ26" s="304">
        <v>7.6344213994604906E-2</v>
      </c>
      <c r="AK26" s="306"/>
      <c r="AL26" s="304">
        <v>4.5585156228993833E-2</v>
      </c>
      <c r="AM26" s="304">
        <v>7.2458772253329543E-2</v>
      </c>
      <c r="AN26" s="304">
        <v>8.7992182231856245E-2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0.61665393082052589</v>
      </c>
      <c r="C27" s="304">
        <f t="shared" si="61"/>
        <v>0.64277075917648951</v>
      </c>
      <c r="D27" s="304">
        <f t="shared" si="62"/>
        <v>0.67213874188483047</v>
      </c>
      <c r="E27" s="304"/>
      <c r="F27" s="304">
        <v>3.4567611032730863E-3</v>
      </c>
      <c r="G27" s="304">
        <v>4.1511708541398396E-3</v>
      </c>
      <c r="H27" s="304">
        <v>5.5759981925014935E-3</v>
      </c>
      <c r="I27" s="304"/>
      <c r="J27" s="304">
        <v>1.7848592927030792E-2</v>
      </c>
      <c r="K27" s="304">
        <v>2.0961395194425379E-2</v>
      </c>
      <c r="L27" s="304">
        <v>2.504237673279695E-2</v>
      </c>
      <c r="M27" s="304"/>
      <c r="N27" s="304">
        <v>0.10296266201135712</v>
      </c>
      <c r="O27" s="304">
        <v>0.11837675008936749</v>
      </c>
      <c r="P27" s="304">
        <v>0.15451914458339433</v>
      </c>
      <c r="Q27" s="306"/>
      <c r="R27" s="304">
        <v>5.2055207948659636E-2</v>
      </c>
      <c r="S27" s="304">
        <v>5.4597473919006503E-2</v>
      </c>
      <c r="T27" s="304">
        <v>7.143723724592449E-2</v>
      </c>
      <c r="U27" s="306"/>
      <c r="V27" s="304">
        <v>3.0093229968662569E-2</v>
      </c>
      <c r="W27" s="304">
        <v>3.2359343316439325E-2</v>
      </c>
      <c r="X27" s="304">
        <v>3.7503484288051579E-2</v>
      </c>
      <c r="Y27" s="306"/>
      <c r="Z27" s="304">
        <v>0.13654786248867795</v>
      </c>
      <c r="AA27" s="304">
        <v>0.15876494613407599</v>
      </c>
      <c r="AB27" s="304">
        <v>0.18886522345519</v>
      </c>
      <c r="AC27" s="306"/>
      <c r="AD27" s="304">
        <v>8.8009910078356221E-2</v>
      </c>
      <c r="AE27" s="304">
        <v>8.6132433723904112E-2</v>
      </c>
      <c r="AF27" s="304">
        <v>7.8448821577786779E-2</v>
      </c>
      <c r="AG27" s="306"/>
      <c r="AH27" s="304">
        <v>0.15941147934625133</v>
      </c>
      <c r="AI27" s="304">
        <v>0.1394035567079577</v>
      </c>
      <c r="AJ27" s="304">
        <v>8.5958468504641117E-2</v>
      </c>
      <c r="AK27" s="306"/>
      <c r="AL27" s="304">
        <v>2.6268224948257229E-2</v>
      </c>
      <c r="AM27" s="304">
        <v>2.8023689237173233E-2</v>
      </c>
      <c r="AN27" s="304">
        <v>2.4787987304543634E-2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1.37044183037852</v>
      </c>
      <c r="C28" s="304">
        <f t="shared" si="61"/>
        <v>1.5127280177035249</v>
      </c>
      <c r="D28" s="304">
        <f t="shared" si="62"/>
        <v>1.5685462028092088</v>
      </c>
      <c r="E28" s="304"/>
      <c r="F28" s="304">
        <v>1.5331002269203367E-4</v>
      </c>
      <c r="G28" s="304">
        <v>2.2941711434963514E-4</v>
      </c>
      <c r="H28" s="304">
        <v>3.4272409230679917E-4</v>
      </c>
      <c r="I28" s="304"/>
      <c r="J28" s="304">
        <v>1.498220599566151E-2</v>
      </c>
      <c r="K28" s="304">
        <v>1.9742647018179946E-2</v>
      </c>
      <c r="L28" s="304">
        <v>2.7123162479758468E-2</v>
      </c>
      <c r="M28" s="304"/>
      <c r="N28" s="304">
        <v>5.6226608407958664E-2</v>
      </c>
      <c r="O28" s="304">
        <v>7.4038691138120352E-2</v>
      </c>
      <c r="P28" s="304">
        <v>9.8522032997736875E-2</v>
      </c>
      <c r="Q28" s="306"/>
      <c r="R28" s="304">
        <v>2.2089356606547563E-2</v>
      </c>
      <c r="S28" s="304">
        <v>2.8753960996202234E-2</v>
      </c>
      <c r="T28" s="304">
        <v>3.9425500432280811E-2</v>
      </c>
      <c r="U28" s="306"/>
      <c r="V28" s="304">
        <v>4.51829849875501E-2</v>
      </c>
      <c r="W28" s="304">
        <v>5.5930725264445612E-2</v>
      </c>
      <c r="X28" s="304">
        <v>6.6298087950024981E-2</v>
      </c>
      <c r="Y28" s="306"/>
      <c r="Z28" s="304">
        <v>0.41621341246605298</v>
      </c>
      <c r="AA28" s="304">
        <v>0.49362004998326259</v>
      </c>
      <c r="AB28" s="304">
        <v>0.63332238750821168</v>
      </c>
      <c r="AC28" s="306"/>
      <c r="AD28" s="304">
        <v>0.45901500764221725</v>
      </c>
      <c r="AE28" s="304">
        <v>0.48964595190068938</v>
      </c>
      <c r="AF28" s="304">
        <v>0.47697183012723415</v>
      </c>
      <c r="AG28" s="306"/>
      <c r="AH28" s="304">
        <v>0.17997004731997851</v>
      </c>
      <c r="AI28" s="304">
        <v>0.12073330375282723</v>
      </c>
      <c r="AJ28" s="304">
        <v>5.8362671529223364E-2</v>
      </c>
      <c r="AK28" s="306"/>
      <c r="AL28" s="304">
        <v>0.17660889692986109</v>
      </c>
      <c r="AM28" s="304">
        <v>0.23003327053544798</v>
      </c>
      <c r="AN28" s="304">
        <v>0.16817780569243165</v>
      </c>
    </row>
    <row r="29" spans="1:40" x14ac:dyDescent="0.2">
      <c r="A29" s="13" t="str">
        <f t="shared" si="58"/>
        <v>Elementary occupations</v>
      </c>
      <c r="B29" s="304">
        <f t="shared" si="60"/>
        <v>1.4972661657206889</v>
      </c>
      <c r="C29" s="304">
        <f t="shared" si="61"/>
        <v>1.5077950360430128</v>
      </c>
      <c r="D29" s="304">
        <f t="shared" si="62"/>
        <v>1.4549488274494311</v>
      </c>
      <c r="E29" s="304"/>
      <c r="F29" s="304">
        <v>2.9255046749173675E-5</v>
      </c>
      <c r="G29" s="304">
        <v>3.5209406222022621E-5</v>
      </c>
      <c r="H29" s="304">
        <v>4.5356936098494073E-5</v>
      </c>
      <c r="I29" s="304"/>
      <c r="J29" s="304">
        <v>3.827307040587756E-2</v>
      </c>
      <c r="K29" s="304">
        <v>5.0898651299578719E-2</v>
      </c>
      <c r="L29" s="304">
        <v>6.5965092381058216E-2</v>
      </c>
      <c r="M29" s="304"/>
      <c r="N29" s="304">
        <v>9.9662233386299592E-2</v>
      </c>
      <c r="O29" s="304">
        <v>0.11540147804984234</v>
      </c>
      <c r="P29" s="304">
        <v>0.12469178663892982</v>
      </c>
      <c r="Q29" s="306"/>
      <c r="R29" s="304">
        <v>4.6952652496891283E-2</v>
      </c>
      <c r="S29" s="304">
        <v>5.0309344690114749E-2</v>
      </c>
      <c r="T29" s="304">
        <v>5.2137411832451248E-2</v>
      </c>
      <c r="U29" s="306"/>
      <c r="V29" s="304">
        <v>0.1054490533758098</v>
      </c>
      <c r="W29" s="304">
        <v>0.11293066500540663</v>
      </c>
      <c r="X29" s="304">
        <v>0.11956428833930643</v>
      </c>
      <c r="Y29" s="306"/>
      <c r="Z29" s="304">
        <v>0.3099888706595057</v>
      </c>
      <c r="AA29" s="304">
        <v>0.30886536233313755</v>
      </c>
      <c r="AB29" s="304">
        <v>0.28874912221295074</v>
      </c>
      <c r="AC29" s="306"/>
      <c r="AD29" s="304">
        <v>0.38862779893519861</v>
      </c>
      <c r="AE29" s="304">
        <v>0.35681062419878079</v>
      </c>
      <c r="AF29" s="304">
        <v>0.31503964650083516</v>
      </c>
      <c r="AG29" s="306"/>
      <c r="AH29" s="304">
        <v>0.33605951937820372</v>
      </c>
      <c r="AI29" s="304">
        <v>0.25590816725586102</v>
      </c>
      <c r="AJ29" s="304">
        <v>0.19180967233460047</v>
      </c>
      <c r="AK29" s="306"/>
      <c r="AL29" s="304">
        <v>0.17222371203615341</v>
      </c>
      <c r="AM29" s="304">
        <v>0.25663553380406917</v>
      </c>
      <c r="AN29" s="304">
        <v>0.29694645027320049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75.946999999999889</v>
      </c>
      <c r="C32" s="305">
        <f>SUM(C33:C41)</f>
        <v>73.531999999999925</v>
      </c>
      <c r="D32" s="305">
        <f>SUM(D33:D41)</f>
        <v>68.36699999999999</v>
      </c>
      <c r="E32" s="304"/>
      <c r="F32" s="305">
        <f>SUM(F33:F41)</f>
        <v>0.64848727365273484</v>
      </c>
      <c r="G32" s="305">
        <f>SUM(G33:G41)</f>
        <v>0.76775690102246463</v>
      </c>
      <c r="H32" s="305">
        <f>SUM(H33:H41)</f>
        <v>0.94539192727107668</v>
      </c>
      <c r="I32" s="304"/>
      <c r="J32" s="305">
        <f>SUM(J33:J41)</f>
        <v>3.7877373313533527</v>
      </c>
      <c r="K32" s="305">
        <f>SUM(K33:K41)</f>
        <v>4.561454373156181</v>
      </c>
      <c r="L32" s="305">
        <f>SUM(L33:L41)</f>
        <v>5.7742651725619298</v>
      </c>
      <c r="M32" s="304"/>
      <c r="N32" s="305">
        <f>SUM(N33:N41)</f>
        <v>10.85736390526214</v>
      </c>
      <c r="O32" s="305">
        <f>SUM(O33:O41)</f>
        <v>11.358794352083752</v>
      </c>
      <c r="P32" s="305">
        <f>SUM(P33:P41)</f>
        <v>12.571073340549798</v>
      </c>
      <c r="Q32" s="306"/>
      <c r="R32" s="305">
        <f>SUM(R33:R41)</f>
        <v>2.9337867254978587</v>
      </c>
      <c r="S32" s="305">
        <f>SUM(S33:S41)</f>
        <v>3.1567403185760954</v>
      </c>
      <c r="T32" s="305">
        <f>SUM(T33:T41)</f>
        <v>3.7122018840034001</v>
      </c>
      <c r="U32" s="306"/>
      <c r="V32" s="305">
        <f>SUM(V33:V41)</f>
        <v>5.9854604294476976</v>
      </c>
      <c r="W32" s="305">
        <f>SUM(W33:W41)</f>
        <v>6.0302535186726827</v>
      </c>
      <c r="X32" s="305">
        <f>SUM(X33:X41)</f>
        <v>6.3791055642268226</v>
      </c>
      <c r="Y32" s="306"/>
      <c r="Z32" s="305">
        <f>SUM(Z33:Z41)</f>
        <v>18.946569351690631</v>
      </c>
      <c r="AA32" s="305">
        <f>SUM(AA33:AA41)</f>
        <v>19.215924465748458</v>
      </c>
      <c r="AB32" s="305">
        <f>SUM(AB33:AB41)</f>
        <v>18.72037908977445</v>
      </c>
      <c r="AC32" s="306"/>
      <c r="AD32" s="305">
        <f>SUM(AD33:AD41)</f>
        <v>16.590413330859764</v>
      </c>
      <c r="AE32" s="305">
        <f>SUM(AE33:AE41)</f>
        <v>15.223134610313643</v>
      </c>
      <c r="AF32" s="305">
        <f>SUM(AF33:AF41)</f>
        <v>12.032036200557638</v>
      </c>
      <c r="AG32" s="306"/>
      <c r="AH32" s="305">
        <f>SUM(AH33:AH41)</f>
        <v>12.771306521273038</v>
      </c>
      <c r="AI32" s="305">
        <f>SUM(AI33:AI41)</f>
        <v>10.662114025832985</v>
      </c>
      <c r="AJ32" s="305">
        <f>SUM(AJ33:AJ41)</f>
        <v>6.4341051564710137</v>
      </c>
      <c r="AK32" s="306"/>
      <c r="AL32" s="305">
        <f>SUM(AL33:AL41)</f>
        <v>3.4258751309626736</v>
      </c>
      <c r="AM32" s="305">
        <f>SUM(AM33:AM41)</f>
        <v>2.5558274345936605</v>
      </c>
      <c r="AN32" s="305">
        <f>SUM(AN33:AN41)</f>
        <v>1.798441664583851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9.1195413361359918</v>
      </c>
      <c r="C33" s="304">
        <f t="shared" ref="C33:C41" si="64">SUM(G33,K33,O33,S33,W33,AA33,AE33,AI33,AM33)</f>
        <v>8.5993343033582281</v>
      </c>
      <c r="D33" s="304">
        <f t="shared" ref="D33:D40" si="65">SUM(H33,L33,P33,T33,X33,AB33,AF33,AJ33,AN33)</f>
        <v>8.4218239302677933</v>
      </c>
      <c r="E33" s="304"/>
      <c r="F33" s="304">
        <v>0.10157468746633723</v>
      </c>
      <c r="G33" s="304">
        <v>0.10509111227309723</v>
      </c>
      <c r="H33" s="304">
        <v>0.11122609640341413</v>
      </c>
      <c r="I33" s="304"/>
      <c r="J33" s="304">
        <v>0.79798446107856891</v>
      </c>
      <c r="K33" s="304">
        <v>0.90546532125906742</v>
      </c>
      <c r="L33" s="304">
        <v>1.0441248134840961</v>
      </c>
      <c r="M33" s="304"/>
      <c r="N33" s="304">
        <v>2.4389306874844809</v>
      </c>
      <c r="O33" s="304">
        <v>2.4591303684888333</v>
      </c>
      <c r="P33" s="304">
        <v>2.6454981353537015</v>
      </c>
      <c r="Q33" s="306"/>
      <c r="R33" s="304">
        <v>0.53727236274935164</v>
      </c>
      <c r="S33" s="304">
        <v>0.54679321201038078</v>
      </c>
      <c r="T33" s="304">
        <v>0.61999682248995402</v>
      </c>
      <c r="U33" s="306"/>
      <c r="V33" s="304">
        <v>1.1191402874484329</v>
      </c>
      <c r="W33" s="304">
        <v>1.0489919764711244</v>
      </c>
      <c r="X33" s="304">
        <v>1.0793170449753708</v>
      </c>
      <c r="Y33" s="306"/>
      <c r="Z33" s="304">
        <v>1.76854088419797</v>
      </c>
      <c r="AA33" s="304">
        <v>1.60583136512442</v>
      </c>
      <c r="AB33" s="304">
        <v>1.4971684737600894</v>
      </c>
      <c r="AC33" s="306"/>
      <c r="AD33" s="304">
        <v>1.388044469176112</v>
      </c>
      <c r="AE33" s="304">
        <v>1.1397573481897911</v>
      </c>
      <c r="AF33" s="304">
        <v>0.88160050850430538</v>
      </c>
      <c r="AG33" s="306"/>
      <c r="AH33" s="304">
        <v>0.8046638440006022</v>
      </c>
      <c r="AI33" s="304">
        <v>0.59475203708439206</v>
      </c>
      <c r="AJ33" s="304">
        <v>0.36343649393747202</v>
      </c>
      <c r="AK33" s="306"/>
      <c r="AL33" s="304">
        <v>0.1633896525341354</v>
      </c>
      <c r="AM33" s="304">
        <v>0.1935215624571229</v>
      </c>
      <c r="AN33" s="304">
        <v>0.17945554135938968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12.093916702431223</v>
      </c>
      <c r="C34" s="304">
        <f t="shared" si="64"/>
        <v>12.517565159752101</v>
      </c>
      <c r="D34" s="304">
        <f t="shared" si="65"/>
        <v>12.944200347976535</v>
      </c>
      <c r="E34" s="304"/>
      <c r="F34" s="304">
        <v>0.40187448177271495</v>
      </c>
      <c r="G34" s="304">
        <v>0.50040537874074564</v>
      </c>
      <c r="H34" s="304">
        <v>0.63948819072222685</v>
      </c>
      <c r="I34" s="304"/>
      <c r="J34" s="304">
        <v>1.4679771034556279</v>
      </c>
      <c r="K34" s="304">
        <v>1.7969588017513056</v>
      </c>
      <c r="L34" s="304">
        <v>2.2140696032225287</v>
      </c>
      <c r="M34" s="304"/>
      <c r="N34" s="304">
        <v>3.20812079561796</v>
      </c>
      <c r="O34" s="304">
        <v>3.2937769622021285</v>
      </c>
      <c r="P34" s="304">
        <v>3.4328706679102803</v>
      </c>
      <c r="Q34" s="306"/>
      <c r="R34" s="304">
        <v>0.42362895901027398</v>
      </c>
      <c r="S34" s="304">
        <v>0.46337061282405489</v>
      </c>
      <c r="T34" s="304">
        <v>0.56646773602924838</v>
      </c>
      <c r="U34" s="306"/>
      <c r="V34" s="304">
        <v>1.6154249307473263</v>
      </c>
      <c r="W34" s="304">
        <v>1.6275119378512766</v>
      </c>
      <c r="X34" s="304">
        <v>1.718883038225941</v>
      </c>
      <c r="Y34" s="306"/>
      <c r="Z34" s="304">
        <v>2.6996417337424683</v>
      </c>
      <c r="AA34" s="304">
        <v>2.775107337450593</v>
      </c>
      <c r="AB34" s="304">
        <v>2.7828296860283439</v>
      </c>
      <c r="AC34" s="306"/>
      <c r="AD34" s="304">
        <v>1.2444102899157745</v>
      </c>
      <c r="AE34" s="304">
        <v>1.0683103543391157</v>
      </c>
      <c r="AF34" s="304">
        <v>0.7766145134014939</v>
      </c>
      <c r="AG34" s="306"/>
      <c r="AH34" s="304">
        <v>0.86983408866926171</v>
      </c>
      <c r="AI34" s="304">
        <v>0.77432736077293474</v>
      </c>
      <c r="AJ34" s="304">
        <v>0.60297908600518402</v>
      </c>
      <c r="AK34" s="306"/>
      <c r="AL34" s="304">
        <v>0.16300431949981389</v>
      </c>
      <c r="AM34" s="304">
        <v>0.21779641381994724</v>
      </c>
      <c r="AN34" s="304">
        <v>0.20999782643128503</v>
      </c>
    </row>
    <row r="35" spans="1:40" x14ac:dyDescent="0.2">
      <c r="A35" s="13" t="str">
        <f t="shared" si="63"/>
        <v>Associate professional occupations</v>
      </c>
      <c r="B35" s="304">
        <f t="shared" si="66"/>
        <v>9.2500719944182652</v>
      </c>
      <c r="C35" s="304">
        <f t="shared" si="64"/>
        <v>8.2511855162433339</v>
      </c>
      <c r="D35" s="304">
        <f t="shared" si="65"/>
        <v>8.0265646999180635</v>
      </c>
      <c r="E35" s="304"/>
      <c r="F35" s="304">
        <v>8.4320131040800397E-2</v>
      </c>
      <c r="G35" s="304">
        <v>9.0450376936162563E-2</v>
      </c>
      <c r="H35" s="304">
        <v>0.10855877365488435</v>
      </c>
      <c r="I35" s="304"/>
      <c r="J35" s="304">
        <v>0.65790920628645921</v>
      </c>
      <c r="K35" s="304">
        <v>0.68642753489510588</v>
      </c>
      <c r="L35" s="304">
        <v>0.79132148325633778</v>
      </c>
      <c r="M35" s="304"/>
      <c r="N35" s="304">
        <v>2.1034029401808056</v>
      </c>
      <c r="O35" s="304">
        <v>2.0661676094811581</v>
      </c>
      <c r="P35" s="304">
        <v>2.1904148059381146</v>
      </c>
      <c r="Q35" s="306"/>
      <c r="R35" s="304">
        <v>0.60774059096989186</v>
      </c>
      <c r="S35" s="304">
        <v>0.62238602569429347</v>
      </c>
      <c r="T35" s="304">
        <v>0.71993732400581867</v>
      </c>
      <c r="U35" s="306"/>
      <c r="V35" s="304">
        <v>0.8634837153112912</v>
      </c>
      <c r="W35" s="304">
        <v>0.73485361210693578</v>
      </c>
      <c r="X35" s="304">
        <v>0.72617554393657913</v>
      </c>
      <c r="Y35" s="306"/>
      <c r="Z35" s="304">
        <v>2.4050690730823541</v>
      </c>
      <c r="AA35" s="304">
        <v>2.1557346390669778</v>
      </c>
      <c r="AB35" s="304">
        <v>2.0899181342067723</v>
      </c>
      <c r="AC35" s="306"/>
      <c r="AD35" s="304">
        <v>1.5179276399494974</v>
      </c>
      <c r="AE35" s="304">
        <v>1.1912785197439655</v>
      </c>
      <c r="AF35" s="304">
        <v>0.90761817499550812</v>
      </c>
      <c r="AG35" s="306"/>
      <c r="AH35" s="304">
        <v>0.88186672534487709</v>
      </c>
      <c r="AI35" s="304">
        <v>0.56518483607229808</v>
      </c>
      <c r="AJ35" s="304">
        <v>0.3583621796859966</v>
      </c>
      <c r="AK35" s="306"/>
      <c r="AL35" s="304">
        <v>0.12835197225228739</v>
      </c>
      <c r="AM35" s="304">
        <v>0.1387023622464367</v>
      </c>
      <c r="AN35" s="304">
        <v>0.13425828023805314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6.7245837377766033</v>
      </c>
      <c r="C36" s="304">
        <f t="shared" si="64"/>
        <v>5.9931655970905924</v>
      </c>
      <c r="D36" s="304">
        <f t="shared" si="65"/>
        <v>5.3647846053315549</v>
      </c>
      <c r="E36" s="304"/>
      <c r="F36" s="304">
        <v>1.9806904579053104E-2</v>
      </c>
      <c r="G36" s="304">
        <v>2.2217358525616432E-2</v>
      </c>
      <c r="H36" s="304">
        <v>2.5508661949895952E-2</v>
      </c>
      <c r="I36" s="304"/>
      <c r="J36" s="304">
        <v>0.26866483905545813</v>
      </c>
      <c r="K36" s="304">
        <v>0.30747432650822171</v>
      </c>
      <c r="L36" s="304">
        <v>0.37031813073913872</v>
      </c>
      <c r="M36" s="304"/>
      <c r="N36" s="304">
        <v>1.0411909749347914</v>
      </c>
      <c r="O36" s="304">
        <v>1.0850673752782027</v>
      </c>
      <c r="P36" s="304">
        <v>1.1653006753250408</v>
      </c>
      <c r="Q36" s="306"/>
      <c r="R36" s="304">
        <v>0.37700658954958666</v>
      </c>
      <c r="S36" s="304">
        <v>0.40085640394468791</v>
      </c>
      <c r="T36" s="304">
        <v>0.46995480756062052</v>
      </c>
      <c r="U36" s="306"/>
      <c r="V36" s="304">
        <v>0.47225042312890092</v>
      </c>
      <c r="W36" s="304">
        <v>0.47229902216646258</v>
      </c>
      <c r="X36" s="304">
        <v>0.51503072643386416</v>
      </c>
      <c r="Y36" s="306"/>
      <c r="Z36" s="304">
        <v>1.676236698511427</v>
      </c>
      <c r="AA36" s="304">
        <v>1.5460326476291117</v>
      </c>
      <c r="AB36" s="304">
        <v>1.481440025427631</v>
      </c>
      <c r="AC36" s="306"/>
      <c r="AD36" s="304">
        <v>1.9813737111945569</v>
      </c>
      <c r="AE36" s="304">
        <v>1.5315324552152274</v>
      </c>
      <c r="AF36" s="304">
        <v>1.0091981027214945</v>
      </c>
      <c r="AG36" s="306"/>
      <c r="AH36" s="304">
        <v>0.78820856478764689</v>
      </c>
      <c r="AI36" s="304">
        <v>0.53143481625147204</v>
      </c>
      <c r="AJ36" s="304">
        <v>0.25122527437927933</v>
      </c>
      <c r="AK36" s="306"/>
      <c r="AL36" s="304">
        <v>9.984503203518208E-2</v>
      </c>
      <c r="AM36" s="304">
        <v>9.6251191571590081E-2</v>
      </c>
      <c r="AN36" s="304">
        <v>7.6808200794589554E-2</v>
      </c>
    </row>
    <row r="37" spans="1:40" x14ac:dyDescent="0.2">
      <c r="A37" s="13" t="str">
        <f t="shared" si="63"/>
        <v>Skilled trades occupations</v>
      </c>
      <c r="B37" s="304">
        <f t="shared" si="66"/>
        <v>13.52795656645765</v>
      </c>
      <c r="C37" s="304">
        <f t="shared" si="64"/>
        <v>12.373034911943195</v>
      </c>
      <c r="D37" s="304">
        <f t="shared" si="65"/>
        <v>10.058705667362691</v>
      </c>
      <c r="E37" s="304"/>
      <c r="F37" s="304">
        <v>1.5602678937296799E-2</v>
      </c>
      <c r="G37" s="304">
        <v>2.0083604150937618E-2</v>
      </c>
      <c r="H37" s="304">
        <v>2.5099502288789762E-2</v>
      </c>
      <c r="I37" s="304"/>
      <c r="J37" s="304">
        <v>0.23914046471034409</v>
      </c>
      <c r="K37" s="304">
        <v>0.32346827307450227</v>
      </c>
      <c r="L37" s="304">
        <v>0.42649105670422477</v>
      </c>
      <c r="M37" s="304"/>
      <c r="N37" s="304">
        <v>0.66609985429623075</v>
      </c>
      <c r="O37" s="304">
        <v>0.75106868072929001</v>
      </c>
      <c r="P37" s="304">
        <v>0.84779744141973501</v>
      </c>
      <c r="Q37" s="306"/>
      <c r="R37" s="304">
        <v>0.30691159665312051</v>
      </c>
      <c r="S37" s="304">
        <v>0.33178653768414074</v>
      </c>
      <c r="T37" s="304">
        <v>0.36637840470783728</v>
      </c>
      <c r="U37" s="306"/>
      <c r="V37" s="304">
        <v>0.95314495929200593</v>
      </c>
      <c r="W37" s="304">
        <v>0.95681869360251137</v>
      </c>
      <c r="X37" s="304">
        <v>0.94203788950529888</v>
      </c>
      <c r="Y37" s="306"/>
      <c r="Z37" s="304">
        <v>5.0442293846688298</v>
      </c>
      <c r="AA37" s="304">
        <v>4.8374860131500208</v>
      </c>
      <c r="AB37" s="304">
        <v>4.1197795015277574</v>
      </c>
      <c r="AC37" s="306"/>
      <c r="AD37" s="304">
        <v>3.246205922029278</v>
      </c>
      <c r="AE37" s="304">
        <v>2.757408032950083</v>
      </c>
      <c r="AF37" s="304">
        <v>1.8235244797442767</v>
      </c>
      <c r="AG37" s="306"/>
      <c r="AH37" s="304">
        <v>2.3905477192524458</v>
      </c>
      <c r="AI37" s="304">
        <v>1.8922311705080814</v>
      </c>
      <c r="AJ37" s="304">
        <v>1.1654232121648147</v>
      </c>
      <c r="AK37" s="306"/>
      <c r="AL37" s="304">
        <v>0.6660739866180988</v>
      </c>
      <c r="AM37" s="304">
        <v>0.5026839060936279</v>
      </c>
      <c r="AN37" s="304">
        <v>0.34217417929995664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0.84840742118099766</v>
      </c>
      <c r="C38" s="304">
        <f t="shared" si="64"/>
        <v>0.90430341525690849</v>
      </c>
      <c r="D38" s="304">
        <f t="shared" si="65"/>
        <v>0.907689134023133</v>
      </c>
      <c r="E38" s="304"/>
      <c r="F38" s="304">
        <v>5.5269577486071197E-3</v>
      </c>
      <c r="G38" s="304">
        <v>6.3734776513713386E-3</v>
      </c>
      <c r="H38" s="304">
        <v>8.1814891816070733E-3</v>
      </c>
      <c r="I38" s="304"/>
      <c r="J38" s="304">
        <v>1.190860499403674E-2</v>
      </c>
      <c r="K38" s="304">
        <v>1.3980379656971603E-2</v>
      </c>
      <c r="L38" s="304">
        <v>1.5265006445252425E-2</v>
      </c>
      <c r="M38" s="304"/>
      <c r="N38" s="304">
        <v>0.12427153848286593</v>
      </c>
      <c r="O38" s="304">
        <v>0.13620922635937818</v>
      </c>
      <c r="P38" s="304">
        <v>0.14847826630148861</v>
      </c>
      <c r="Q38" s="306"/>
      <c r="R38" s="304">
        <v>3.0895139155643278E-2</v>
      </c>
      <c r="S38" s="304">
        <v>3.1272279775639303E-2</v>
      </c>
      <c r="T38" s="304">
        <v>3.2201996039417181E-2</v>
      </c>
      <c r="U38" s="306"/>
      <c r="V38" s="304">
        <v>8.2990685330031899E-2</v>
      </c>
      <c r="W38" s="304">
        <v>9.5258969080964442E-2</v>
      </c>
      <c r="X38" s="304">
        <v>0.10831885311114478</v>
      </c>
      <c r="Y38" s="306"/>
      <c r="Z38" s="304">
        <v>0.14061119416634082</v>
      </c>
      <c r="AA38" s="304">
        <v>0.13929394416063523</v>
      </c>
      <c r="AB38" s="304">
        <v>0.13663230104341553</v>
      </c>
      <c r="AC38" s="306"/>
      <c r="AD38" s="304">
        <v>0.17557275897493393</v>
      </c>
      <c r="AE38" s="304">
        <v>0.16440773124738106</v>
      </c>
      <c r="AF38" s="304">
        <v>0.13415942822178659</v>
      </c>
      <c r="AG38" s="306"/>
      <c r="AH38" s="304">
        <v>0.23203709775872924</v>
      </c>
      <c r="AI38" s="304">
        <v>0.25503049421476298</v>
      </c>
      <c r="AJ38" s="304">
        <v>0.25357802066111823</v>
      </c>
      <c r="AK38" s="306"/>
      <c r="AL38" s="304">
        <v>4.4593444569808641E-2</v>
      </c>
      <c r="AM38" s="304">
        <v>6.2476913109804404E-2</v>
      </c>
      <c r="AN38" s="304">
        <v>7.0873773017902583E-2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2.3273965022168741</v>
      </c>
      <c r="C39" s="304">
        <f t="shared" si="64"/>
        <v>2.2999891640541716</v>
      </c>
      <c r="D39" s="304">
        <f t="shared" si="65"/>
        <v>2.1996619692588943</v>
      </c>
      <c r="E39" s="304"/>
      <c r="F39" s="304">
        <v>1.0046601225912676E-2</v>
      </c>
      <c r="G39" s="304">
        <v>1.208392843367167E-2</v>
      </c>
      <c r="H39" s="304">
        <v>1.4015112012342578E-2</v>
      </c>
      <c r="I39" s="304"/>
      <c r="J39" s="304">
        <v>0.10822991197014825</v>
      </c>
      <c r="K39" s="304">
        <v>0.13747334456505347</v>
      </c>
      <c r="L39" s="304">
        <v>0.16510326772504128</v>
      </c>
      <c r="M39" s="304"/>
      <c r="N39" s="304">
        <v>0.48127488733149432</v>
      </c>
      <c r="O39" s="304">
        <v>0.53418047046331107</v>
      </c>
      <c r="P39" s="304">
        <v>0.6064208987242804</v>
      </c>
      <c r="Q39" s="306"/>
      <c r="R39" s="304">
        <v>0.14049204739846982</v>
      </c>
      <c r="S39" s="304">
        <v>0.16535412854694953</v>
      </c>
      <c r="T39" s="304">
        <v>0.19306208814004466</v>
      </c>
      <c r="U39" s="306"/>
      <c r="V39" s="304">
        <v>0.15800857846508501</v>
      </c>
      <c r="W39" s="304">
        <v>0.18110793638086606</v>
      </c>
      <c r="X39" s="304">
        <v>0.20652519767131985</v>
      </c>
      <c r="Y39" s="306"/>
      <c r="Z39" s="304">
        <v>0.52956350446084055</v>
      </c>
      <c r="AA39" s="304">
        <v>0.47501964646749434</v>
      </c>
      <c r="AB39" s="304">
        <v>0.39427274854329264</v>
      </c>
      <c r="AC39" s="306"/>
      <c r="AD39" s="304">
        <v>0.4884082287330791</v>
      </c>
      <c r="AE39" s="304">
        <v>0.44891133057729105</v>
      </c>
      <c r="AF39" s="304">
        <v>0.39300462725742552</v>
      </c>
      <c r="AG39" s="306"/>
      <c r="AH39" s="304">
        <v>0.29662670938951058</v>
      </c>
      <c r="AI39" s="304">
        <v>0.22037255719473678</v>
      </c>
      <c r="AJ39" s="304">
        <v>0.1132929779535342</v>
      </c>
      <c r="AK39" s="306"/>
      <c r="AL39" s="304">
        <v>0.11474603324233337</v>
      </c>
      <c r="AM39" s="304">
        <v>0.12548582142479797</v>
      </c>
      <c r="AN39" s="304">
        <v>0.11396505123161299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14.50906149866675</v>
      </c>
      <c r="C40" s="304">
        <f t="shared" si="64"/>
        <v>16.062491248598931</v>
      </c>
      <c r="D40" s="304">
        <f t="shared" si="65"/>
        <v>14.845668770856387</v>
      </c>
      <c r="E40" s="304"/>
      <c r="F40" s="304">
        <v>2.3556719999973086E-3</v>
      </c>
      <c r="G40" s="304">
        <v>3.0196937376050464E-3</v>
      </c>
      <c r="H40" s="304">
        <v>3.5039664895310202E-3</v>
      </c>
      <c r="I40" s="304"/>
      <c r="J40" s="304">
        <v>0.17101314811027885</v>
      </c>
      <c r="K40" s="304">
        <v>0.31338049575105209</v>
      </c>
      <c r="L40" s="304">
        <v>0.64856179055602314</v>
      </c>
      <c r="M40" s="304"/>
      <c r="N40" s="304">
        <v>0.43468492741941905</v>
      </c>
      <c r="O40" s="304">
        <v>0.65275798385856709</v>
      </c>
      <c r="P40" s="304">
        <v>1.0662515678260338</v>
      </c>
      <c r="Q40" s="306"/>
      <c r="R40" s="305">
        <v>0.25307176038964496</v>
      </c>
      <c r="S40" s="305">
        <v>0.33630540741343984</v>
      </c>
      <c r="T40" s="305">
        <v>0.41119948946558482</v>
      </c>
      <c r="U40" s="306"/>
      <c r="V40" s="305">
        <v>0.51256275778712668</v>
      </c>
      <c r="W40" s="305">
        <v>0.69784201506106736</v>
      </c>
      <c r="X40" s="305">
        <v>0.819818306220221</v>
      </c>
      <c r="Y40" s="306"/>
      <c r="Z40" s="305">
        <v>3.6501120940116261</v>
      </c>
      <c r="AA40" s="305">
        <v>4.7837225142435864</v>
      </c>
      <c r="AB40" s="305">
        <v>5.333994912862023</v>
      </c>
      <c r="AC40" s="306"/>
      <c r="AD40" s="305">
        <v>4.5830754606726831</v>
      </c>
      <c r="AE40" s="305">
        <v>5.2430901399003158</v>
      </c>
      <c r="AF40" s="305">
        <v>4.7091990757739612</v>
      </c>
      <c r="AG40" s="306"/>
      <c r="AH40" s="305">
        <v>3.6582395466288937</v>
      </c>
      <c r="AI40" s="305">
        <v>3.4051318448394827</v>
      </c>
      <c r="AJ40" s="305">
        <v>1.4630903095175118</v>
      </c>
      <c r="AK40" s="306"/>
      <c r="AL40" s="305">
        <v>1.2439461316470795</v>
      </c>
      <c r="AM40" s="305">
        <v>0.62724115379381651</v>
      </c>
      <c r="AN40" s="305">
        <v>0.39004935214549757</v>
      </c>
    </row>
    <row r="41" spans="1:40" x14ac:dyDescent="0.2">
      <c r="A41" s="39" t="str">
        <f t="shared" si="63"/>
        <v>Elementary occupations</v>
      </c>
      <c r="B41" s="307">
        <f t="shared" si="66"/>
        <v>7.5460642407155429</v>
      </c>
      <c r="C41" s="307">
        <f t="shared" si="64"/>
        <v>6.5309306837024526</v>
      </c>
      <c r="D41" s="307">
        <f>SUM(H41,L41,P41,T41,X41,AB41,AF41,AJ41,AN41)</f>
        <v>5.5979008750049299</v>
      </c>
      <c r="E41" s="307"/>
      <c r="F41" s="307">
        <v>7.3791588820152718E-3</v>
      </c>
      <c r="G41" s="307">
        <v>8.0319705732572622E-3</v>
      </c>
      <c r="H41" s="307">
        <v>9.8101345683849692E-3</v>
      </c>
      <c r="I41" s="307"/>
      <c r="J41" s="307">
        <v>6.4909591692430421E-2</v>
      </c>
      <c r="K41" s="307">
        <v>7.6825895694899587E-2</v>
      </c>
      <c r="L41" s="307">
        <v>9.901002042928625E-2</v>
      </c>
      <c r="M41" s="307"/>
      <c r="N41" s="307">
        <v>0.35938729951409287</v>
      </c>
      <c r="O41" s="307">
        <v>0.38043567522288368</v>
      </c>
      <c r="P41" s="307">
        <v>0.46804088175112429</v>
      </c>
      <c r="Q41" s="308"/>
      <c r="R41" s="307">
        <v>0.25676767962187635</v>
      </c>
      <c r="S41" s="307">
        <v>0.25861571068250877</v>
      </c>
      <c r="T41" s="307">
        <v>0.33300321556487517</v>
      </c>
      <c r="U41" s="308"/>
      <c r="V41" s="307">
        <v>0.2084540919374977</v>
      </c>
      <c r="W41" s="307">
        <v>0.21556935595147414</v>
      </c>
      <c r="X41" s="307">
        <v>0.26299896414708213</v>
      </c>
      <c r="Y41" s="308"/>
      <c r="Z41" s="307">
        <v>1.0325647848487738</v>
      </c>
      <c r="AA41" s="307">
        <v>0.89769635845561746</v>
      </c>
      <c r="AB41" s="307">
        <v>0.8843433063751247</v>
      </c>
      <c r="AC41" s="308"/>
      <c r="AD41" s="307">
        <v>1.965394850213851</v>
      </c>
      <c r="AE41" s="307">
        <v>1.6784386981504722</v>
      </c>
      <c r="AF41" s="307">
        <v>1.397117289937386</v>
      </c>
      <c r="AG41" s="308"/>
      <c r="AH41" s="307">
        <v>2.8492822254410712</v>
      </c>
      <c r="AI41" s="307">
        <v>2.4236489088948234</v>
      </c>
      <c r="AJ41" s="307">
        <v>1.8627176021661025</v>
      </c>
      <c r="AK41" s="308"/>
      <c r="AL41" s="307">
        <v>0.80192455856393463</v>
      </c>
      <c r="AM41" s="307">
        <v>0.59166811007651654</v>
      </c>
      <c r="AN41" s="307">
        <v>0.28085946006556378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East Midlands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55.42500000000009</v>
      </c>
      <c r="C50" s="305">
        <f>SUM(C51:C59)</f>
        <v>57.125000000000036</v>
      </c>
      <c r="D50" s="305">
        <f>SUM(D51:D59)</f>
        <v>59.681000000000033</v>
      </c>
      <c r="E50" s="304"/>
      <c r="F50" s="305">
        <f>SUM(F51:F59)</f>
        <v>0.17168183893937328</v>
      </c>
      <c r="G50" s="305">
        <f>SUM(G51:G59)</f>
        <v>0.21549888663017172</v>
      </c>
      <c r="H50" s="305">
        <f>SUM(H51:H59)</f>
        <v>0.31686334215422329</v>
      </c>
      <c r="I50" s="304"/>
      <c r="J50" s="305">
        <f>SUM(J51:J59)</f>
        <v>2.6614375455785422</v>
      </c>
      <c r="K50" s="305">
        <f>SUM(K51:K59)</f>
        <v>3.4566583953619645</v>
      </c>
      <c r="L50" s="305">
        <f>SUM(L51:L59)</f>
        <v>5.0107742259509687</v>
      </c>
      <c r="M50" s="304"/>
      <c r="N50" s="305">
        <f>SUM(N51:N59)</f>
        <v>5.7508744793634285</v>
      </c>
      <c r="O50" s="305">
        <f>SUM(O51:O59)</f>
        <v>6.1744153945341127</v>
      </c>
      <c r="P50" s="305">
        <f>SUM(P51:P59)</f>
        <v>7.5503563184134235</v>
      </c>
      <c r="Q50" s="304"/>
      <c r="R50" s="305">
        <f>SUM(R51:R59)</f>
        <v>1.8025917143492285</v>
      </c>
      <c r="S50" s="305">
        <f>SUM(S51:S59)</f>
        <v>1.8816196676484758</v>
      </c>
      <c r="T50" s="305">
        <f>SUM(T51:T59)</f>
        <v>2.3985760313883078</v>
      </c>
      <c r="U50" s="304"/>
      <c r="V50" s="305">
        <f>SUM(V51:V59)</f>
        <v>3.7984794989415724</v>
      </c>
      <c r="W50" s="305">
        <f>SUM(W51:W59)</f>
        <v>3.849864757027214</v>
      </c>
      <c r="X50" s="305">
        <f>SUM(X51:X59)</f>
        <v>4.5727200649252495</v>
      </c>
      <c r="Y50" s="304"/>
      <c r="Z50" s="305">
        <f>SUM(Z51:Z59)</f>
        <v>16.886723450721405</v>
      </c>
      <c r="AA50" s="305">
        <f>SUM(AA51:AA59)</f>
        <v>18.062133740197044</v>
      </c>
      <c r="AB50" s="305">
        <f>SUM(AB51:AB59)</f>
        <v>20.069372898394725</v>
      </c>
      <c r="AC50" s="304"/>
      <c r="AD50" s="305">
        <f>SUM(AD51:AD59)</f>
        <v>13.314934491583793</v>
      </c>
      <c r="AE50" s="305">
        <f>SUM(AE51:AE59)</f>
        <v>13.376526312246765</v>
      </c>
      <c r="AF50" s="305">
        <f>SUM(AF51:AF59)</f>
        <v>12.875495095153086</v>
      </c>
      <c r="AG50" s="304"/>
      <c r="AH50" s="305">
        <f>SUM(AH51:AH59)</f>
        <v>8.6743245275637122</v>
      </c>
      <c r="AI50" s="305">
        <f>SUM(AI51:AI59)</f>
        <v>7.9704960393706639</v>
      </c>
      <c r="AJ50" s="305">
        <f>SUM(AJ51:AJ59)</f>
        <v>5.8082495550101321</v>
      </c>
      <c r="AK50" s="304"/>
      <c r="AL50" s="305">
        <f>SUM(AL51:AL59)</f>
        <v>2.3639524529590288</v>
      </c>
      <c r="AM50" s="305">
        <f>SUM(AM51:AM59)</f>
        <v>2.1377868069836139</v>
      </c>
      <c r="AN50" s="305">
        <f>SUM(AN51:AN59)</f>
        <v>1.0785924686099218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6.6392895614354224</v>
      </c>
      <c r="C51" s="304">
        <f t="shared" ref="C51:D51" si="68">SUM(G51,K51,O51,S51,W51,AA51,AE51,AI51,AM51)</f>
        <v>6.4499823702886108</v>
      </c>
      <c r="D51" s="304">
        <f t="shared" si="68"/>
        <v>7.3525957730283507</v>
      </c>
      <c r="E51" s="304"/>
      <c r="F51" s="304">
        <v>2.4721145221040759E-2</v>
      </c>
      <c r="G51" s="304">
        <v>3.3460464426159853E-2</v>
      </c>
      <c r="H51" s="304">
        <v>5.1732046586200169E-2</v>
      </c>
      <c r="I51" s="304"/>
      <c r="J51" s="304">
        <v>0.56416517218549067</v>
      </c>
      <c r="K51" s="304">
        <v>0.70148625415367294</v>
      </c>
      <c r="L51" s="304">
        <v>1.0362228838457064</v>
      </c>
      <c r="M51" s="304"/>
      <c r="N51" s="304">
        <v>1.1528771600527152</v>
      </c>
      <c r="O51" s="304">
        <v>1.1778100941775289</v>
      </c>
      <c r="P51" s="304">
        <v>1.4635982336453017</v>
      </c>
      <c r="Q51" s="304"/>
      <c r="R51" s="304">
        <v>0.28560711559833429</v>
      </c>
      <c r="S51" s="304">
        <v>0.25973327236358978</v>
      </c>
      <c r="T51" s="304">
        <v>0.27327774354859785</v>
      </c>
      <c r="U51" s="304"/>
      <c r="V51" s="304">
        <v>0.72255882840370278</v>
      </c>
      <c r="W51" s="304">
        <v>0.68722240265578916</v>
      </c>
      <c r="X51" s="304">
        <v>0.82331458702868121</v>
      </c>
      <c r="Y51" s="304"/>
      <c r="Z51" s="304">
        <v>1.8055920419440898</v>
      </c>
      <c r="AA51" s="304">
        <v>1.7201403221105247</v>
      </c>
      <c r="AB51" s="304">
        <v>2.0792647565489197</v>
      </c>
      <c r="AC51" s="304"/>
      <c r="AD51" s="304">
        <v>1.1405555215509013</v>
      </c>
      <c r="AE51" s="304">
        <v>0.98106575243203242</v>
      </c>
      <c r="AF51" s="304">
        <v>0.89876143644895345</v>
      </c>
      <c r="AG51" s="304"/>
      <c r="AH51" s="304">
        <v>0.72451175136901091</v>
      </c>
      <c r="AI51" s="304">
        <v>0.63350518871436179</v>
      </c>
      <c r="AJ51" s="304">
        <v>0.49780313222269751</v>
      </c>
      <c r="AK51" s="304"/>
      <c r="AL51" s="304">
        <v>0.21870082511013675</v>
      </c>
      <c r="AM51" s="304">
        <v>0.25555861925495066</v>
      </c>
      <c r="AN51" s="304">
        <v>0.22862095315329165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10.128208447867204</v>
      </c>
      <c r="C52" s="304">
        <f t="shared" ref="C52:C59" si="70">SUM(G52,K52,O52,S52,W52,AA52,AE52,AI52,AM52)</f>
        <v>10.839255366252592</v>
      </c>
      <c r="D52" s="304">
        <f t="shared" ref="D52:D59" si="71">SUM(H52,L52,P52,T52,X52,AB52,AF52,AJ52,AN52)</f>
        <v>12.564408738977672</v>
      </c>
      <c r="E52" s="304"/>
      <c r="F52" s="304">
        <v>8.0066918311230265E-2</v>
      </c>
      <c r="G52" s="304">
        <v>9.5599129388854218E-2</v>
      </c>
      <c r="H52" s="304">
        <v>0.12358874952782581</v>
      </c>
      <c r="I52" s="304"/>
      <c r="J52" s="304">
        <v>1.2424171214656332</v>
      </c>
      <c r="K52" s="304">
        <v>1.6468716132601227</v>
      </c>
      <c r="L52" s="304">
        <v>2.3598537772012431</v>
      </c>
      <c r="M52" s="304"/>
      <c r="N52" s="304">
        <v>2.1337899709045471</v>
      </c>
      <c r="O52" s="304">
        <v>2.1590357795555923</v>
      </c>
      <c r="P52" s="304">
        <v>2.369610672739165</v>
      </c>
      <c r="Q52" s="304"/>
      <c r="R52" s="304">
        <v>0.26235151311421806</v>
      </c>
      <c r="S52" s="304">
        <v>0.21659552340128438</v>
      </c>
      <c r="T52" s="304">
        <v>0.26389601049731415</v>
      </c>
      <c r="U52" s="304"/>
      <c r="V52" s="304">
        <v>0.84008347668261274</v>
      </c>
      <c r="W52" s="304">
        <v>0.69835004014764357</v>
      </c>
      <c r="X52" s="304">
        <v>0.536211894663702</v>
      </c>
      <c r="Y52" s="304"/>
      <c r="Z52" s="304">
        <v>3.0148683191176535</v>
      </c>
      <c r="AA52" s="304">
        <v>3.4522980825667609</v>
      </c>
      <c r="AB52" s="304">
        <v>4.5731019381288336</v>
      </c>
      <c r="AC52" s="304"/>
      <c r="AD52" s="304">
        <v>1.6822186536751562</v>
      </c>
      <c r="AE52" s="304">
        <v>1.6780916718037431</v>
      </c>
      <c r="AF52" s="304">
        <v>1.6698373648623366</v>
      </c>
      <c r="AG52" s="304"/>
      <c r="AH52" s="304">
        <v>0.66588735833771961</v>
      </c>
      <c r="AI52" s="304">
        <v>0.64106605226399049</v>
      </c>
      <c r="AJ52" s="304">
        <v>0.48200356104305669</v>
      </c>
      <c r="AK52" s="304"/>
      <c r="AL52" s="304">
        <v>0.20652511625843253</v>
      </c>
      <c r="AM52" s="304">
        <v>0.25134747386459982</v>
      </c>
      <c r="AN52" s="304">
        <v>0.18630477031419398</v>
      </c>
    </row>
    <row r="53" spans="1:40" x14ac:dyDescent="0.2">
      <c r="A53" s="13" t="str">
        <f t="shared" si="67"/>
        <v>Associate professional occupations</v>
      </c>
      <c r="B53" s="304">
        <f t="shared" si="69"/>
        <v>4.7175134172822082</v>
      </c>
      <c r="C53" s="304">
        <f t="shared" si="70"/>
        <v>4.4209490480302707</v>
      </c>
      <c r="D53" s="304">
        <f t="shared" si="71"/>
        <v>4.9146354501802554</v>
      </c>
      <c r="E53" s="304"/>
      <c r="F53" s="304">
        <v>8.4346297029948229E-3</v>
      </c>
      <c r="G53" s="304">
        <v>1.0191477520055012E-2</v>
      </c>
      <c r="H53" s="304">
        <v>1.56693422959387E-2</v>
      </c>
      <c r="I53" s="304"/>
      <c r="J53" s="304">
        <v>0.33943009236258015</v>
      </c>
      <c r="K53" s="304">
        <v>0.40866883055784181</v>
      </c>
      <c r="L53" s="304">
        <v>0.6127114545841128</v>
      </c>
      <c r="M53" s="304"/>
      <c r="N53" s="304">
        <v>0.75353755454390803</v>
      </c>
      <c r="O53" s="304">
        <v>0.74516649876266794</v>
      </c>
      <c r="P53" s="304">
        <v>0.89385600321247305</v>
      </c>
      <c r="Q53" s="304"/>
      <c r="R53" s="304">
        <v>0.31527865447249714</v>
      </c>
      <c r="S53" s="304">
        <v>0.33081513565438114</v>
      </c>
      <c r="T53" s="304">
        <v>0.43270472667152537</v>
      </c>
      <c r="U53" s="304"/>
      <c r="V53" s="304">
        <v>0.64173084480402065</v>
      </c>
      <c r="W53" s="304">
        <v>0.58109925066540358</v>
      </c>
      <c r="X53" s="304">
        <v>0.70627932319310804</v>
      </c>
      <c r="Y53" s="304"/>
      <c r="Z53" s="304">
        <v>0.99245356035376608</v>
      </c>
      <c r="AA53" s="304">
        <v>0.81663611330135089</v>
      </c>
      <c r="AB53" s="304">
        <v>0.80063921226432488</v>
      </c>
      <c r="AC53" s="304"/>
      <c r="AD53" s="304">
        <v>0.90233899617033131</v>
      </c>
      <c r="AE53" s="304">
        <v>0.8139896968368362</v>
      </c>
      <c r="AF53" s="304">
        <v>0.83290788315758979</v>
      </c>
      <c r="AG53" s="304"/>
      <c r="AH53" s="304">
        <v>0.67769174294276102</v>
      </c>
      <c r="AI53" s="304">
        <v>0.63889936260399649</v>
      </c>
      <c r="AJ53" s="304">
        <v>0.55065542864242567</v>
      </c>
      <c r="AK53" s="304"/>
      <c r="AL53" s="304">
        <v>8.661734192934864E-2</v>
      </c>
      <c r="AM53" s="304">
        <v>7.5482682127737122E-2</v>
      </c>
      <c r="AN53" s="304">
        <v>6.9212076158757144E-2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5.2146003062526045</v>
      </c>
      <c r="C54" s="304">
        <f t="shared" si="70"/>
        <v>5.1329068543972172</v>
      </c>
      <c r="D54" s="304">
        <f t="shared" si="71"/>
        <v>5.1415436537363028</v>
      </c>
      <c r="E54" s="304"/>
      <c r="F54" s="304">
        <v>3.9048619416176676E-2</v>
      </c>
      <c r="G54" s="304">
        <v>4.3692688148000092E-2</v>
      </c>
      <c r="H54" s="304">
        <v>7.401883395884841E-2</v>
      </c>
      <c r="I54" s="304"/>
      <c r="J54" s="304">
        <v>0.26329611185481666</v>
      </c>
      <c r="K54" s="304">
        <v>0.3514234624815934</v>
      </c>
      <c r="L54" s="304">
        <v>0.51197263055655085</v>
      </c>
      <c r="M54" s="304"/>
      <c r="N54" s="304">
        <v>0.84019663643027065</v>
      </c>
      <c r="O54" s="304">
        <v>1.0027656061903649</v>
      </c>
      <c r="P54" s="304">
        <v>1.3733165902258824</v>
      </c>
      <c r="Q54" s="304"/>
      <c r="R54" s="304">
        <v>0.47698931210967999</v>
      </c>
      <c r="S54" s="304">
        <v>0.49282987454304378</v>
      </c>
      <c r="T54" s="304">
        <v>0.64870276923680814</v>
      </c>
      <c r="U54" s="304"/>
      <c r="V54" s="304">
        <v>0.26830935740655776</v>
      </c>
      <c r="W54" s="304">
        <v>0.26818447107083182</v>
      </c>
      <c r="X54" s="304">
        <v>0.38074281608769522</v>
      </c>
      <c r="Y54" s="304"/>
      <c r="Z54" s="304">
        <v>0.96815395562176132</v>
      </c>
      <c r="AA54" s="304">
        <v>0.83818232509599711</v>
      </c>
      <c r="AB54" s="304">
        <v>0.69604611019419005</v>
      </c>
      <c r="AC54" s="304"/>
      <c r="AD54" s="304">
        <v>0.84675829546172254</v>
      </c>
      <c r="AE54" s="304">
        <v>0.62253263933439662</v>
      </c>
      <c r="AF54" s="304">
        <v>0.34396500502654476</v>
      </c>
      <c r="AG54" s="304"/>
      <c r="AH54" s="304">
        <v>1.2994742404403741</v>
      </c>
      <c r="AI54" s="304">
        <v>1.3812422000111493</v>
      </c>
      <c r="AJ54" s="304">
        <v>1.043790307537374</v>
      </c>
      <c r="AK54" s="304"/>
      <c r="AL54" s="304">
        <v>0.2123737775112447</v>
      </c>
      <c r="AM54" s="304">
        <v>0.13205358752184121</v>
      </c>
      <c r="AN54" s="304">
        <v>6.898859091240854E-2</v>
      </c>
    </row>
    <row r="55" spans="1:40" x14ac:dyDescent="0.2">
      <c r="A55" s="13" t="str">
        <f t="shared" si="67"/>
        <v>Skilled trades occupations</v>
      </c>
      <c r="B55" s="304">
        <f t="shared" si="69"/>
        <v>18.452571597632193</v>
      </c>
      <c r="C55" s="304">
        <f t="shared" si="70"/>
        <v>18.901292359758575</v>
      </c>
      <c r="D55" s="304">
        <f t="shared" si="71"/>
        <v>17.962257630456168</v>
      </c>
      <c r="E55" s="304"/>
      <c r="F55" s="304">
        <v>2.3838077330333965E-3</v>
      </c>
      <c r="G55" s="304">
        <v>3.1407214694529942E-3</v>
      </c>
      <c r="H55" s="304">
        <v>4.2257090656049774E-3</v>
      </c>
      <c r="I55" s="304"/>
      <c r="J55" s="304">
        <v>0.10452143941519572</v>
      </c>
      <c r="K55" s="304">
        <v>0.1461718065736804</v>
      </c>
      <c r="L55" s="304">
        <v>0.20444741381031245</v>
      </c>
      <c r="M55" s="304"/>
      <c r="N55" s="304">
        <v>0.51746792506359884</v>
      </c>
      <c r="O55" s="304">
        <v>0.65104727310477895</v>
      </c>
      <c r="P55" s="304">
        <v>0.87943228099440118</v>
      </c>
      <c r="Q55" s="304"/>
      <c r="R55" s="304">
        <v>0.30671054629814964</v>
      </c>
      <c r="S55" s="304">
        <v>0.37380844232645682</v>
      </c>
      <c r="T55" s="304">
        <v>0.48709292978906576</v>
      </c>
      <c r="U55" s="304"/>
      <c r="V55" s="304">
        <v>0.90154512157808309</v>
      </c>
      <c r="W55" s="304">
        <v>1.0750883386920762</v>
      </c>
      <c r="X55" s="304">
        <v>1.4671281651994632</v>
      </c>
      <c r="Y55" s="304"/>
      <c r="Z55" s="304">
        <v>7.0974415386862253</v>
      </c>
      <c r="AA55" s="304">
        <v>7.40644576218331</v>
      </c>
      <c r="AB55" s="304">
        <v>7.0388891087040486</v>
      </c>
      <c r="AC55" s="304"/>
      <c r="AD55" s="304">
        <v>5.6682888600051076</v>
      </c>
      <c r="AE55" s="304">
        <v>5.7541918861240609</v>
      </c>
      <c r="AF55" s="304">
        <v>5.5658056950858477</v>
      </c>
      <c r="AG55" s="304"/>
      <c r="AH55" s="304">
        <v>2.8636997104234707</v>
      </c>
      <c r="AI55" s="304">
        <v>2.5626796412478274</v>
      </c>
      <c r="AJ55" s="304">
        <v>2.0748315040539951</v>
      </c>
      <c r="AK55" s="304"/>
      <c r="AL55" s="304">
        <v>0.99051264842933207</v>
      </c>
      <c r="AM55" s="304">
        <v>0.92871848803693169</v>
      </c>
      <c r="AN55" s="304">
        <v>0.24040482375342923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0.18952683102943779</v>
      </c>
      <c r="C56" s="304">
        <f t="shared" si="70"/>
        <v>0.19914583344183873</v>
      </c>
      <c r="D56" s="304">
        <f t="shared" si="71"/>
        <v>0.22643545491050165</v>
      </c>
      <c r="E56" s="304"/>
      <c r="F56" s="304">
        <v>1.2188922230754212E-4</v>
      </c>
      <c r="G56" s="304">
        <v>1.2965059722256348E-4</v>
      </c>
      <c r="H56" s="304">
        <v>2.0991230087791628E-4</v>
      </c>
      <c r="I56" s="304"/>
      <c r="J56" s="304">
        <v>5.868590252081615E-3</v>
      </c>
      <c r="K56" s="304">
        <v>7.1855118007640049E-3</v>
      </c>
      <c r="L56" s="304">
        <v>8.7170780898531454E-3</v>
      </c>
      <c r="M56" s="304"/>
      <c r="N56" s="304">
        <v>8.2372563391690367E-3</v>
      </c>
      <c r="O56" s="304">
        <v>9.0972924425785865E-3</v>
      </c>
      <c r="P56" s="304">
        <v>1.1620810554457852E-2</v>
      </c>
      <c r="Q56" s="304"/>
      <c r="R56" s="304">
        <v>1.5402609222261207E-3</v>
      </c>
      <c r="S56" s="304">
        <v>1.8356922748925971E-3</v>
      </c>
      <c r="T56" s="304">
        <v>2.1997234188077561E-3</v>
      </c>
      <c r="U56" s="304"/>
      <c r="V56" s="304">
        <v>4.8249478895891987E-3</v>
      </c>
      <c r="W56" s="304">
        <v>5.1466600535283059E-3</v>
      </c>
      <c r="X56" s="304">
        <v>6.055443484300177E-3</v>
      </c>
      <c r="Y56" s="304"/>
      <c r="Z56" s="304">
        <v>6.3031448032970228E-2</v>
      </c>
      <c r="AA56" s="304">
        <v>7.8272712758540947E-2</v>
      </c>
      <c r="AB56" s="304">
        <v>0.10612490350483597</v>
      </c>
      <c r="AC56" s="304"/>
      <c r="AD56" s="304">
        <v>1.4731969021713653E-2</v>
      </c>
      <c r="AE56" s="304">
        <v>1.4257311231918819E-2</v>
      </c>
      <c r="AF56" s="304">
        <v>1.6555713666888107E-2</v>
      </c>
      <c r="AG56" s="304"/>
      <c r="AH56" s="304">
        <v>5.417478303304081E-2</v>
      </c>
      <c r="AI56" s="304">
        <v>4.2234530175227901E-2</v>
      </c>
      <c r="AJ56" s="304">
        <v>3.5682579020636075E-2</v>
      </c>
      <c r="AK56" s="304"/>
      <c r="AL56" s="304">
        <v>3.6995686316339593E-2</v>
      </c>
      <c r="AM56" s="304">
        <v>4.0986472107165002E-2</v>
      </c>
      <c r="AN56" s="304">
        <v>3.9269290869844667E-2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1.3509383629739533</v>
      </c>
      <c r="C57" s="304">
        <f t="shared" si="70"/>
        <v>1.5439959032852848</v>
      </c>
      <c r="D57" s="304">
        <f t="shared" si="71"/>
        <v>1.6387309546976514</v>
      </c>
      <c r="E57" s="304"/>
      <c r="F57" s="304">
        <v>2.6490470390311063E-3</v>
      </c>
      <c r="G57" s="304">
        <v>3.8588828038224094E-3</v>
      </c>
      <c r="H57" s="304">
        <v>5.917727697092646E-3</v>
      </c>
      <c r="I57" s="304"/>
      <c r="J57" s="304">
        <v>7.5271121186763587E-2</v>
      </c>
      <c r="K57" s="304">
        <v>8.6708875008428415E-2</v>
      </c>
      <c r="L57" s="304">
        <v>0.10272848878407101</v>
      </c>
      <c r="M57" s="304"/>
      <c r="N57" s="304">
        <v>0.19970837830952237</v>
      </c>
      <c r="O57" s="304">
        <v>0.24622721519312329</v>
      </c>
      <c r="P57" s="304">
        <v>0.30908609414372201</v>
      </c>
      <c r="Q57" s="304"/>
      <c r="R57" s="304">
        <v>5.5582467049215455E-2</v>
      </c>
      <c r="S57" s="304">
        <v>7.3153706315129241E-2</v>
      </c>
      <c r="T57" s="304">
        <v>9.4474850628401011E-2</v>
      </c>
      <c r="U57" s="304"/>
      <c r="V57" s="304">
        <v>7.2289592683068962E-2</v>
      </c>
      <c r="W57" s="304">
        <v>8.7155576168076329E-2</v>
      </c>
      <c r="X57" s="304">
        <v>0.10321829122765377</v>
      </c>
      <c r="Y57" s="304"/>
      <c r="Z57" s="304">
        <v>0.58756956262231141</v>
      </c>
      <c r="AA57" s="304">
        <v>0.66893238180786785</v>
      </c>
      <c r="AB57" s="304">
        <v>0.79462919485006478</v>
      </c>
      <c r="AC57" s="304"/>
      <c r="AD57" s="304">
        <v>9.4389097116450882E-2</v>
      </c>
      <c r="AE57" s="304">
        <v>6.6202497445543795E-2</v>
      </c>
      <c r="AF57" s="304">
        <v>2.9245190304022166E-2</v>
      </c>
      <c r="AG57" s="304"/>
      <c r="AH57" s="304">
        <v>0.14020548539511421</v>
      </c>
      <c r="AI57" s="304">
        <v>0.1551469272006111</v>
      </c>
      <c r="AJ57" s="304">
        <v>6.6885815905965942E-2</v>
      </c>
      <c r="AK57" s="304"/>
      <c r="AL57" s="304">
        <v>0.12327361157247541</v>
      </c>
      <c r="AM57" s="304">
        <v>0.15660984134268233</v>
      </c>
      <c r="AN57" s="304">
        <v>0.13254530115665802</v>
      </c>
    </row>
    <row r="58" spans="1:40" x14ac:dyDescent="0.2">
      <c r="A58" s="13" t="str">
        <f t="shared" si="67"/>
        <v>Process, plant and machine operatives</v>
      </c>
      <c r="B58" s="304">
        <f t="shared" si="69"/>
        <v>5.3923530894933469</v>
      </c>
      <c r="C58" s="304">
        <f t="shared" si="70"/>
        <v>6.4337487099952542</v>
      </c>
      <c r="D58" s="304">
        <f t="shared" si="71"/>
        <v>6.5782505645293972</v>
      </c>
      <c r="E58" s="304"/>
      <c r="F58" s="304">
        <v>1.3962615096475846E-2</v>
      </c>
      <c r="G58" s="304">
        <v>2.5020718140839254E-2</v>
      </c>
      <c r="H58" s="304">
        <v>4.0983442698628435E-2</v>
      </c>
      <c r="I58" s="304"/>
      <c r="J58" s="304">
        <v>4.1700766411044171E-2</v>
      </c>
      <c r="K58" s="304">
        <v>7.2429400970016697E-2</v>
      </c>
      <c r="L58" s="304">
        <v>0.11967522719183035</v>
      </c>
      <c r="M58" s="304"/>
      <c r="N58" s="304">
        <v>6.7052408846247774E-2</v>
      </c>
      <c r="O58" s="304">
        <v>9.6377426193596474E-2</v>
      </c>
      <c r="P58" s="304">
        <v>0.15409296166563333</v>
      </c>
      <c r="Q58" s="304"/>
      <c r="R58" s="304">
        <v>7.9462177035592024E-2</v>
      </c>
      <c r="S58" s="304">
        <v>0.11188424505805503</v>
      </c>
      <c r="T58" s="304">
        <v>0.17408264821504943</v>
      </c>
      <c r="U58" s="304"/>
      <c r="V58" s="304">
        <v>0.2213873199761883</v>
      </c>
      <c r="W58" s="304">
        <v>0.30204551023701565</v>
      </c>
      <c r="X58" s="304">
        <v>0.38878427484111727</v>
      </c>
      <c r="Y58" s="304"/>
      <c r="Z58" s="304">
        <v>1.4957607438879299</v>
      </c>
      <c r="AA58" s="304">
        <v>2.0368481382181871</v>
      </c>
      <c r="AB58" s="304">
        <v>2.5184728297611891</v>
      </c>
      <c r="AC58" s="304"/>
      <c r="AD58" s="304">
        <v>1.9585231473404445</v>
      </c>
      <c r="AE58" s="304">
        <v>2.4540436056176875</v>
      </c>
      <c r="AF58" s="304">
        <v>2.5478937721727521</v>
      </c>
      <c r="AG58" s="304"/>
      <c r="AH58" s="304">
        <v>1.2699466165581461</v>
      </c>
      <c r="AI58" s="304">
        <v>1.1192092848322059</v>
      </c>
      <c r="AJ58" s="304">
        <v>0.55514481880703981</v>
      </c>
      <c r="AK58" s="304"/>
      <c r="AL58" s="304">
        <v>0.24455729434127904</v>
      </c>
      <c r="AM58" s="304">
        <v>0.21589038072765082</v>
      </c>
      <c r="AN58" s="304">
        <v>7.912058917615758E-2</v>
      </c>
    </row>
    <row r="59" spans="1:40" x14ac:dyDescent="0.2">
      <c r="A59" s="13" t="str">
        <f t="shared" si="67"/>
        <v>Elementary occupations</v>
      </c>
      <c r="B59" s="304">
        <f t="shared" si="69"/>
        <v>3.3399983860337104</v>
      </c>
      <c r="C59" s="304">
        <f t="shared" si="70"/>
        <v>3.2037235545503853</v>
      </c>
      <c r="D59" s="304">
        <f t="shared" si="71"/>
        <v>3.3021417794837351</v>
      </c>
      <c r="E59" s="304"/>
      <c r="F59" s="304">
        <v>2.9316719708284738E-4</v>
      </c>
      <c r="G59" s="304">
        <v>4.0515413576532847E-4</v>
      </c>
      <c r="H59" s="304">
        <v>5.1757802320624984E-4</v>
      </c>
      <c r="I59" s="304"/>
      <c r="J59" s="304">
        <v>2.4767130444936235E-2</v>
      </c>
      <c r="K59" s="304">
        <v>3.5712640555843646E-2</v>
      </c>
      <c r="L59" s="304">
        <v>5.444527188728826E-2</v>
      </c>
      <c r="M59" s="304"/>
      <c r="N59" s="304">
        <v>7.8007188873448471E-2</v>
      </c>
      <c r="O59" s="304">
        <v>8.6888208913881826E-2</v>
      </c>
      <c r="P59" s="304">
        <v>9.5742671232385279E-2</v>
      </c>
      <c r="Q59" s="304"/>
      <c r="R59" s="304">
        <v>1.906966774931566E-2</v>
      </c>
      <c r="S59" s="304">
        <v>2.0963775711642933E-2</v>
      </c>
      <c r="T59" s="304">
        <v>2.2144629382738347E-2</v>
      </c>
      <c r="U59" s="304"/>
      <c r="V59" s="304">
        <v>0.12575000951774937</v>
      </c>
      <c r="W59" s="304">
        <v>0.14557250733684896</v>
      </c>
      <c r="X59" s="304">
        <v>0.16098526919952882</v>
      </c>
      <c r="Y59" s="304"/>
      <c r="Z59" s="304">
        <v>0.86185228045469808</v>
      </c>
      <c r="AA59" s="304">
        <v>1.044377902154507</v>
      </c>
      <c r="AB59" s="304">
        <v>1.4622048444383149</v>
      </c>
      <c r="AC59" s="304"/>
      <c r="AD59" s="304">
        <v>1.0071299512419647</v>
      </c>
      <c r="AE59" s="304">
        <v>0.99215125142054561</v>
      </c>
      <c r="AF59" s="304">
        <v>0.9705230344281508</v>
      </c>
      <c r="AG59" s="304"/>
      <c r="AH59" s="304">
        <v>0.97873283906407504</v>
      </c>
      <c r="AI59" s="304">
        <v>0.79651285232129476</v>
      </c>
      <c r="AJ59" s="304">
        <v>0.50145240777694178</v>
      </c>
      <c r="AK59" s="304"/>
      <c r="AL59" s="304">
        <v>0.24439615149043994</v>
      </c>
      <c r="AM59" s="304">
        <v>8.1139262000055487E-2</v>
      </c>
      <c r="AN59" s="304">
        <v>3.4126073115181087E-2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290.19600000000025</v>
      </c>
      <c r="C62" s="305">
        <f>SUM(C63:C71)</f>
        <v>300.28699999999975</v>
      </c>
      <c r="D62" s="305">
        <f>SUM(D63:D71)</f>
        <v>311.8090000000002</v>
      </c>
      <c r="E62" s="304"/>
      <c r="F62" s="305">
        <f>SUM(F63:F71)</f>
        <v>0.82066018517825645</v>
      </c>
      <c r="G62" s="305">
        <f>SUM(G63:G71)</f>
        <v>1.137858017520986</v>
      </c>
      <c r="H62" s="305">
        <f>SUM(H63:H71)</f>
        <v>1.8145527175477918</v>
      </c>
      <c r="I62" s="304"/>
      <c r="J62" s="305">
        <f>SUM(J63:J71)</f>
        <v>8.6307061477228668</v>
      </c>
      <c r="K62" s="305">
        <f>SUM(K63:K71)</f>
        <v>11.452428787064418</v>
      </c>
      <c r="L62" s="305">
        <f>SUM(L63:L71)</f>
        <v>17.740669224967636</v>
      </c>
      <c r="M62" s="304"/>
      <c r="N62" s="305">
        <f>SUM(N63:N71)</f>
        <v>35.532721164919643</v>
      </c>
      <c r="O62" s="305">
        <f>SUM(O63:O71)</f>
        <v>41.966718242960567</v>
      </c>
      <c r="P62" s="305">
        <f>SUM(P63:P71)</f>
        <v>58.763234139568361</v>
      </c>
      <c r="Q62" s="304"/>
      <c r="R62" s="305">
        <f>SUM(R63:R71)</f>
        <v>11.083578401177189</v>
      </c>
      <c r="S62" s="305">
        <f>SUM(S63:S71)</f>
        <v>12.848049256123824</v>
      </c>
      <c r="T62" s="305">
        <f>SUM(T63:T71)</f>
        <v>17.962845518603554</v>
      </c>
      <c r="U62" s="304"/>
      <c r="V62" s="305">
        <f>SUM(V63:V71)</f>
        <v>13.209590082606271</v>
      </c>
      <c r="W62" s="305">
        <f>SUM(W63:W71)</f>
        <v>14.849089849981366</v>
      </c>
      <c r="X62" s="305">
        <f>SUM(X63:X71)</f>
        <v>19.803700894318482</v>
      </c>
      <c r="Y62" s="304"/>
      <c r="Z62" s="305">
        <f>SUM(Z63:Z71)</f>
        <v>71.930395245294577</v>
      </c>
      <c r="AA62" s="305">
        <f>SUM(AA63:AA71)</f>
        <v>77.06203275257748</v>
      </c>
      <c r="AB62" s="305">
        <f>SUM(AB63:AB71)</f>
        <v>88.598954720238197</v>
      </c>
      <c r="AC62" s="304"/>
      <c r="AD62" s="305">
        <f>SUM(AD63:AD71)</f>
        <v>78.124885033912605</v>
      </c>
      <c r="AE62" s="305">
        <f>SUM(AE63:AE71)</f>
        <v>75.618082569360695</v>
      </c>
      <c r="AF62" s="305">
        <f>SUM(AF63:AF71)</f>
        <v>67.582658927806932</v>
      </c>
      <c r="AG62" s="304"/>
      <c r="AH62" s="305">
        <f>SUM(AH63:AH71)</f>
        <v>55.237215154151158</v>
      </c>
      <c r="AI62" s="305">
        <f>SUM(AI63:AI71)</f>
        <v>50.483070783390403</v>
      </c>
      <c r="AJ62" s="305">
        <f>SUM(AJ63:AJ71)</f>
        <v>29.748966826548706</v>
      </c>
      <c r="AK62" s="304"/>
      <c r="AL62" s="305">
        <f>SUM(AL63:AL71)</f>
        <v>15.626248585037661</v>
      </c>
      <c r="AM62" s="305">
        <f>SUM(AM63:AM71)</f>
        <v>14.86966974101999</v>
      </c>
      <c r="AN62" s="305">
        <f>SUM(AN63:AN71)</f>
        <v>9.7934170304005868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36.285307025014333</v>
      </c>
      <c r="C63" s="304">
        <f t="shared" ref="C63:C71" si="73">SUM(G63,K63,O63,S63,W63,AA63,AE63,AI63,AM63)</f>
        <v>38.550999785871383</v>
      </c>
      <c r="D63" s="304">
        <f t="shared" ref="D63:D71" si="74">SUM(H63,L63,P63,T63,X63,AB63,AF63,AJ63,AN63)</f>
        <v>44.585675768228768</v>
      </c>
      <c r="E63" s="304"/>
      <c r="F63" s="304">
        <v>0.14181931636248274</v>
      </c>
      <c r="G63" s="304">
        <v>0.19636893302336722</v>
      </c>
      <c r="H63" s="304">
        <v>0.31074671994385999</v>
      </c>
      <c r="I63" s="304"/>
      <c r="J63" s="304">
        <v>1.8393224340076768</v>
      </c>
      <c r="K63" s="304">
        <v>2.4114677953252959</v>
      </c>
      <c r="L63" s="304">
        <v>3.756609701608578</v>
      </c>
      <c r="M63" s="304"/>
      <c r="N63" s="304">
        <v>7.7987299736501132</v>
      </c>
      <c r="O63" s="304">
        <v>9.0868212893216729</v>
      </c>
      <c r="P63" s="304">
        <v>12.686921798466601</v>
      </c>
      <c r="Q63" s="304"/>
      <c r="R63" s="304">
        <v>1.4132000702901288</v>
      </c>
      <c r="S63" s="304">
        <v>1.483753030265637</v>
      </c>
      <c r="T63" s="304">
        <v>2.024081847191999</v>
      </c>
      <c r="U63" s="304"/>
      <c r="V63" s="304">
        <v>2.1917129357436056</v>
      </c>
      <c r="W63" s="304">
        <v>2.3388642252899561</v>
      </c>
      <c r="X63" s="304">
        <v>2.9394721283913761</v>
      </c>
      <c r="Y63" s="304"/>
      <c r="Z63" s="304">
        <v>8.4536451222056019</v>
      </c>
      <c r="AA63" s="304">
        <v>9.1782553253058499</v>
      </c>
      <c r="AB63" s="304">
        <v>11.457712344533862</v>
      </c>
      <c r="AC63" s="304"/>
      <c r="AD63" s="304">
        <v>7.5637226903751182</v>
      </c>
      <c r="AE63" s="304">
        <v>7.0913484292399849</v>
      </c>
      <c r="AF63" s="304">
        <v>5.9831980124186099</v>
      </c>
      <c r="AG63" s="304"/>
      <c r="AH63" s="304">
        <v>5.9608154535134341</v>
      </c>
      <c r="AI63" s="304">
        <v>5.7054202916266439</v>
      </c>
      <c r="AJ63" s="304">
        <v>4.1658265759374196</v>
      </c>
      <c r="AK63" s="304"/>
      <c r="AL63" s="304">
        <v>0.92233902886616614</v>
      </c>
      <c r="AM63" s="304">
        <v>1.0587004664729798</v>
      </c>
      <c r="AN63" s="304">
        <v>1.2611066397364545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21.645981549718083</v>
      </c>
      <c r="C64" s="304">
        <f t="shared" si="73"/>
        <v>24.206216300726279</v>
      </c>
      <c r="D64" s="304">
        <f t="shared" si="74"/>
        <v>28.102194532288216</v>
      </c>
      <c r="E64" s="304"/>
      <c r="F64" s="304">
        <v>0.33079985628893344</v>
      </c>
      <c r="G64" s="304">
        <v>0.46455660584490693</v>
      </c>
      <c r="H64" s="304">
        <v>0.72466506149721821</v>
      </c>
      <c r="I64" s="304"/>
      <c r="J64" s="304">
        <v>1.8893410749507078</v>
      </c>
      <c r="K64" s="304">
        <v>2.6000292428218841</v>
      </c>
      <c r="L64" s="304">
        <v>3.9587495400668433</v>
      </c>
      <c r="M64" s="304"/>
      <c r="N64" s="304">
        <v>5.6592247320955424</v>
      </c>
      <c r="O64" s="304">
        <v>6.6846161425909969</v>
      </c>
      <c r="P64" s="304">
        <v>8.8020435194990547</v>
      </c>
      <c r="Q64" s="304"/>
      <c r="R64" s="304">
        <v>0.9508840905096464</v>
      </c>
      <c r="S64" s="304">
        <v>1.0607283455882299</v>
      </c>
      <c r="T64" s="304">
        <v>1.2856073372677601</v>
      </c>
      <c r="U64" s="304"/>
      <c r="V64" s="304">
        <v>1.4767529652796509</v>
      </c>
      <c r="W64" s="304">
        <v>1.6324820398118078</v>
      </c>
      <c r="X64" s="304">
        <v>2.0694097874232962</v>
      </c>
      <c r="Y64" s="304"/>
      <c r="Z64" s="304">
        <v>4.8263469087496169</v>
      </c>
      <c r="AA64" s="304">
        <v>5.4882788371229196</v>
      </c>
      <c r="AB64" s="304">
        <v>6.6031160857076072</v>
      </c>
      <c r="AC64" s="304"/>
      <c r="AD64" s="304">
        <v>3.5797116804804419</v>
      </c>
      <c r="AE64" s="304">
        <v>3.2984400409432175</v>
      </c>
      <c r="AF64" s="304">
        <v>2.6237062105252242</v>
      </c>
      <c r="AG64" s="304"/>
      <c r="AH64" s="304">
        <v>2.5034449292693206</v>
      </c>
      <c r="AI64" s="304">
        <v>2.4787859151458451</v>
      </c>
      <c r="AJ64" s="304">
        <v>1.5996343408935649</v>
      </c>
      <c r="AK64" s="304"/>
      <c r="AL64" s="304">
        <v>0.42947531209422318</v>
      </c>
      <c r="AM64" s="304">
        <v>0.49829913085646949</v>
      </c>
      <c r="AN64" s="304">
        <v>0.43526264940764514</v>
      </c>
    </row>
    <row r="65" spans="1:40" x14ac:dyDescent="0.2">
      <c r="A65" s="13" t="str">
        <f t="shared" si="72"/>
        <v>Associate professional occupations</v>
      </c>
      <c r="B65" s="304">
        <f t="shared" si="75"/>
        <v>21.086071696614081</v>
      </c>
      <c r="C65" s="304">
        <f t="shared" si="73"/>
        <v>20.579061832466021</v>
      </c>
      <c r="D65" s="304">
        <f t="shared" si="74"/>
        <v>22.390674790030353</v>
      </c>
      <c r="E65" s="304"/>
      <c r="F65" s="304">
        <v>0.10553579303899556</v>
      </c>
      <c r="G65" s="304">
        <v>0.12632213578112367</v>
      </c>
      <c r="H65" s="304">
        <v>0.18347719513689692</v>
      </c>
      <c r="I65" s="304"/>
      <c r="J65" s="304">
        <v>1.008223571517842</v>
      </c>
      <c r="K65" s="304">
        <v>1.1957295779402444</v>
      </c>
      <c r="L65" s="304">
        <v>1.6806503493383138</v>
      </c>
      <c r="M65" s="304"/>
      <c r="N65" s="304">
        <v>3.9899673222534475</v>
      </c>
      <c r="O65" s="304">
        <v>4.2398183137903516</v>
      </c>
      <c r="P65" s="304">
        <v>5.5018143235150232</v>
      </c>
      <c r="Q65" s="304"/>
      <c r="R65" s="304">
        <v>0.95891339260264574</v>
      </c>
      <c r="S65" s="304">
        <v>1.0201813663350494</v>
      </c>
      <c r="T65" s="304">
        <v>1.3741295121131918</v>
      </c>
      <c r="U65" s="304"/>
      <c r="V65" s="304">
        <v>1.281789947494528</v>
      </c>
      <c r="W65" s="304">
        <v>1.3241499411177517</v>
      </c>
      <c r="X65" s="304">
        <v>1.6656592127669072</v>
      </c>
      <c r="Y65" s="304"/>
      <c r="Z65" s="304">
        <v>5.3459870238866438</v>
      </c>
      <c r="AA65" s="304">
        <v>5.2778851731724261</v>
      </c>
      <c r="AB65" s="304">
        <v>6.0058592498053542</v>
      </c>
      <c r="AC65" s="304"/>
      <c r="AD65" s="304">
        <v>4.9661948818323998</v>
      </c>
      <c r="AE65" s="304">
        <v>4.5527522089072709</v>
      </c>
      <c r="AF65" s="304">
        <v>4.2748962440880627</v>
      </c>
      <c r="AG65" s="304"/>
      <c r="AH65" s="304">
        <v>2.8379081440385838</v>
      </c>
      <c r="AI65" s="304">
        <v>2.342015765095256</v>
      </c>
      <c r="AJ65" s="304">
        <v>1.2633798872417246</v>
      </c>
      <c r="AK65" s="304"/>
      <c r="AL65" s="304">
        <v>0.59155161994899552</v>
      </c>
      <c r="AM65" s="304">
        <v>0.50020735032654617</v>
      </c>
      <c r="AN65" s="304">
        <v>0.44080881602487632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29.341641950258257</v>
      </c>
      <c r="C66" s="304">
        <f t="shared" si="73"/>
        <v>29.368692932737027</v>
      </c>
      <c r="D66" s="304">
        <f t="shared" si="74"/>
        <v>30.73799022444534</v>
      </c>
      <c r="E66" s="304"/>
      <c r="F66" s="304">
        <v>4.4387725900853409E-2</v>
      </c>
      <c r="G66" s="304">
        <v>6.1215749469992926E-2</v>
      </c>
      <c r="H66" s="304">
        <v>0.10003357396629148</v>
      </c>
      <c r="I66" s="304"/>
      <c r="J66" s="304">
        <v>0.97277333288830825</v>
      </c>
      <c r="K66" s="304">
        <v>1.2872882331735547</v>
      </c>
      <c r="L66" s="304">
        <v>1.99258551717634</v>
      </c>
      <c r="M66" s="304"/>
      <c r="N66" s="304">
        <v>3.95820763112618</v>
      </c>
      <c r="O66" s="304">
        <v>4.6630939293529918</v>
      </c>
      <c r="P66" s="304">
        <v>6.6253133707705709</v>
      </c>
      <c r="Q66" s="304"/>
      <c r="R66" s="304">
        <v>1.5385144272671805</v>
      </c>
      <c r="S66" s="304">
        <v>1.8695595014485591</v>
      </c>
      <c r="T66" s="304">
        <v>2.6109454307375763</v>
      </c>
      <c r="U66" s="304"/>
      <c r="V66" s="304">
        <v>1.1671513376243885</v>
      </c>
      <c r="W66" s="304">
        <v>1.2593682850914272</v>
      </c>
      <c r="X66" s="304">
        <v>1.5741925650207311</v>
      </c>
      <c r="Y66" s="304"/>
      <c r="Z66" s="304">
        <v>7.8892668913690605</v>
      </c>
      <c r="AA66" s="304">
        <v>8.1160840550605542</v>
      </c>
      <c r="AB66" s="304">
        <v>8.8530484550762054</v>
      </c>
      <c r="AC66" s="304"/>
      <c r="AD66" s="304">
        <v>9.2854879642909545</v>
      </c>
      <c r="AE66" s="304">
        <v>8.7243016362766888</v>
      </c>
      <c r="AF66" s="304">
        <v>7.4077844161904416</v>
      </c>
      <c r="AG66" s="304"/>
      <c r="AH66" s="304">
        <v>3.757156582822526</v>
      </c>
      <c r="AI66" s="304">
        <v>2.695995477577962</v>
      </c>
      <c r="AJ66" s="304">
        <v>1.0891534866175208</v>
      </c>
      <c r="AK66" s="304"/>
      <c r="AL66" s="304">
        <v>0.72869605696880835</v>
      </c>
      <c r="AM66" s="304">
        <v>0.69178606528529407</v>
      </c>
      <c r="AN66" s="304">
        <v>0.48493340888966507</v>
      </c>
    </row>
    <row r="67" spans="1:40" x14ac:dyDescent="0.2">
      <c r="A67" s="13" t="str">
        <f t="shared" si="72"/>
        <v>Skilled trades occupations</v>
      </c>
      <c r="B67" s="304">
        <f t="shared" si="75"/>
        <v>21.540789487323583</v>
      </c>
      <c r="C67" s="304">
        <f t="shared" si="73"/>
        <v>21.829011497665388</v>
      </c>
      <c r="D67" s="304">
        <f t="shared" si="74"/>
        <v>21.481182750266523</v>
      </c>
      <c r="E67" s="304"/>
      <c r="F67" s="304">
        <v>9.5519789408347443E-3</v>
      </c>
      <c r="G67" s="304">
        <v>1.1460867068379238E-2</v>
      </c>
      <c r="H67" s="304">
        <v>1.7952764646991987E-2</v>
      </c>
      <c r="I67" s="304"/>
      <c r="J67" s="304">
        <v>0.31497968009382094</v>
      </c>
      <c r="K67" s="304">
        <v>0.42672607645564681</v>
      </c>
      <c r="L67" s="304">
        <v>0.6999806249362418</v>
      </c>
      <c r="M67" s="304"/>
      <c r="N67" s="304">
        <v>1.152166364829426</v>
      </c>
      <c r="O67" s="304">
        <v>1.4563578434596118</v>
      </c>
      <c r="P67" s="304">
        <v>2.0004978146709043</v>
      </c>
      <c r="Q67" s="304"/>
      <c r="R67" s="304">
        <v>0.56613584483831469</v>
      </c>
      <c r="S67" s="304">
        <v>0.62530995260198485</v>
      </c>
      <c r="T67" s="304">
        <v>0.8182008064876376</v>
      </c>
      <c r="U67" s="304"/>
      <c r="V67" s="304">
        <v>0.94577067403895732</v>
      </c>
      <c r="W67" s="304">
        <v>1.0825540114779686</v>
      </c>
      <c r="X67" s="304">
        <v>1.3977867569012794</v>
      </c>
      <c r="Y67" s="304"/>
      <c r="Z67" s="304">
        <v>7.706877477786338</v>
      </c>
      <c r="AA67" s="304">
        <v>8.1873880314947343</v>
      </c>
      <c r="AB67" s="304">
        <v>8.5414818314485608</v>
      </c>
      <c r="AC67" s="304"/>
      <c r="AD67" s="304">
        <v>5.6746161795561614</v>
      </c>
      <c r="AE67" s="304">
        <v>5.1559426263416457</v>
      </c>
      <c r="AF67" s="304">
        <v>4.6140291328765777</v>
      </c>
      <c r="AG67" s="304"/>
      <c r="AH67" s="304">
        <v>3.5608665099502868</v>
      </c>
      <c r="AI67" s="304">
        <v>3.2111217399101961</v>
      </c>
      <c r="AJ67" s="304">
        <v>2.2730039439962635</v>
      </c>
      <c r="AK67" s="304"/>
      <c r="AL67" s="304">
        <v>1.6098247772894434</v>
      </c>
      <c r="AM67" s="304">
        <v>1.6721503488552187</v>
      </c>
      <c r="AN67" s="304">
        <v>1.1182490743020683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6.9647204929558946</v>
      </c>
      <c r="C68" s="304">
        <f t="shared" si="73"/>
        <v>7.1780505410223805</v>
      </c>
      <c r="D68" s="304">
        <f t="shared" si="74"/>
        <v>8.0152661179623834</v>
      </c>
      <c r="E68" s="304"/>
      <c r="F68" s="304">
        <v>7.7879241214025069E-3</v>
      </c>
      <c r="G68" s="304">
        <v>1.0994351752369539E-2</v>
      </c>
      <c r="H68" s="304">
        <v>1.8020843680472257E-2</v>
      </c>
      <c r="I68" s="304"/>
      <c r="J68" s="304">
        <v>0.15029856610254827</v>
      </c>
      <c r="K68" s="304">
        <v>0.20881582412176805</v>
      </c>
      <c r="L68" s="304">
        <v>0.3230495920470659</v>
      </c>
      <c r="M68" s="304"/>
      <c r="N68" s="304">
        <v>0.81354906237899904</v>
      </c>
      <c r="O68" s="304">
        <v>0.95191679797691953</v>
      </c>
      <c r="P68" s="304">
        <v>1.2669574742047622</v>
      </c>
      <c r="Q68" s="304"/>
      <c r="R68" s="304">
        <v>0.59310087715275284</v>
      </c>
      <c r="S68" s="304">
        <v>0.70123660751030392</v>
      </c>
      <c r="T68" s="304">
        <v>1.0588051882664322</v>
      </c>
      <c r="U68" s="304"/>
      <c r="V68" s="304">
        <v>0.65818770856788267</v>
      </c>
      <c r="W68" s="304">
        <v>0.77697251580306759</v>
      </c>
      <c r="X68" s="304">
        <v>1.1457322948804229</v>
      </c>
      <c r="Y68" s="304"/>
      <c r="Z68" s="304">
        <v>1.465256802843335</v>
      </c>
      <c r="AA68" s="304">
        <v>1.5031373381460194</v>
      </c>
      <c r="AB68" s="304">
        <v>1.7331302339585088</v>
      </c>
      <c r="AC68" s="304"/>
      <c r="AD68" s="304">
        <v>1.9336400179453117</v>
      </c>
      <c r="AE68" s="304">
        <v>1.7762825363820958</v>
      </c>
      <c r="AF68" s="304">
        <v>1.6374264821106654</v>
      </c>
      <c r="AG68" s="304"/>
      <c r="AH68" s="304">
        <v>0.90565577991012569</v>
      </c>
      <c r="AI68" s="304">
        <v>0.84316933017425721</v>
      </c>
      <c r="AJ68" s="304">
        <v>0.60001300592673201</v>
      </c>
      <c r="AK68" s="304"/>
      <c r="AL68" s="304">
        <v>0.43724375393353671</v>
      </c>
      <c r="AM68" s="304">
        <v>0.40552523915557886</v>
      </c>
      <c r="AN68" s="304">
        <v>0.23213100288732125</v>
      </c>
    </row>
    <row r="69" spans="1:40" x14ac:dyDescent="0.2">
      <c r="A69" s="13" t="str">
        <f t="shared" si="72"/>
        <v>Sales and customer service occupations</v>
      </c>
      <c r="B69" s="304">
        <f t="shared" si="75"/>
        <v>59.12039819673808</v>
      </c>
      <c r="C69" s="304">
        <f t="shared" si="73"/>
        <v>58.01866962413164</v>
      </c>
      <c r="D69" s="304">
        <f t="shared" si="74"/>
        <v>57.081682899937277</v>
      </c>
      <c r="E69" s="304"/>
      <c r="F69" s="304">
        <v>5.057324396998239E-2</v>
      </c>
      <c r="G69" s="304">
        <v>6.8099492299242087E-2</v>
      </c>
      <c r="H69" s="304">
        <v>9.5374865490426453E-2</v>
      </c>
      <c r="I69" s="304"/>
      <c r="J69" s="304">
        <v>1.2455646847774116</v>
      </c>
      <c r="K69" s="304">
        <v>1.6691700896541184</v>
      </c>
      <c r="L69" s="304">
        <v>2.6807489135109637</v>
      </c>
      <c r="M69" s="304"/>
      <c r="N69" s="304">
        <v>6.1271798979537095</v>
      </c>
      <c r="O69" s="304">
        <v>7.3017562340727942</v>
      </c>
      <c r="P69" s="304">
        <v>10.675975701285882</v>
      </c>
      <c r="Q69" s="304"/>
      <c r="R69" s="304">
        <v>2.3327846598688566</v>
      </c>
      <c r="S69" s="304">
        <v>2.7518751163172177</v>
      </c>
      <c r="T69" s="304">
        <v>3.9863057006277716</v>
      </c>
      <c r="U69" s="304"/>
      <c r="V69" s="304">
        <v>1.9843742430632374</v>
      </c>
      <c r="W69" s="304">
        <v>2.0970731528725071</v>
      </c>
      <c r="X69" s="304">
        <v>2.6927478470003696</v>
      </c>
      <c r="Y69" s="304"/>
      <c r="Z69" s="304">
        <v>17.168698286549471</v>
      </c>
      <c r="AA69" s="304">
        <v>17.491888362613452</v>
      </c>
      <c r="AB69" s="304">
        <v>19.724535691855017</v>
      </c>
      <c r="AC69" s="304"/>
      <c r="AD69" s="304">
        <v>16.396602154674014</v>
      </c>
      <c r="AE69" s="304">
        <v>14.555792142915893</v>
      </c>
      <c r="AF69" s="304">
        <v>11.822999796750166</v>
      </c>
      <c r="AG69" s="304"/>
      <c r="AH69" s="304">
        <v>10.713560885621868</v>
      </c>
      <c r="AI69" s="304">
        <v>9.3428120657574389</v>
      </c>
      <c r="AJ69" s="304">
        <v>3.4422664813721831</v>
      </c>
      <c r="AK69" s="304"/>
      <c r="AL69" s="304">
        <v>3.1010601402595275</v>
      </c>
      <c r="AM69" s="304">
        <v>2.7402029676289823</v>
      </c>
      <c r="AN69" s="304">
        <v>1.9607279020444972</v>
      </c>
    </row>
    <row r="70" spans="1:40" x14ac:dyDescent="0.2">
      <c r="A70" s="13" t="str">
        <f t="shared" si="72"/>
        <v>Process, plant and machine operatives</v>
      </c>
      <c r="B70" s="304">
        <f t="shared" si="75"/>
        <v>46.305152512647368</v>
      </c>
      <c r="C70" s="304">
        <f t="shared" si="73"/>
        <v>52.264522260880504</v>
      </c>
      <c r="D70" s="304">
        <f t="shared" si="74"/>
        <v>53.082999967103142</v>
      </c>
      <c r="E70" s="304"/>
      <c r="F70" s="304">
        <v>0.11506091399177518</v>
      </c>
      <c r="G70" s="304">
        <v>0.17809344981003936</v>
      </c>
      <c r="H70" s="304">
        <v>0.33466623478431928</v>
      </c>
      <c r="I70" s="304"/>
      <c r="J70" s="304">
        <v>0.46824972438679741</v>
      </c>
      <c r="K70" s="304">
        <v>0.69549680652936607</v>
      </c>
      <c r="L70" s="304">
        <v>1.1306265063463721</v>
      </c>
      <c r="M70" s="304"/>
      <c r="N70" s="304">
        <v>2.1413793712296312</v>
      </c>
      <c r="O70" s="304">
        <v>2.8737532458453918</v>
      </c>
      <c r="P70" s="304">
        <v>4.5764015419395108</v>
      </c>
      <c r="Q70" s="304"/>
      <c r="R70" s="304">
        <v>0.99678558279724072</v>
      </c>
      <c r="S70" s="304">
        <v>1.2866974501885609</v>
      </c>
      <c r="T70" s="304">
        <v>1.8131039873747674</v>
      </c>
      <c r="U70" s="304"/>
      <c r="V70" s="304">
        <v>1.6122657656215493</v>
      </c>
      <c r="W70" s="304">
        <v>2.1024992714593425</v>
      </c>
      <c r="X70" s="304">
        <v>3.1576886048777815</v>
      </c>
      <c r="Y70" s="304"/>
      <c r="Z70" s="304">
        <v>8.9471590740900684</v>
      </c>
      <c r="AA70" s="304">
        <v>11.257211214376023</v>
      </c>
      <c r="AB70" s="304">
        <v>13.864643579166245</v>
      </c>
      <c r="AC70" s="304"/>
      <c r="AD70" s="304">
        <v>14.775069917919858</v>
      </c>
      <c r="AE70" s="304">
        <v>17.100406573958765</v>
      </c>
      <c r="AF70" s="304">
        <v>17.549951720608249</v>
      </c>
      <c r="AG70" s="304"/>
      <c r="AH70" s="304">
        <v>13.38666249750948</v>
      </c>
      <c r="AI70" s="304">
        <v>13.257084749706461</v>
      </c>
      <c r="AJ70" s="304">
        <v>9.3402943406920187</v>
      </c>
      <c r="AK70" s="304"/>
      <c r="AL70" s="304">
        <v>3.8625196651009657</v>
      </c>
      <c r="AM70" s="304">
        <v>3.5132794990065506</v>
      </c>
      <c r="AN70" s="304">
        <v>1.3156234513138803</v>
      </c>
    </row>
    <row r="71" spans="1:40" x14ac:dyDescent="0.2">
      <c r="A71" s="13" t="str">
        <f t="shared" si="72"/>
        <v>Elementary occupations</v>
      </c>
      <c r="B71" s="304">
        <f t="shared" si="75"/>
        <v>47.905937088730539</v>
      </c>
      <c r="C71" s="304">
        <f t="shared" si="73"/>
        <v>48.291775224499119</v>
      </c>
      <c r="D71" s="304">
        <f t="shared" si="74"/>
        <v>46.331332949738247</v>
      </c>
      <c r="E71" s="304"/>
      <c r="F71" s="304">
        <v>1.5143432562996592E-2</v>
      </c>
      <c r="G71" s="304">
        <v>2.0746432471565001E-2</v>
      </c>
      <c r="H71" s="304">
        <v>2.9615458401315298E-2</v>
      </c>
      <c r="I71" s="304"/>
      <c r="J71" s="304">
        <v>0.74195307899775298</v>
      </c>
      <c r="K71" s="304">
        <v>0.95770514104254079</v>
      </c>
      <c r="L71" s="304">
        <v>1.5176684799369191</v>
      </c>
      <c r="M71" s="304"/>
      <c r="N71" s="304">
        <v>3.8923168094025877</v>
      </c>
      <c r="O71" s="304">
        <v>4.7085844465498363</v>
      </c>
      <c r="P71" s="304">
        <v>6.6273085952160509</v>
      </c>
      <c r="Q71" s="304"/>
      <c r="R71" s="304">
        <v>1.733259455850422</v>
      </c>
      <c r="S71" s="304">
        <v>2.0487078858682821</v>
      </c>
      <c r="T71" s="304">
        <v>2.99166570853642</v>
      </c>
      <c r="U71" s="304"/>
      <c r="V71" s="304">
        <v>1.8915845051724705</v>
      </c>
      <c r="W71" s="304">
        <v>2.2351264070575372</v>
      </c>
      <c r="X71" s="304">
        <v>3.1610116970563182</v>
      </c>
      <c r="Y71" s="304"/>
      <c r="Z71" s="304">
        <v>10.12715765781444</v>
      </c>
      <c r="AA71" s="304">
        <v>10.561904415285502</v>
      </c>
      <c r="AB71" s="304">
        <v>11.815427248686833</v>
      </c>
      <c r="AC71" s="304"/>
      <c r="AD71" s="304">
        <v>13.949839546838342</v>
      </c>
      <c r="AE71" s="304">
        <v>13.362816374395143</v>
      </c>
      <c r="AF71" s="304">
        <v>11.668666912238931</v>
      </c>
      <c r="AG71" s="304"/>
      <c r="AH71" s="304">
        <v>11.611144371515532</v>
      </c>
      <c r="AI71" s="304">
        <v>10.606665448396338</v>
      </c>
      <c r="AJ71" s="304">
        <v>5.9753947638712797</v>
      </c>
      <c r="AK71" s="304"/>
      <c r="AL71" s="304">
        <v>3.9435382305759967</v>
      </c>
      <c r="AM71" s="304">
        <v>3.7895186734323714</v>
      </c>
      <c r="AN71" s="304">
        <v>2.5445740857941783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285.92399999999975</v>
      </c>
      <c r="C74" s="305">
        <f>SUM(C75:C83)</f>
        <v>293.65199999999993</v>
      </c>
      <c r="D74" s="305">
        <f>SUM(D75:D83)</f>
        <v>309.72199999999981</v>
      </c>
      <c r="E74" s="304"/>
      <c r="F74" s="305">
        <f>SUM(F75:F83)</f>
        <v>4.1932819206373635</v>
      </c>
      <c r="G74" s="305">
        <f>SUM(G75:G83)</f>
        <v>5.2347455641647143</v>
      </c>
      <c r="H74" s="305">
        <f>SUM(H75:H83)</f>
        <v>7.0203232543224869</v>
      </c>
      <c r="I74" s="304"/>
      <c r="J74" s="305">
        <f>SUM(J75:J83)</f>
        <v>33.973731223362442</v>
      </c>
      <c r="K74" s="305">
        <f>SUM(K75:K83)</f>
        <v>42.330657142060737</v>
      </c>
      <c r="L74" s="305">
        <f>SUM(L75:L83)</f>
        <v>57.379622956895261</v>
      </c>
      <c r="M74" s="304"/>
      <c r="N74" s="305">
        <f>SUM(N75:N83)</f>
        <v>73.779755296511027</v>
      </c>
      <c r="O74" s="305">
        <f>SUM(O75:O83)</f>
        <v>79.177181847961037</v>
      </c>
      <c r="P74" s="305">
        <f>SUM(P75:P83)</f>
        <v>92.088779064890318</v>
      </c>
      <c r="Q74" s="304"/>
      <c r="R74" s="305">
        <f>SUM(R75:R83)</f>
        <v>14.081806656131089</v>
      </c>
      <c r="S74" s="305">
        <f>SUM(S75:S83)</f>
        <v>15.466064137458664</v>
      </c>
      <c r="T74" s="305">
        <f>SUM(T75:T83)</f>
        <v>19.430160017355146</v>
      </c>
      <c r="U74" s="304"/>
      <c r="V74" s="305">
        <f>SUM(V75:V83)</f>
        <v>17.360938049377314</v>
      </c>
      <c r="W74" s="305">
        <f>SUM(W75:W83)</f>
        <v>18.405717534020631</v>
      </c>
      <c r="X74" s="305">
        <f>SUM(X75:X83)</f>
        <v>22.060295456264338</v>
      </c>
      <c r="Y74" s="304"/>
      <c r="Z74" s="305">
        <f>SUM(Z75:Z83)</f>
        <v>48.594427643738456</v>
      </c>
      <c r="AA74" s="305">
        <f>SUM(AA75:AA83)</f>
        <v>45.388216734967848</v>
      </c>
      <c r="AB74" s="305">
        <f>SUM(AB75:AB83)</f>
        <v>42.440467839763173</v>
      </c>
      <c r="AC74" s="304"/>
      <c r="AD74" s="305">
        <f>SUM(AD75:AD83)</f>
        <v>48.793268513164676</v>
      </c>
      <c r="AE74" s="305">
        <f>SUM(AE75:AE83)</f>
        <v>44.577032411429151</v>
      </c>
      <c r="AF74" s="305">
        <f>SUM(AF75:AF83)</f>
        <v>37.130283396175727</v>
      </c>
      <c r="AG74" s="304"/>
      <c r="AH74" s="305">
        <f>SUM(AH75:AH83)</f>
        <v>35.905549326234024</v>
      </c>
      <c r="AI74" s="305">
        <f>SUM(AI75:AI83)</f>
        <v>33.698166539488234</v>
      </c>
      <c r="AJ74" s="305">
        <f>SUM(AJ75:AJ83)</f>
        <v>24.935572497638205</v>
      </c>
      <c r="AK74" s="304"/>
      <c r="AL74" s="305">
        <f>SUM(AL75:AL83)</f>
        <v>9.2412413708433583</v>
      </c>
      <c r="AM74" s="305">
        <f>SUM(AM75:AM83)</f>
        <v>9.3742180884489503</v>
      </c>
      <c r="AN74" s="305">
        <f>SUM(AN75:AN83)</f>
        <v>7.236495516695121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39.72322559453351</v>
      </c>
      <c r="C75" s="305">
        <f t="shared" ref="C75:C83" si="77">SUM(G75,K75,O75,S75,W75,AA75,AE75,AI75,AM75)</f>
        <v>40.794431214193018</v>
      </c>
      <c r="D75" s="305">
        <f t="shared" ref="D75:D83" si="78">SUM(H75,L75,P75,T75,X75,AB75,AF75,AJ75,AN75)</f>
        <v>45.523093924956598</v>
      </c>
      <c r="E75" s="304"/>
      <c r="F75" s="304">
        <v>0.69886119017164572</v>
      </c>
      <c r="G75" s="304">
        <v>0.88159862002750211</v>
      </c>
      <c r="H75" s="304">
        <v>1.2372290853192844</v>
      </c>
      <c r="I75" s="304"/>
      <c r="J75" s="304">
        <v>5.1370601656409765</v>
      </c>
      <c r="K75" s="304">
        <v>6.2175561095403724</v>
      </c>
      <c r="L75" s="304">
        <v>8.6424905357961883</v>
      </c>
      <c r="M75" s="304"/>
      <c r="N75" s="304">
        <v>12.338406002207568</v>
      </c>
      <c r="O75" s="304">
        <v>12.889777444517005</v>
      </c>
      <c r="P75" s="304">
        <v>15.462768895853989</v>
      </c>
      <c r="Q75" s="304"/>
      <c r="R75" s="304">
        <v>1.3136489088666972</v>
      </c>
      <c r="S75" s="304">
        <v>1.3172920262605523</v>
      </c>
      <c r="T75" s="304">
        <v>1.5081817197407117</v>
      </c>
      <c r="U75" s="304"/>
      <c r="V75" s="304">
        <v>3.2177226764855589</v>
      </c>
      <c r="W75" s="304">
        <v>3.4080316993094417</v>
      </c>
      <c r="X75" s="304">
        <v>4.1954660465720606</v>
      </c>
      <c r="Y75" s="304"/>
      <c r="Z75" s="304">
        <v>7.0798200276218033</v>
      </c>
      <c r="AA75" s="304">
        <v>6.4787494872874989</v>
      </c>
      <c r="AB75" s="304">
        <v>6.4702342554395509</v>
      </c>
      <c r="AC75" s="304"/>
      <c r="AD75" s="304">
        <v>5.1939391004681346</v>
      </c>
      <c r="AE75" s="304">
        <v>4.695130393661942</v>
      </c>
      <c r="AF75" s="304">
        <v>3.9258995410567143</v>
      </c>
      <c r="AG75" s="304"/>
      <c r="AH75" s="304">
        <v>3.7972013244769514</v>
      </c>
      <c r="AI75" s="304">
        <v>3.7105332497851595</v>
      </c>
      <c r="AJ75" s="304">
        <v>2.9944748109604662</v>
      </c>
      <c r="AK75" s="304"/>
      <c r="AL75" s="304">
        <v>0.94656619859417557</v>
      </c>
      <c r="AM75" s="304">
        <v>1.1957621838035477</v>
      </c>
      <c r="AN75" s="304">
        <v>1.0863490342176292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71.126515661781852</v>
      </c>
      <c r="C76" s="305">
        <f t="shared" si="77"/>
        <v>77.482838397990164</v>
      </c>
      <c r="D76" s="305">
        <f>SUM(H76,L76,P76,T76,X76,AB76,AF76,AJ76,AN76)</f>
        <v>86.834389466666067</v>
      </c>
      <c r="E76" s="304"/>
      <c r="F76" s="304">
        <v>2.400079166701294</v>
      </c>
      <c r="G76" s="304">
        <v>2.9833942155944704</v>
      </c>
      <c r="H76" s="304">
        <v>3.8270089904739426</v>
      </c>
      <c r="I76" s="304"/>
      <c r="J76" s="304">
        <v>15.895994662981417</v>
      </c>
      <c r="K76" s="304">
        <v>20.045222053392745</v>
      </c>
      <c r="L76" s="304">
        <v>26.438808180028282</v>
      </c>
      <c r="M76" s="304"/>
      <c r="N76" s="304">
        <v>27.718558249275539</v>
      </c>
      <c r="O76" s="304">
        <v>29.513604728107019</v>
      </c>
      <c r="P76" s="304">
        <v>32.184546023654164</v>
      </c>
      <c r="Q76" s="304"/>
      <c r="R76" s="304">
        <v>2.3198221018697289</v>
      </c>
      <c r="S76" s="304">
        <v>2.4882907716453895</v>
      </c>
      <c r="T76" s="304">
        <v>2.973430292931631</v>
      </c>
      <c r="U76" s="304"/>
      <c r="V76" s="304">
        <v>4.2828921776489626</v>
      </c>
      <c r="W76" s="304">
        <v>4.4924861448886668</v>
      </c>
      <c r="X76" s="304">
        <v>5.2320251916002709</v>
      </c>
      <c r="Y76" s="304"/>
      <c r="Z76" s="304">
        <v>7.9289393834315467</v>
      </c>
      <c r="AA76" s="304">
        <v>7.6616482832778274</v>
      </c>
      <c r="AB76" s="304">
        <v>7.6191763612795818</v>
      </c>
      <c r="AC76" s="304"/>
      <c r="AD76" s="304">
        <v>5.9310651198162248</v>
      </c>
      <c r="AE76" s="304">
        <v>5.5188541943517109</v>
      </c>
      <c r="AF76" s="304">
        <v>4.9117994234839344</v>
      </c>
      <c r="AG76" s="304"/>
      <c r="AH76" s="304">
        <v>3.8883438843776972</v>
      </c>
      <c r="AI76" s="304">
        <v>3.6988228448312253</v>
      </c>
      <c r="AJ76" s="304">
        <v>2.5622955570669435</v>
      </c>
      <c r="AK76" s="304"/>
      <c r="AL76" s="304">
        <v>0.76082091567944399</v>
      </c>
      <c r="AM76" s="304">
        <v>1.0805151619011157</v>
      </c>
      <c r="AN76" s="304">
        <v>1.0852994461473169</v>
      </c>
    </row>
    <row r="77" spans="1:40" x14ac:dyDescent="0.2">
      <c r="A77" s="13" t="str">
        <f t="shared" si="76"/>
        <v>Associate professional occupations</v>
      </c>
      <c r="B77" s="305">
        <f t="shared" si="79"/>
        <v>47.610561998131573</v>
      </c>
      <c r="C77" s="305">
        <f t="shared" si="77"/>
        <v>45.750481096060554</v>
      </c>
      <c r="D77" s="305">
        <f t="shared" si="78"/>
        <v>49.082763039290981</v>
      </c>
      <c r="E77" s="304"/>
      <c r="F77" s="304">
        <v>0.6994541536597696</v>
      </c>
      <c r="G77" s="304">
        <v>0.83360334997807872</v>
      </c>
      <c r="H77" s="304">
        <v>1.1772412589721231</v>
      </c>
      <c r="I77" s="304"/>
      <c r="J77" s="304">
        <v>7.2371321097590551</v>
      </c>
      <c r="K77" s="304">
        <v>8.4108642775644551</v>
      </c>
      <c r="L77" s="304">
        <v>11.367385076969143</v>
      </c>
      <c r="M77" s="304"/>
      <c r="N77" s="304">
        <v>15.305084936500565</v>
      </c>
      <c r="O77" s="304">
        <v>15.07269222363551</v>
      </c>
      <c r="P77" s="304">
        <v>16.761774192945492</v>
      </c>
      <c r="Q77" s="304"/>
      <c r="R77" s="304">
        <v>2.9539828795812686</v>
      </c>
      <c r="S77" s="304">
        <v>3.0399233747804701</v>
      </c>
      <c r="T77" s="304">
        <v>3.8838000457766264</v>
      </c>
      <c r="U77" s="304"/>
      <c r="V77" s="304">
        <v>2.9304579034724467</v>
      </c>
      <c r="W77" s="304">
        <v>2.7218774499274625</v>
      </c>
      <c r="X77" s="304">
        <v>2.9302880264579798</v>
      </c>
      <c r="Y77" s="304"/>
      <c r="Z77" s="304">
        <v>7.6551830244094399</v>
      </c>
      <c r="AA77" s="304">
        <v>6.5660396660515241</v>
      </c>
      <c r="AB77" s="304">
        <v>5.9299270593728988</v>
      </c>
      <c r="AC77" s="304"/>
      <c r="AD77" s="304">
        <v>5.6942724520186285</v>
      </c>
      <c r="AE77" s="304">
        <v>4.5288269075363567</v>
      </c>
      <c r="AF77" s="304">
        <v>3.3573554699467842</v>
      </c>
      <c r="AG77" s="304"/>
      <c r="AH77" s="304">
        <v>4.3093384014300593</v>
      </c>
      <c r="AI77" s="304">
        <v>3.6702933755409903</v>
      </c>
      <c r="AJ77" s="304">
        <v>2.8332598661424226</v>
      </c>
      <c r="AK77" s="304"/>
      <c r="AL77" s="304">
        <v>0.82565613730033527</v>
      </c>
      <c r="AM77" s="304">
        <v>0.90636047104570194</v>
      </c>
      <c r="AN77" s="304">
        <v>0.84173204270751645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40.63447194643652</v>
      </c>
      <c r="C78" s="305">
        <f t="shared" si="77"/>
        <v>38.544673663213736</v>
      </c>
      <c r="D78" s="305">
        <f t="shared" si="78"/>
        <v>35.267774210109764</v>
      </c>
      <c r="E78" s="304"/>
      <c r="F78" s="304">
        <v>0.19367472002305483</v>
      </c>
      <c r="G78" s="304">
        <v>0.2506934183059748</v>
      </c>
      <c r="H78" s="304">
        <v>0.35889767939242423</v>
      </c>
      <c r="I78" s="304"/>
      <c r="J78" s="304">
        <v>2.6911123465086604</v>
      </c>
      <c r="K78" s="304">
        <v>3.416294021665319</v>
      </c>
      <c r="L78" s="304">
        <v>4.7746665218119331</v>
      </c>
      <c r="M78" s="304"/>
      <c r="N78" s="304">
        <v>8.7057875407592</v>
      </c>
      <c r="O78" s="304">
        <v>9.8698865782350413</v>
      </c>
      <c r="P78" s="304">
        <v>12.080675181920515</v>
      </c>
      <c r="Q78" s="304"/>
      <c r="R78" s="304">
        <v>2.7297293135066498</v>
      </c>
      <c r="S78" s="304">
        <v>2.9661164544026484</v>
      </c>
      <c r="T78" s="304">
        <v>3.4566666520660028</v>
      </c>
      <c r="U78" s="304"/>
      <c r="V78" s="304">
        <v>3.0769091389633916</v>
      </c>
      <c r="W78" s="304">
        <v>3.3932726261132857</v>
      </c>
      <c r="X78" s="304">
        <v>3.9655903187103561</v>
      </c>
      <c r="Y78" s="304"/>
      <c r="Z78" s="304">
        <v>7.8212424711686142</v>
      </c>
      <c r="AA78" s="304">
        <v>6.6332801646037352</v>
      </c>
      <c r="AB78" s="304">
        <v>4.6247801529974444</v>
      </c>
      <c r="AC78" s="304"/>
      <c r="AD78" s="304">
        <v>9.300894386206771</v>
      </c>
      <c r="AE78" s="304">
        <v>7.2312933466988909</v>
      </c>
      <c r="AF78" s="304">
        <v>3.9296314926229301</v>
      </c>
      <c r="AG78" s="304"/>
      <c r="AH78" s="304">
        <v>4.7026973598309283</v>
      </c>
      <c r="AI78" s="304">
        <v>3.2128309659315</v>
      </c>
      <c r="AJ78" s="304">
        <v>0.76565943954825222</v>
      </c>
      <c r="AK78" s="304"/>
      <c r="AL78" s="304">
        <v>1.4124246694692559</v>
      </c>
      <c r="AM78" s="304">
        <v>1.5710060872573381</v>
      </c>
      <c r="AN78" s="304">
        <v>1.3112067710399031</v>
      </c>
    </row>
    <row r="79" spans="1:40" x14ac:dyDescent="0.2">
      <c r="A79" s="13" t="str">
        <f t="shared" si="76"/>
        <v>Skilled trades occupations</v>
      </c>
      <c r="B79" s="305">
        <f t="shared" si="79"/>
        <v>11.712873291902579</v>
      </c>
      <c r="C79" s="305">
        <f t="shared" si="77"/>
        <v>12.295761808454388</v>
      </c>
      <c r="D79" s="305">
        <f t="shared" si="78"/>
        <v>12.530250652957923</v>
      </c>
      <c r="E79" s="304"/>
      <c r="F79" s="304">
        <v>4.987964670987638E-2</v>
      </c>
      <c r="G79" s="304">
        <v>7.0738169204185145E-2</v>
      </c>
      <c r="H79" s="304">
        <v>0.10409148400554508</v>
      </c>
      <c r="I79" s="304"/>
      <c r="J79" s="304">
        <v>0.53390602077073912</v>
      </c>
      <c r="K79" s="304">
        <v>0.75091828572025776</v>
      </c>
      <c r="L79" s="304">
        <v>1.0549731180443735</v>
      </c>
      <c r="M79" s="304"/>
      <c r="N79" s="304">
        <v>1.6005369772115134</v>
      </c>
      <c r="O79" s="304">
        <v>1.8312221710102266</v>
      </c>
      <c r="P79" s="304">
        <v>2.2937687155636448</v>
      </c>
      <c r="Q79" s="304"/>
      <c r="R79" s="304">
        <v>0.68547422084429932</v>
      </c>
      <c r="S79" s="304">
        <v>0.74045636344261367</v>
      </c>
      <c r="T79" s="304">
        <v>0.96678321542607248</v>
      </c>
      <c r="U79" s="304"/>
      <c r="V79" s="304">
        <v>0.72740364793497225</v>
      </c>
      <c r="W79" s="304">
        <v>0.76216465730749072</v>
      </c>
      <c r="X79" s="304">
        <v>0.87461473807769063</v>
      </c>
      <c r="Y79" s="304"/>
      <c r="Z79" s="304">
        <v>2.9759823999052926</v>
      </c>
      <c r="AA79" s="304">
        <v>2.9807975787987786</v>
      </c>
      <c r="AB79" s="304">
        <v>2.7248819356120282</v>
      </c>
      <c r="AC79" s="304"/>
      <c r="AD79" s="304">
        <v>2.8281411400699876</v>
      </c>
      <c r="AE79" s="304">
        <v>2.7900722068636701</v>
      </c>
      <c r="AF79" s="304">
        <v>2.6052064230448821</v>
      </c>
      <c r="AG79" s="304"/>
      <c r="AH79" s="304">
        <v>1.4716938580521726</v>
      </c>
      <c r="AI79" s="304">
        <v>1.3234723815372476</v>
      </c>
      <c r="AJ79" s="304">
        <v>0.98581205465158828</v>
      </c>
      <c r="AK79" s="304"/>
      <c r="AL79" s="304">
        <v>0.83985538040372554</v>
      </c>
      <c r="AM79" s="304">
        <v>1.0459199945699189</v>
      </c>
      <c r="AN79" s="304">
        <v>0.92011896853209962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24.760644119735623</v>
      </c>
      <c r="C80" s="305">
        <f t="shared" si="77"/>
        <v>25.935405795795507</v>
      </c>
      <c r="D80" s="305">
        <f t="shared" si="78"/>
        <v>27.81058173768232</v>
      </c>
      <c r="E80" s="304"/>
      <c r="F80" s="304">
        <v>1.6184124284928183E-2</v>
      </c>
      <c r="G80" s="304">
        <v>2.3671109877889941E-2</v>
      </c>
      <c r="H80" s="304">
        <v>3.9354009047809987E-2</v>
      </c>
      <c r="I80" s="304"/>
      <c r="J80" s="304">
        <v>0.98970922462427835</v>
      </c>
      <c r="K80" s="304">
        <v>1.3435208714163793</v>
      </c>
      <c r="L80" s="304">
        <v>1.8906779695644991</v>
      </c>
      <c r="M80" s="304"/>
      <c r="N80" s="304">
        <v>3.2613991194260419</v>
      </c>
      <c r="O80" s="304">
        <v>4.1049659855270848</v>
      </c>
      <c r="P80" s="304">
        <v>5.643402664538443</v>
      </c>
      <c r="Q80" s="304"/>
      <c r="R80" s="304">
        <v>2.1662543250134698</v>
      </c>
      <c r="S80" s="304">
        <v>2.6249825896837624</v>
      </c>
      <c r="T80" s="304">
        <v>3.5491474295011978</v>
      </c>
      <c r="U80" s="304"/>
      <c r="V80" s="304">
        <v>1.4626341604175699</v>
      </c>
      <c r="W80" s="304">
        <v>1.7422109707755649</v>
      </c>
      <c r="X80" s="304">
        <v>2.5680031779090942</v>
      </c>
      <c r="Y80" s="304"/>
      <c r="Z80" s="304">
        <v>6.6255564875199475</v>
      </c>
      <c r="AA80" s="304">
        <v>6.4020139021594646</v>
      </c>
      <c r="AB80" s="304">
        <v>6.4670725191628682</v>
      </c>
      <c r="AC80" s="304"/>
      <c r="AD80" s="304">
        <v>5.8767207294851014</v>
      </c>
      <c r="AE80" s="304">
        <v>5.0617045151249442</v>
      </c>
      <c r="AF80" s="304">
        <v>3.9484755821357016</v>
      </c>
      <c r="AG80" s="304"/>
      <c r="AH80" s="304">
        <v>3.6434841704287502</v>
      </c>
      <c r="AI80" s="304">
        <v>3.8628261270297801</v>
      </c>
      <c r="AJ80" s="304">
        <v>3.1087949169563638</v>
      </c>
      <c r="AK80" s="304"/>
      <c r="AL80" s="304">
        <v>0.71870177853553663</v>
      </c>
      <c r="AM80" s="304">
        <v>0.76950972420063457</v>
      </c>
      <c r="AN80" s="304">
        <v>0.59565346886634662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14.325789263317446</v>
      </c>
      <c r="C81" s="305">
        <f t="shared" si="77"/>
        <v>15.744676465767593</v>
      </c>
      <c r="D81" s="305">
        <f t="shared" si="78"/>
        <v>16.583041179214987</v>
      </c>
      <c r="E81" s="304"/>
      <c r="F81" s="304">
        <v>8.7058121808048741E-2</v>
      </c>
      <c r="G81" s="304">
        <v>0.11774433005807608</v>
      </c>
      <c r="H81" s="304">
        <v>0.16319591525307725</v>
      </c>
      <c r="I81" s="304"/>
      <c r="J81" s="304">
        <v>0.74581111610175221</v>
      </c>
      <c r="K81" s="304">
        <v>1.0333115705126006</v>
      </c>
      <c r="L81" s="304">
        <v>1.5061741660879238</v>
      </c>
      <c r="M81" s="304"/>
      <c r="N81" s="304">
        <v>2.6719919313838028</v>
      </c>
      <c r="O81" s="304">
        <v>3.1970972995834974</v>
      </c>
      <c r="P81" s="304">
        <v>4.1093107910210422</v>
      </c>
      <c r="Q81" s="304"/>
      <c r="R81" s="304">
        <v>0.72272176503541097</v>
      </c>
      <c r="S81" s="304">
        <v>0.8477594705580983</v>
      </c>
      <c r="T81" s="304">
        <v>1.1304462928154948</v>
      </c>
      <c r="U81" s="304"/>
      <c r="V81" s="304">
        <v>1.0065345801527117</v>
      </c>
      <c r="W81" s="304">
        <v>1.2278694452310348</v>
      </c>
      <c r="X81" s="304">
        <v>1.507257672646813</v>
      </c>
      <c r="Y81" s="304"/>
      <c r="Z81" s="304">
        <v>3.2227127772161261</v>
      </c>
      <c r="AA81" s="304">
        <v>3.4111960718069527</v>
      </c>
      <c r="AB81" s="304">
        <v>3.2518826587171263</v>
      </c>
      <c r="AC81" s="304"/>
      <c r="AD81" s="304">
        <v>3.6422193171010475</v>
      </c>
      <c r="AE81" s="304">
        <v>3.8227178988028307</v>
      </c>
      <c r="AF81" s="304">
        <v>3.3596379975420505</v>
      </c>
      <c r="AG81" s="304"/>
      <c r="AH81" s="304">
        <v>1.7210039770407626</v>
      </c>
      <c r="AI81" s="304">
        <v>1.4755129377185936</v>
      </c>
      <c r="AJ81" s="304">
        <v>1.0343658791151027</v>
      </c>
      <c r="AK81" s="304"/>
      <c r="AL81" s="304">
        <v>0.50573567747778292</v>
      </c>
      <c r="AM81" s="304">
        <v>0.61146744149591203</v>
      </c>
      <c r="AN81" s="304">
        <v>0.52076980601635714</v>
      </c>
    </row>
    <row r="82" spans="1:40" x14ac:dyDescent="0.2">
      <c r="A82" s="13" t="str">
        <f t="shared" si="76"/>
        <v>Process, plant and machine operatives</v>
      </c>
      <c r="B82" s="305">
        <f t="shared" si="79"/>
        <v>6.6694924424950806</v>
      </c>
      <c r="C82" s="305">
        <f t="shared" si="77"/>
        <v>7.2848385483037736</v>
      </c>
      <c r="D82" s="305">
        <f t="shared" si="78"/>
        <v>7.0880999284658897</v>
      </c>
      <c r="E82" s="304"/>
      <c r="F82" s="304">
        <v>1.3393740043354935E-2</v>
      </c>
      <c r="G82" s="304">
        <v>2.0991805317654884E-2</v>
      </c>
      <c r="H82" s="304">
        <v>2.8544996135737934E-2</v>
      </c>
      <c r="I82" s="304"/>
      <c r="J82" s="304">
        <v>0.16197143228899169</v>
      </c>
      <c r="K82" s="304">
        <v>0.21564582121754794</v>
      </c>
      <c r="L82" s="304">
        <v>0.30000771493259643</v>
      </c>
      <c r="M82" s="304"/>
      <c r="N82" s="304">
        <v>0.42158571460303867</v>
      </c>
      <c r="O82" s="304">
        <v>0.52615435979840841</v>
      </c>
      <c r="P82" s="304">
        <v>0.65310391164603798</v>
      </c>
      <c r="Q82" s="304"/>
      <c r="R82" s="304">
        <v>0.20986342915018663</v>
      </c>
      <c r="S82" s="304">
        <v>0.22684969710154246</v>
      </c>
      <c r="T82" s="304">
        <v>0.32342484641832597</v>
      </c>
      <c r="U82" s="304"/>
      <c r="V82" s="304">
        <v>0.18941087116014974</v>
      </c>
      <c r="W82" s="304">
        <v>0.22123629722424545</v>
      </c>
      <c r="X82" s="304">
        <v>0.27932657692554491</v>
      </c>
      <c r="Y82" s="304"/>
      <c r="Z82" s="304">
        <v>1.6957600196340914</v>
      </c>
      <c r="AA82" s="304">
        <v>2.0093300160235019</v>
      </c>
      <c r="AB82" s="304">
        <v>2.4205678963409025</v>
      </c>
      <c r="AC82" s="304"/>
      <c r="AD82" s="304">
        <v>1.5807881594826307</v>
      </c>
      <c r="AE82" s="304">
        <v>1.7118928597699352</v>
      </c>
      <c r="AF82" s="304">
        <v>1.7220781114759156</v>
      </c>
      <c r="AG82" s="304"/>
      <c r="AH82" s="304">
        <v>1.4464416127812898</v>
      </c>
      <c r="AI82" s="304">
        <v>1.2501076644343234</v>
      </c>
      <c r="AJ82" s="304">
        <v>0.76737190197564831</v>
      </c>
      <c r="AK82" s="304"/>
      <c r="AL82" s="304">
        <v>0.95027746335134688</v>
      </c>
      <c r="AM82" s="304">
        <v>1.1026300274166143</v>
      </c>
      <c r="AN82" s="304">
        <v>0.59367397261518051</v>
      </c>
    </row>
    <row r="83" spans="1:40" x14ac:dyDescent="0.2">
      <c r="A83" s="39" t="str">
        <f t="shared" si="76"/>
        <v>Elementary occupations</v>
      </c>
      <c r="B83" s="307">
        <f t="shared" si="79"/>
        <v>29.360425681665546</v>
      </c>
      <c r="C83" s="307">
        <f t="shared" si="77"/>
        <v>29.818893010221224</v>
      </c>
      <c r="D83" s="307">
        <f t="shared" si="78"/>
        <v>29.002005860655245</v>
      </c>
      <c r="E83" s="307"/>
      <c r="F83" s="307">
        <v>3.4697057235391245E-2</v>
      </c>
      <c r="G83" s="307">
        <v>5.2310545800882249E-2</v>
      </c>
      <c r="H83" s="307">
        <v>8.4759835722542545E-2</v>
      </c>
      <c r="I83" s="307"/>
      <c r="J83" s="307">
        <v>0.58103414468656123</v>
      </c>
      <c r="K83" s="307">
        <v>0.89732413103105069</v>
      </c>
      <c r="L83" s="307">
        <v>1.4044396736603197</v>
      </c>
      <c r="M83" s="307"/>
      <c r="N83" s="307">
        <v>1.7564048251437461</v>
      </c>
      <c r="O83" s="307">
        <v>2.1717810575472414</v>
      </c>
      <c r="P83" s="307">
        <v>2.8994286877469957</v>
      </c>
      <c r="Q83" s="307"/>
      <c r="R83" s="307">
        <v>0.98030971226337849</v>
      </c>
      <c r="S83" s="307">
        <v>1.2143933895835881</v>
      </c>
      <c r="T83" s="307">
        <v>1.6382795226790807</v>
      </c>
      <c r="U83" s="307"/>
      <c r="V83" s="307">
        <v>0.46697289314155271</v>
      </c>
      <c r="W83" s="307">
        <v>0.43656824324343751</v>
      </c>
      <c r="X83" s="307">
        <v>0.50772370736453165</v>
      </c>
      <c r="Y83" s="307"/>
      <c r="Z83" s="307">
        <v>3.589231052831602</v>
      </c>
      <c r="AA83" s="307">
        <v>3.2451615649585581</v>
      </c>
      <c r="AB83" s="307">
        <v>2.9319450008407708</v>
      </c>
      <c r="AC83" s="307"/>
      <c r="AD83" s="307">
        <v>8.7452281085161516</v>
      </c>
      <c r="AE83" s="307">
        <v>9.2165400886188795</v>
      </c>
      <c r="AF83" s="307">
        <v>9.3701993548668128</v>
      </c>
      <c r="AG83" s="307"/>
      <c r="AH83" s="307">
        <v>10.92534473781541</v>
      </c>
      <c r="AI83" s="307">
        <v>11.493766992679415</v>
      </c>
      <c r="AJ83" s="307">
        <v>9.8835380712214196</v>
      </c>
      <c r="AK83" s="307"/>
      <c r="AL83" s="307">
        <v>2.2812031500317564</v>
      </c>
      <c r="AM83" s="307">
        <v>1.0910469967581686</v>
      </c>
      <c r="AN83" s="307">
        <v>0.28169200655277127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East Midlands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202.75499999999977</v>
      </c>
      <c r="C92" s="305">
        <f>SUM(C93:C101)</f>
        <v>210.70600000000024</v>
      </c>
      <c r="D92" s="305">
        <f>SUM(D93:D101)</f>
        <v>221.62600000000003</v>
      </c>
      <c r="E92" s="304"/>
      <c r="F92" s="305">
        <f>SUM(F93:F101)</f>
        <v>5.5309381315419586</v>
      </c>
      <c r="G92" s="305">
        <f>SUM(G93:G101)</f>
        <v>6.5742743766896456</v>
      </c>
      <c r="H92" s="305">
        <f>SUM(H93:H101)</f>
        <v>8.2152205388657844</v>
      </c>
      <c r="I92" s="304"/>
      <c r="J92" s="305">
        <f>SUM(J93:J101)</f>
        <v>32.126020637710376</v>
      </c>
      <c r="K92" s="305">
        <f>SUM(K93:K101)</f>
        <v>37.727954710119199</v>
      </c>
      <c r="L92" s="305">
        <f>SUM(L93:L101)</f>
        <v>46.387715619121607</v>
      </c>
      <c r="M92" s="304"/>
      <c r="N92" s="305">
        <f>SUM(N93:N101)</f>
        <v>47.601246042003879</v>
      </c>
      <c r="O92" s="305">
        <f>SUM(O93:O101)</f>
        <v>53.195833875455783</v>
      </c>
      <c r="P92" s="305">
        <f>SUM(P93:P101)</f>
        <v>63.596262988555353</v>
      </c>
      <c r="Q92" s="304"/>
      <c r="R92" s="305">
        <f>SUM(R93:R101)</f>
        <v>18.026425645635175</v>
      </c>
      <c r="S92" s="305">
        <f>SUM(S93:S101)</f>
        <v>16.79520404407392</v>
      </c>
      <c r="T92" s="305">
        <f>SUM(T93:T101)</f>
        <v>15.746881344375749</v>
      </c>
      <c r="U92" s="304"/>
      <c r="V92" s="305">
        <f>SUM(V93:V101)</f>
        <v>9.1396958556978838</v>
      </c>
      <c r="W92" s="305">
        <f>SUM(W93:W101)</f>
        <v>9.7559022405049554</v>
      </c>
      <c r="X92" s="305">
        <f>SUM(X93:X101)</f>
        <v>10.96886626699037</v>
      </c>
      <c r="Y92" s="304"/>
      <c r="Z92" s="305">
        <f>SUM(Z93:Z101)</f>
        <v>44.70008711437179</v>
      </c>
      <c r="AA92" s="305">
        <f>SUM(AA93:AA101)</f>
        <v>47.095346868798217</v>
      </c>
      <c r="AB92" s="305">
        <f>SUM(AB93:AB101)</f>
        <v>49.503036346614913</v>
      </c>
      <c r="AC92" s="304"/>
      <c r="AD92" s="305">
        <f>SUM(AD93:AD101)</f>
        <v>32.502272889922089</v>
      </c>
      <c r="AE92" s="305">
        <f>SUM(AE93:AE101)</f>
        <v>29.270999014053107</v>
      </c>
      <c r="AF92" s="305">
        <f>SUM(AF93:AF101)</f>
        <v>20.919056059380853</v>
      </c>
      <c r="AG92" s="304"/>
      <c r="AH92" s="305">
        <f>SUM(AH93:AH101)</f>
        <v>11.358254136791748</v>
      </c>
      <c r="AI92" s="305">
        <f>SUM(AI93:AI101)</f>
        <v>8.5042189297675694</v>
      </c>
      <c r="AJ92" s="305">
        <f>SUM(AJ93:AJ101)</f>
        <v>4.6549930018823131</v>
      </c>
      <c r="AK92" s="304"/>
      <c r="AL92" s="305">
        <f>SUM(AL93:AL101)</f>
        <v>1.7700595463248958</v>
      </c>
      <c r="AM92" s="305">
        <f>SUM(AM93:AM101)</f>
        <v>1.7862659405378534</v>
      </c>
      <c r="AN92" s="305">
        <f>SUM(AN93:AN101)</f>
        <v>1.6339678342131254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9.2473824848537376</v>
      </c>
      <c r="C93" s="305">
        <f t="shared" ref="C93:D93" si="81">SUM(G93,K93,O93,S93,W93,AA93,AE93,AI93,AM93)</f>
        <v>9.526206531180657</v>
      </c>
      <c r="D93" s="305">
        <f t="shared" si="81"/>
        <v>10.820598601326315</v>
      </c>
      <c r="E93" s="304"/>
      <c r="F93" s="304">
        <v>0.15332011992887146</v>
      </c>
      <c r="G93" s="304">
        <v>0.18570564184677243</v>
      </c>
      <c r="H93" s="304">
        <v>0.25220555505014342</v>
      </c>
      <c r="I93" s="304"/>
      <c r="J93" s="304">
        <v>1.6157425067415143</v>
      </c>
      <c r="K93" s="304">
        <v>1.8603209025295959</v>
      </c>
      <c r="L93" s="304">
        <v>2.3561928925200508</v>
      </c>
      <c r="M93" s="304"/>
      <c r="N93" s="304">
        <v>2.7802369283171973</v>
      </c>
      <c r="O93" s="304">
        <v>2.9978514140398294</v>
      </c>
      <c r="P93" s="304">
        <v>3.7452236480404499</v>
      </c>
      <c r="Q93" s="304"/>
      <c r="R93" s="304">
        <v>1.5449166177541072</v>
      </c>
      <c r="S93" s="304">
        <v>1.6240971910871302</v>
      </c>
      <c r="T93" s="304">
        <v>1.8269871491478009</v>
      </c>
      <c r="U93" s="304"/>
      <c r="V93" s="304">
        <v>0.3923126903691731</v>
      </c>
      <c r="W93" s="304">
        <v>0.36850837795482311</v>
      </c>
      <c r="X93" s="304">
        <v>0.38728990368346095</v>
      </c>
      <c r="Y93" s="304"/>
      <c r="Z93" s="304">
        <v>1.5901048900438253</v>
      </c>
      <c r="AA93" s="304">
        <v>1.4202697761566427</v>
      </c>
      <c r="AB93" s="304">
        <v>1.3754400473142303</v>
      </c>
      <c r="AC93" s="304"/>
      <c r="AD93" s="304">
        <v>0.72747665983372678</v>
      </c>
      <c r="AE93" s="304">
        <v>0.64575647158536764</v>
      </c>
      <c r="AF93" s="304">
        <v>0.52584464429971323</v>
      </c>
      <c r="AG93" s="304"/>
      <c r="AH93" s="304">
        <v>0.31202307244958871</v>
      </c>
      <c r="AI93" s="304">
        <v>0.25312144457560176</v>
      </c>
      <c r="AJ93" s="304">
        <v>0.16340219140131085</v>
      </c>
      <c r="AK93" s="304"/>
      <c r="AL93" s="304">
        <v>0.13124899941573415</v>
      </c>
      <c r="AM93" s="304">
        <v>0.17057531140489493</v>
      </c>
      <c r="AN93" s="304">
        <v>0.18801256986915535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71.347064169869256</v>
      </c>
      <c r="C94" s="305">
        <f t="shared" ref="C94:C101" si="83">SUM(G94,K94,O94,S94,W94,AA94,AE94,AI94,AM94)</f>
        <v>75.192520155230014</v>
      </c>
      <c r="D94" s="305">
        <f t="shared" ref="D94:D101" si="84">SUM(H94,L94,P94,T94,X94,AB94,AF94,AJ94,AN94)</f>
        <v>82.106097761840203</v>
      </c>
      <c r="E94" s="305"/>
      <c r="F94" s="304">
        <v>4.9868896059157279</v>
      </c>
      <c r="G94" s="304">
        <v>5.890324584732924</v>
      </c>
      <c r="H94" s="304">
        <v>7.2605151354367692</v>
      </c>
      <c r="I94" s="304"/>
      <c r="J94" s="304">
        <v>23.75656586426966</v>
      </c>
      <c r="K94" s="304">
        <v>27.196120013175776</v>
      </c>
      <c r="L94" s="304">
        <v>32.368591265986488</v>
      </c>
      <c r="M94" s="304"/>
      <c r="N94" s="304">
        <v>25.038697972474306</v>
      </c>
      <c r="O94" s="304">
        <v>26.528110419152334</v>
      </c>
      <c r="P94" s="304">
        <v>29.606947468175335</v>
      </c>
      <c r="Q94" s="304"/>
      <c r="R94" s="304">
        <v>4.8989683388390626</v>
      </c>
      <c r="S94" s="304">
        <v>2.9682126604093209</v>
      </c>
      <c r="T94" s="304">
        <v>1.3806711266283838</v>
      </c>
      <c r="U94" s="304"/>
      <c r="V94" s="304">
        <v>1.7073432330218978</v>
      </c>
      <c r="W94" s="304">
        <v>1.7341538838409774</v>
      </c>
      <c r="X94" s="304">
        <v>1.9271780303024648</v>
      </c>
      <c r="Y94" s="304"/>
      <c r="Z94" s="304">
        <v>5.2032324263819838</v>
      </c>
      <c r="AA94" s="304">
        <v>5.2839258743955346</v>
      </c>
      <c r="AB94" s="304">
        <v>5.4606846528488013</v>
      </c>
      <c r="AC94" s="304"/>
      <c r="AD94" s="304">
        <v>3.43211737102967</v>
      </c>
      <c r="AE94" s="304">
        <v>3.0751703253143345</v>
      </c>
      <c r="AF94" s="304">
        <v>2.3026314145173337</v>
      </c>
      <c r="AG94" s="304"/>
      <c r="AH94" s="304">
        <v>2.0873098848359448</v>
      </c>
      <c r="AI94" s="304">
        <v>2.2149115710280953</v>
      </c>
      <c r="AJ94" s="304">
        <v>1.546453820781494</v>
      </c>
      <c r="AK94" s="304"/>
      <c r="AL94" s="304">
        <v>0.23593947310099952</v>
      </c>
      <c r="AM94" s="304">
        <v>0.30159082318072306</v>
      </c>
      <c r="AN94" s="304">
        <v>0.25242484716312497</v>
      </c>
    </row>
    <row r="95" spans="1:40" x14ac:dyDescent="0.2">
      <c r="A95" s="13" t="str">
        <f t="shared" si="80"/>
        <v>Associate professional occupations</v>
      </c>
      <c r="B95" s="305">
        <f t="shared" si="82"/>
        <v>29.748584640102884</v>
      </c>
      <c r="C95" s="305">
        <f t="shared" si="83"/>
        <v>30.719891847966199</v>
      </c>
      <c r="D95" s="305">
        <f t="shared" si="84"/>
        <v>33.239661442258694</v>
      </c>
      <c r="E95" s="305"/>
      <c r="F95" s="304">
        <v>0.22789704936272226</v>
      </c>
      <c r="G95" s="304">
        <v>0.28686647654487146</v>
      </c>
      <c r="H95" s="304">
        <v>0.42034626230277561</v>
      </c>
      <c r="I95" s="304"/>
      <c r="J95" s="304">
        <v>3.217382228076874</v>
      </c>
      <c r="K95" s="304">
        <v>3.8897975847925697</v>
      </c>
      <c r="L95" s="304">
        <v>5.2018428643054593</v>
      </c>
      <c r="M95" s="304"/>
      <c r="N95" s="304">
        <v>8.2815596390937891</v>
      </c>
      <c r="O95" s="304">
        <v>9.5212944110212092</v>
      </c>
      <c r="P95" s="304">
        <v>12.364534788707365</v>
      </c>
      <c r="Q95" s="304"/>
      <c r="R95" s="304">
        <v>3.3875594877854196</v>
      </c>
      <c r="S95" s="304">
        <v>2.9978248301220241</v>
      </c>
      <c r="T95" s="304">
        <v>2.6124690653153468</v>
      </c>
      <c r="U95" s="304"/>
      <c r="V95" s="304">
        <v>1.6005779455003246</v>
      </c>
      <c r="W95" s="304">
        <v>1.5272490922173039</v>
      </c>
      <c r="X95" s="304">
        <v>1.6928773215998973</v>
      </c>
      <c r="Y95" s="304"/>
      <c r="Z95" s="304">
        <v>6.5178388132759313</v>
      </c>
      <c r="AA95" s="304">
        <v>6.5214579898674625</v>
      </c>
      <c r="AB95" s="304">
        <v>6.7369656380182628</v>
      </c>
      <c r="AC95" s="304"/>
      <c r="AD95" s="304">
        <v>4.3618398942342909</v>
      </c>
      <c r="AE95" s="304">
        <v>3.8795397730242174</v>
      </c>
      <c r="AF95" s="304">
        <v>2.8488664032499469</v>
      </c>
      <c r="AG95" s="304"/>
      <c r="AH95" s="304">
        <v>1.9178409257803477</v>
      </c>
      <c r="AI95" s="304">
        <v>1.8505850413959746</v>
      </c>
      <c r="AJ95" s="304">
        <v>1.1829210671904069</v>
      </c>
      <c r="AK95" s="304"/>
      <c r="AL95" s="304">
        <v>0.2360886569931864</v>
      </c>
      <c r="AM95" s="304">
        <v>0.24527664898057103</v>
      </c>
      <c r="AN95" s="304">
        <v>0.17883803156923428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17.433802842018629</v>
      </c>
      <c r="C96" s="305">
        <f t="shared" si="83"/>
        <v>15.395622071767121</v>
      </c>
      <c r="D96" s="305">
        <f t="shared" si="84"/>
        <v>11.166069050987574</v>
      </c>
      <c r="E96" s="305"/>
      <c r="F96" s="304">
        <v>9.3708711363696406E-2</v>
      </c>
      <c r="G96" s="304">
        <v>0.11234231980146275</v>
      </c>
      <c r="H96" s="304">
        <v>0.14491449872849993</v>
      </c>
      <c r="I96" s="304"/>
      <c r="J96" s="304">
        <v>1.1421790927056945</v>
      </c>
      <c r="K96" s="304">
        <v>1.4348037713447259</v>
      </c>
      <c r="L96" s="304">
        <v>1.5795371464878736</v>
      </c>
      <c r="M96" s="304"/>
      <c r="N96" s="304">
        <v>3.1902505070451403</v>
      </c>
      <c r="O96" s="304">
        <v>3.4683811704007259</v>
      </c>
      <c r="P96" s="304">
        <v>3.4928347749056532</v>
      </c>
      <c r="Q96" s="304"/>
      <c r="R96" s="304">
        <v>1.8587047186572638</v>
      </c>
      <c r="S96" s="304">
        <v>2.1044368253090053</v>
      </c>
      <c r="T96" s="304">
        <v>2.1555409933663614</v>
      </c>
      <c r="U96" s="304"/>
      <c r="V96" s="304">
        <v>1.2688481806903416</v>
      </c>
      <c r="W96" s="304">
        <v>1.3209170499128524</v>
      </c>
      <c r="X96" s="304">
        <v>1.2645489455485335</v>
      </c>
      <c r="Y96" s="304"/>
      <c r="Z96" s="304">
        <v>3.9391699981318005</v>
      </c>
      <c r="AA96" s="304">
        <v>3.5555565331768704</v>
      </c>
      <c r="AB96" s="304">
        <v>1.7924782973753723</v>
      </c>
      <c r="AC96" s="304"/>
      <c r="AD96" s="304">
        <v>3.7139616619068891</v>
      </c>
      <c r="AE96" s="304">
        <v>2.4981010557503156</v>
      </c>
      <c r="AF96" s="304">
        <v>0.62741198740572668</v>
      </c>
      <c r="AG96" s="304"/>
      <c r="AH96" s="304">
        <v>2.0542957149458898</v>
      </c>
      <c r="AI96" s="304">
        <v>0.81693766781320398</v>
      </c>
      <c r="AJ96" s="304">
        <v>8.716398465945327E-2</v>
      </c>
      <c r="AK96" s="304"/>
      <c r="AL96" s="304">
        <v>0.172684256571912</v>
      </c>
      <c r="AM96" s="304">
        <v>8.4145678257960543E-2</v>
      </c>
      <c r="AN96" s="304">
        <v>2.163842251010055E-2</v>
      </c>
    </row>
    <row r="97" spans="1:40" x14ac:dyDescent="0.2">
      <c r="A97" s="13" t="str">
        <f t="shared" si="80"/>
        <v>Skilled trades occupations</v>
      </c>
      <c r="B97" s="305">
        <f t="shared" si="82"/>
        <v>1.8498486182280793</v>
      </c>
      <c r="C97" s="305">
        <f t="shared" si="83"/>
        <v>1.7186508764660826</v>
      </c>
      <c r="D97" s="305">
        <f t="shared" si="84"/>
        <v>1.4847546815178256</v>
      </c>
      <c r="E97" s="304"/>
      <c r="F97" s="304">
        <v>1.4032685551161314E-2</v>
      </c>
      <c r="G97" s="304">
        <v>1.8098163839703692E-2</v>
      </c>
      <c r="H97" s="304">
        <v>2.2725978910648755E-2</v>
      </c>
      <c r="I97" s="304"/>
      <c r="J97" s="304">
        <v>3.7571422437668547E-2</v>
      </c>
      <c r="K97" s="304">
        <v>5.4784904029370557E-2</v>
      </c>
      <c r="L97" s="304">
        <v>8.3291357579499126E-2</v>
      </c>
      <c r="M97" s="304"/>
      <c r="N97" s="304">
        <v>0.17854879121686504</v>
      </c>
      <c r="O97" s="304">
        <v>0.23175618429430467</v>
      </c>
      <c r="P97" s="304">
        <v>0.30373344818577636</v>
      </c>
      <c r="Q97" s="304"/>
      <c r="R97" s="304">
        <v>0.11265947824593778</v>
      </c>
      <c r="S97" s="304">
        <v>0.12981155119210214</v>
      </c>
      <c r="T97" s="304">
        <v>0.15540669357368597</v>
      </c>
      <c r="U97" s="304"/>
      <c r="V97" s="304">
        <v>8.9550060438636461E-2</v>
      </c>
      <c r="W97" s="304">
        <v>9.8872811020296381E-2</v>
      </c>
      <c r="X97" s="304">
        <v>0.1189224887848178</v>
      </c>
      <c r="Y97" s="304"/>
      <c r="Z97" s="304">
        <v>0.40475554858327562</v>
      </c>
      <c r="AA97" s="304">
        <v>0.34541720563728745</v>
      </c>
      <c r="AB97" s="304">
        <v>0.28095066926390699</v>
      </c>
      <c r="AC97" s="304"/>
      <c r="AD97" s="304">
        <v>0.67395430180345783</v>
      </c>
      <c r="AE97" s="304">
        <v>0.54538982068022968</v>
      </c>
      <c r="AF97" s="304">
        <v>0.29334750839464835</v>
      </c>
      <c r="AG97" s="304"/>
      <c r="AH97" s="304">
        <v>0.26804176004697117</v>
      </c>
      <c r="AI97" s="304">
        <v>0.2293537118481048</v>
      </c>
      <c r="AJ97" s="304">
        <v>0.18290614102767114</v>
      </c>
      <c r="AK97" s="304"/>
      <c r="AL97" s="304">
        <v>7.0734569904105524E-2</v>
      </c>
      <c r="AM97" s="304">
        <v>6.5166523924683292E-2</v>
      </c>
      <c r="AN97" s="304">
        <v>4.3470395797171116E-2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61.822315922946714</v>
      </c>
      <c r="C98" s="305">
        <f t="shared" si="83"/>
        <v>67.040128151879827</v>
      </c>
      <c r="D98" s="305">
        <f t="shared" si="84"/>
        <v>73.225339498716437</v>
      </c>
      <c r="E98" s="304"/>
      <c r="F98" s="304">
        <v>3.3312888378533717E-2</v>
      </c>
      <c r="G98" s="304">
        <v>5.1583277686589268E-2</v>
      </c>
      <c r="H98" s="304">
        <v>7.7891072226231511E-2</v>
      </c>
      <c r="I98" s="304"/>
      <c r="J98" s="304">
        <v>2.0668759930449432</v>
      </c>
      <c r="K98" s="304">
        <v>2.9023899679789618</v>
      </c>
      <c r="L98" s="304">
        <v>4.2841869465623477</v>
      </c>
      <c r="M98" s="304"/>
      <c r="N98" s="304">
        <v>7.2242252590461096</v>
      </c>
      <c r="O98" s="304">
        <v>9.3488486308004344</v>
      </c>
      <c r="P98" s="304">
        <v>12.777148027316748</v>
      </c>
      <c r="Q98" s="304"/>
      <c r="R98" s="304">
        <v>5.5899762662392218</v>
      </c>
      <c r="S98" s="304">
        <v>6.2331756648358603</v>
      </c>
      <c r="T98" s="304">
        <v>6.7324071623708441</v>
      </c>
      <c r="U98" s="304"/>
      <c r="V98" s="304">
        <v>3.5739070530212795</v>
      </c>
      <c r="W98" s="304">
        <v>4.0978565874403596</v>
      </c>
      <c r="X98" s="304">
        <v>4.8496140009151114</v>
      </c>
      <c r="Y98" s="304"/>
      <c r="Z98" s="304">
        <v>24.573989918246451</v>
      </c>
      <c r="AA98" s="304">
        <v>27.310411035942728</v>
      </c>
      <c r="AB98" s="304">
        <v>31.231469941192355</v>
      </c>
      <c r="AC98" s="304"/>
      <c r="AD98" s="304">
        <v>16.241089741004963</v>
      </c>
      <c r="AE98" s="304">
        <v>15.508366995941179</v>
      </c>
      <c r="AF98" s="304">
        <v>12.105063106533583</v>
      </c>
      <c r="AG98" s="304"/>
      <c r="AH98" s="304">
        <v>2.2562383278998936</v>
      </c>
      <c r="AI98" s="304">
        <v>1.2507032500335653</v>
      </c>
      <c r="AJ98" s="304">
        <v>0.80938257316021123</v>
      </c>
      <c r="AK98" s="304"/>
      <c r="AL98" s="304">
        <v>0.26270047606531832</v>
      </c>
      <c r="AM98" s="304">
        <v>0.33679274122015551</v>
      </c>
      <c r="AN98" s="304">
        <v>0.35817666843901674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2.0912815489798131</v>
      </c>
      <c r="C99" s="305">
        <f t="shared" si="83"/>
        <v>2.3542353351695557</v>
      </c>
      <c r="D99" s="305">
        <f>SUM(H99,L99,P99,T99,X99,AB99,AF99,AJ99,AN99)</f>
        <v>2.3839805461352146</v>
      </c>
      <c r="E99" s="304"/>
      <c r="F99" s="304">
        <v>1.0295431933165351E-2</v>
      </c>
      <c r="G99" s="304">
        <v>1.3998278945955785E-2</v>
      </c>
      <c r="H99" s="304">
        <v>1.7668543026916311E-2</v>
      </c>
      <c r="I99" s="304"/>
      <c r="J99" s="304">
        <v>0.18454173337279475</v>
      </c>
      <c r="K99" s="304">
        <v>0.24829416489560924</v>
      </c>
      <c r="L99" s="304">
        <v>0.31709060558934904</v>
      </c>
      <c r="M99" s="304"/>
      <c r="N99" s="304">
        <v>0.4859288673644957</v>
      </c>
      <c r="O99" s="304">
        <v>0.59416187148769983</v>
      </c>
      <c r="P99" s="304">
        <v>0.70104625732189374</v>
      </c>
      <c r="Q99" s="304"/>
      <c r="R99" s="304">
        <v>0.26194350347118683</v>
      </c>
      <c r="S99" s="304">
        <v>0.2820664628256187</v>
      </c>
      <c r="T99" s="304">
        <v>0.29338712372386294</v>
      </c>
      <c r="U99" s="304"/>
      <c r="V99" s="304">
        <v>0.16372544908814665</v>
      </c>
      <c r="W99" s="304">
        <v>0.19338597836487709</v>
      </c>
      <c r="X99" s="304">
        <v>0.21717356477864683</v>
      </c>
      <c r="Y99" s="304"/>
      <c r="Z99" s="304">
        <v>0.44915381475368632</v>
      </c>
      <c r="AA99" s="304">
        <v>0.48925907271864444</v>
      </c>
      <c r="AB99" s="304">
        <v>0.48337901200509997</v>
      </c>
      <c r="AC99" s="304"/>
      <c r="AD99" s="304">
        <v>0.36783293212571627</v>
      </c>
      <c r="AE99" s="304">
        <v>0.350943084041554</v>
      </c>
      <c r="AF99" s="304">
        <v>0.21328651359164827</v>
      </c>
      <c r="AG99" s="304"/>
      <c r="AH99" s="304">
        <v>0.12332780792866684</v>
      </c>
      <c r="AI99" s="304">
        <v>0.12227274774773032</v>
      </c>
      <c r="AJ99" s="304">
        <v>7.5380582062951104E-2</v>
      </c>
      <c r="AK99" s="304"/>
      <c r="AL99" s="304">
        <v>4.4532008941954214E-2</v>
      </c>
      <c r="AM99" s="304">
        <v>5.9853674141866139E-2</v>
      </c>
      <c r="AN99" s="304">
        <v>6.5568344034846335E-2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1.8537547591875787</v>
      </c>
      <c r="C100" s="305">
        <f t="shared" si="83"/>
        <v>2.0997330287780009</v>
      </c>
      <c r="D100" s="305">
        <f t="shared" si="84"/>
        <v>1.7776286779570283</v>
      </c>
      <c r="E100" s="304"/>
      <c r="F100" s="304">
        <v>8.2709172908264263E-3</v>
      </c>
      <c r="G100" s="304">
        <v>1.0980237616464624E-2</v>
      </c>
      <c r="H100" s="304">
        <v>1.4774333722968519E-2</v>
      </c>
      <c r="I100" s="304"/>
      <c r="J100" s="304">
        <v>2.7432138654900309E-2</v>
      </c>
      <c r="K100" s="304">
        <v>4.6134035691545977E-2</v>
      </c>
      <c r="L100" s="304">
        <v>5.5676852100638906E-2</v>
      </c>
      <c r="M100" s="304"/>
      <c r="N100" s="304">
        <v>0.14118218530680779</v>
      </c>
      <c r="O100" s="304">
        <v>0.17122554499456999</v>
      </c>
      <c r="P100" s="304">
        <v>0.15749215630245306</v>
      </c>
      <c r="Q100" s="304"/>
      <c r="R100" s="304">
        <v>7.6872975043470584E-2</v>
      </c>
      <c r="S100" s="304">
        <v>0.11038160877342534</v>
      </c>
      <c r="T100" s="304">
        <v>0.13543766925031364</v>
      </c>
      <c r="U100" s="304"/>
      <c r="V100" s="304">
        <v>0.16357849216713335</v>
      </c>
      <c r="W100" s="304">
        <v>0.19915643799903929</v>
      </c>
      <c r="X100" s="304">
        <v>0.24074865943575488</v>
      </c>
      <c r="Y100" s="304"/>
      <c r="Z100" s="304">
        <v>0.44528494690879494</v>
      </c>
      <c r="AA100" s="304">
        <v>0.53162307504612294</v>
      </c>
      <c r="AB100" s="304">
        <v>0.54622759465796122</v>
      </c>
      <c r="AC100" s="304"/>
      <c r="AD100" s="304">
        <v>0.36772663531686833</v>
      </c>
      <c r="AE100" s="304">
        <v>0.40206667888480163</v>
      </c>
      <c r="AF100" s="304">
        <v>0.17914390548953987</v>
      </c>
      <c r="AG100" s="304"/>
      <c r="AH100" s="304">
        <v>0.53308385907868983</v>
      </c>
      <c r="AI100" s="304">
        <v>0.5188140150795042</v>
      </c>
      <c r="AJ100" s="304">
        <v>0.33071948135166818</v>
      </c>
      <c r="AK100" s="304"/>
      <c r="AL100" s="304">
        <v>9.0322609420087158E-2</v>
      </c>
      <c r="AM100" s="304">
        <v>0.10935139469252673</v>
      </c>
      <c r="AN100" s="304">
        <v>0.11740802564573026</v>
      </c>
    </row>
    <row r="101" spans="1:40" x14ac:dyDescent="0.2">
      <c r="A101" s="39" t="str">
        <f t="shared" si="80"/>
        <v>Elementary occupations</v>
      </c>
      <c r="B101" s="307">
        <f t="shared" si="82"/>
        <v>7.3609650138130984</v>
      </c>
      <c r="C101" s="307">
        <f t="shared" si="83"/>
        <v>6.6590120015627878</v>
      </c>
      <c r="D101" s="307">
        <f t="shared" si="84"/>
        <v>5.4218697392607611</v>
      </c>
      <c r="E101" s="307"/>
      <c r="F101" s="307">
        <v>3.2107218172542861E-3</v>
      </c>
      <c r="G101" s="307">
        <v>4.375395674901689E-3</v>
      </c>
      <c r="H101" s="307">
        <v>4.1791594608331407E-3</v>
      </c>
      <c r="I101" s="307"/>
      <c r="J101" s="307">
        <v>7.7729658406317112E-2</v>
      </c>
      <c r="K101" s="307">
        <v>9.530936568104785E-2</v>
      </c>
      <c r="L101" s="307">
        <v>0.14130568798990076</v>
      </c>
      <c r="M101" s="307"/>
      <c r="N101" s="307">
        <v>0.28061589213917348</v>
      </c>
      <c r="O101" s="307">
        <v>0.3342042292646783</v>
      </c>
      <c r="P101" s="307">
        <v>0.44730241959967681</v>
      </c>
      <c r="Q101" s="307"/>
      <c r="R101" s="307">
        <v>0.29482425959949982</v>
      </c>
      <c r="S101" s="307">
        <v>0.34519724951943492</v>
      </c>
      <c r="T101" s="307">
        <v>0.45457436099914922</v>
      </c>
      <c r="U101" s="307"/>
      <c r="V101" s="307">
        <v>0.17985275140094995</v>
      </c>
      <c r="W101" s="307">
        <v>0.21580202175442514</v>
      </c>
      <c r="X101" s="307">
        <v>0.27051335194168247</v>
      </c>
      <c r="Y101" s="307"/>
      <c r="Z101" s="307">
        <v>1.5765567580460422</v>
      </c>
      <c r="AA101" s="307">
        <v>1.6374263058569267</v>
      </c>
      <c r="AB101" s="307">
        <v>1.5954404939389135</v>
      </c>
      <c r="AC101" s="307"/>
      <c r="AD101" s="307">
        <v>2.6162736926665087</v>
      </c>
      <c r="AE101" s="307">
        <v>2.3656648088311103</v>
      </c>
      <c r="AF101" s="307">
        <v>1.8234605758987132</v>
      </c>
      <c r="AG101" s="307"/>
      <c r="AH101" s="307">
        <v>1.8060927838257548</v>
      </c>
      <c r="AI101" s="307">
        <v>1.2475194802457901</v>
      </c>
      <c r="AJ101" s="307">
        <v>0.2766631602471461</v>
      </c>
      <c r="AK101" s="307"/>
      <c r="AL101" s="307">
        <v>0.52580849591159851</v>
      </c>
      <c r="AM101" s="307">
        <v>0.41351314473447248</v>
      </c>
      <c r="AN101" s="307">
        <v>0.40843052918474593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East Midlands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East Midlands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East Midlands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East Midlands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East Midlands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East Midlands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East Midlands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East Midlands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East Midlands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0.63873987834348112</v>
      </c>
      <c r="C8" s="69">
        <v>0.87896449887219463</v>
      </c>
      <c r="D8" s="69">
        <v>0.85173717293272933</v>
      </c>
      <c r="E8" s="69">
        <v>0.97174229145603608</v>
      </c>
      <c r="F8" s="69">
        <v>1.312644392155315</v>
      </c>
      <c r="G8" s="10"/>
      <c r="H8" s="69">
        <f>F8-D8</f>
        <v>0.46090721922258571</v>
      </c>
      <c r="I8" s="69">
        <f>'RD T1'!E36</f>
        <v>0.53905583133898982</v>
      </c>
      <c r="J8" s="69">
        <f>SUM(H8:I8)</f>
        <v>0.99996305056157553</v>
      </c>
      <c r="L8" t="str">
        <f>A8</f>
        <v>11 Corporate managers and directors</v>
      </c>
      <c r="M8" s="69">
        <v>5.344486544558702</v>
      </c>
      <c r="N8" s="69">
        <v>8.0534700688900198</v>
      </c>
      <c r="O8" s="69">
        <v>7.3583349701762994</v>
      </c>
      <c r="P8" s="69">
        <v>8.1606102398754423</v>
      </c>
      <c r="Q8" s="69">
        <v>10.881280662932596</v>
      </c>
      <c r="R8" s="10"/>
      <c r="S8" s="69">
        <f>Q8-O8</f>
        <v>3.5229456927562968</v>
      </c>
      <c r="T8" s="69">
        <f>'RD T1'!E65</f>
        <v>4.4968233740243209</v>
      </c>
      <c r="U8" s="69">
        <f>SUM(S8:T8)</f>
        <v>8.0197690667806185</v>
      </c>
      <c r="W8" t="str">
        <f>A8</f>
        <v>11 Corporate managers and directors</v>
      </c>
      <c r="X8" s="69">
        <v>15.280146711753464</v>
      </c>
      <c r="Y8" s="69">
        <v>17.954010591794315</v>
      </c>
      <c r="Z8" s="69">
        <v>20.072767929820664</v>
      </c>
      <c r="AA8" s="69">
        <v>19.918143202738388</v>
      </c>
      <c r="AB8" s="69">
        <v>24.386761971643974</v>
      </c>
      <c r="AC8" s="69"/>
      <c r="AD8" s="69">
        <f>AB8-Z8</f>
        <v>4.3139940418233103</v>
      </c>
      <c r="AE8" s="69">
        <f>'RD T1'!E94</f>
        <v>12.21588109449946</v>
      </c>
      <c r="AF8" s="69">
        <f>SUM(AD8:AE8)</f>
        <v>16.529875136322772</v>
      </c>
      <c r="AH8" t="str">
        <f>L8</f>
        <v>11 Corporate managers and directors</v>
      </c>
      <c r="AI8" s="69">
        <v>2.7935841486219535</v>
      </c>
      <c r="AJ8" s="69">
        <v>3.0537584211121196</v>
      </c>
      <c r="AK8" s="69">
        <v>3.3839277302149098</v>
      </c>
      <c r="AL8" s="69">
        <v>3.1484445097216676</v>
      </c>
      <c r="AM8" s="69">
        <v>3.578812079902236</v>
      </c>
      <c r="AN8" s="69"/>
      <c r="AO8" s="69">
        <f>AM8-AK8</f>
        <v>0.19488434968732626</v>
      </c>
      <c r="AP8" s="69">
        <f>'RD T1'!E123</f>
        <v>1.7729142641125633</v>
      </c>
      <c r="AQ8" s="69">
        <f>SUM(AO8:AP8)</f>
        <v>1.9677986137998895</v>
      </c>
      <c r="AS8" t="str">
        <f>W8</f>
        <v>11 Corporate managers and directors</v>
      </c>
      <c r="AT8" s="69">
        <v>4.3840425672246557</v>
      </c>
      <c r="AU8" s="69">
        <v>4.7247936467396174</v>
      </c>
      <c r="AV8" s="69">
        <v>5.5107656534565175</v>
      </c>
      <c r="AW8" s="69">
        <v>5.0727176420097226</v>
      </c>
      <c r="AX8" s="69">
        <v>5.8890857559725038</v>
      </c>
      <c r="AY8" s="69"/>
      <c r="AZ8" s="69">
        <f>AX8-AV8</f>
        <v>0.37832010251598636</v>
      </c>
      <c r="BA8" s="69">
        <f>'RD T1'!E152</f>
        <v>2.8709361980357926</v>
      </c>
      <c r="BB8" s="69">
        <f>SUM(AZ8:BA8)</f>
        <v>3.2492563005517789</v>
      </c>
      <c r="BD8" t="str">
        <f>AH8</f>
        <v>11 Corporate managers and directors</v>
      </c>
      <c r="BE8" s="69">
        <v>11.254836434943705</v>
      </c>
      <c r="BF8" s="69">
        <v>14.923933221747275</v>
      </c>
      <c r="BG8" s="69">
        <v>14.777217209491125</v>
      </c>
      <c r="BH8" s="69">
        <v>13.268922066678918</v>
      </c>
      <c r="BI8" s="69">
        <v>14.640217818240231</v>
      </c>
      <c r="BJ8" s="69"/>
      <c r="BK8" s="69">
        <f>BI8-BG8</f>
        <v>-0.13699939125089422</v>
      </c>
      <c r="BL8" s="69">
        <f>'RD T1'!E181</f>
        <v>6.1978260906180394</v>
      </c>
      <c r="BM8" s="69">
        <f>SUM(BK8:BL8)</f>
        <v>6.0608266993671451</v>
      </c>
      <c r="BO8" t="str">
        <f>AS8</f>
        <v>11 Corporate managers and directors</v>
      </c>
      <c r="BP8" s="69">
        <v>8.8920452072514937</v>
      </c>
      <c r="BQ8" s="69">
        <v>10.753616046244758</v>
      </c>
      <c r="BR8" s="69">
        <v>10.398126482548932</v>
      </c>
      <c r="BS8" s="69">
        <v>8.1723277486443422</v>
      </c>
      <c r="BT8" s="69">
        <v>6.2715810800981968</v>
      </c>
      <c r="BU8" s="69"/>
      <c r="BV8" s="69">
        <f>BT8-BR8</f>
        <v>-4.1265454024507351</v>
      </c>
      <c r="BW8" s="69">
        <f>'RD T1'!E210</f>
        <v>3.540911652110641</v>
      </c>
      <c r="BX8" s="69">
        <f>SUM(BV8:BW8)</f>
        <v>-0.58563375034009413</v>
      </c>
      <c r="BZ8" t="str">
        <f>BD8</f>
        <v>11 Corporate managers and directors</v>
      </c>
      <c r="CA8" s="69">
        <v>6.606492273819196</v>
      </c>
      <c r="CB8" s="69">
        <v>7.4330740598641754</v>
      </c>
      <c r="CC8" s="69">
        <v>7.8219892747515578</v>
      </c>
      <c r="CD8" s="69">
        <v>6.8538389930836452</v>
      </c>
      <c r="CE8" s="69">
        <v>5.1482304495556388</v>
      </c>
      <c r="CF8" s="69"/>
      <c r="CG8" s="69">
        <f>CE8-CC8</f>
        <v>-2.673758825195919</v>
      </c>
      <c r="CH8" s="69">
        <f>'RD T1'!E239</f>
        <v>2.8768961121329788</v>
      </c>
      <c r="CI8" s="69">
        <f>SUM(CG8:CH8)</f>
        <v>0.20313728693705979</v>
      </c>
      <c r="CK8" t="str">
        <f>BO8</f>
        <v>11 Corporate managers and directors</v>
      </c>
      <c r="CL8" s="69">
        <v>1.0657734524382887</v>
      </c>
      <c r="CM8" s="69">
        <v>1.481668959042141</v>
      </c>
      <c r="CN8" s="69">
        <v>1.2471349325931604</v>
      </c>
      <c r="CO8" s="69">
        <v>1.1296531381717574</v>
      </c>
      <c r="CP8" s="69">
        <v>1.0175777195383757</v>
      </c>
      <c r="CQ8" s="69"/>
      <c r="CR8" s="69">
        <f>CP8-CN8</f>
        <v>-0.22955721305478471</v>
      </c>
      <c r="CS8" s="69">
        <f>'RD T1'!E268</f>
        <v>0.39057570657031759</v>
      </c>
      <c r="CT8" s="69">
        <f>SUM(CR8:CS8)</f>
        <v>0.16101849351553288</v>
      </c>
    </row>
    <row r="9" spans="1:98" x14ac:dyDescent="0.2">
      <c r="A9" s="10" t="str">
        <f>name!D5</f>
        <v>12 Other managers and proprietors</v>
      </c>
      <c r="B9" s="69">
        <v>0.25241053107578698</v>
      </c>
      <c r="C9" s="69">
        <v>0.34668148759037332</v>
      </c>
      <c r="D9" s="69">
        <v>0.30038601952595823</v>
      </c>
      <c r="E9" s="69">
        <v>0.46812415973275995</v>
      </c>
      <c r="F9" s="69">
        <v>0.69712435268723905</v>
      </c>
      <c r="H9" s="69">
        <f t="shared" ref="H9:H32" si="26">F9-D9</f>
        <v>0.39673833316128082</v>
      </c>
      <c r="I9" s="69">
        <f>'RD T1'!E37</f>
        <v>0.29772159769576029</v>
      </c>
      <c r="J9" s="69">
        <f t="shared" ref="J9:J32" si="27">SUM(H9:I9)</f>
        <v>0.69445993085704116</v>
      </c>
      <c r="L9" t="str">
        <f t="shared" ref="L9:L32" si="28">A9</f>
        <v>12 Other managers and proprietors</v>
      </c>
      <c r="M9" s="69">
        <v>2.0889291034361475</v>
      </c>
      <c r="N9" s="69">
        <v>3.0303816986549563</v>
      </c>
      <c r="O9" s="69">
        <v>2.7425139500544486</v>
      </c>
      <c r="P9" s="69">
        <v>4.0996943977141402</v>
      </c>
      <c r="Q9" s="69">
        <v>6.1566113760606491</v>
      </c>
      <c r="S9" s="69">
        <f t="shared" ref="S9:S35" si="29">Q9-O9</f>
        <v>3.4140974260062005</v>
      </c>
      <c r="T9" s="69">
        <f>'RD T1'!E66</f>
        <v>2.5483599062515823</v>
      </c>
      <c r="U9" s="69">
        <f t="shared" ref="U9:U32" si="30">SUM(S9:T9)</f>
        <v>5.9624573322577827</v>
      </c>
      <c r="W9" t="str">
        <f t="shared" ref="W9:W32" si="31">A9</f>
        <v>12 Other managers and proprietors</v>
      </c>
      <c r="X9" s="69">
        <v>5.6475262012876346</v>
      </c>
      <c r="Y9" s="69">
        <v>6.1255769862398211</v>
      </c>
      <c r="Z9" s="69">
        <v>6.7496748074306847</v>
      </c>
      <c r="AA9" s="69">
        <v>9.0306615368074308</v>
      </c>
      <c r="AB9" s="69">
        <v>12.010562697457395</v>
      </c>
      <c r="AC9" s="69"/>
      <c r="AD9" s="69">
        <f t="shared" ref="AD9:AD32" si="32">AB9-Z9</f>
        <v>5.2608878900267104</v>
      </c>
      <c r="AE9" s="69">
        <f>'RD T1'!E95</f>
        <v>6.0019230407552691</v>
      </c>
      <c r="AF9" s="69">
        <f t="shared" ref="AF9:AF32" si="33">SUM(AD9:AE9)</f>
        <v>11.262810930781979</v>
      </c>
      <c r="AH9" t="str">
        <f t="shared" ref="AH9:AH32" si="34">L9</f>
        <v>12 Other managers and proprietors</v>
      </c>
      <c r="AI9" s="69">
        <v>1.4687070795121762</v>
      </c>
      <c r="AJ9" s="69">
        <v>1.6044758587893657</v>
      </c>
      <c r="AK9" s="69">
        <v>1.7817786482973565</v>
      </c>
      <c r="AL9" s="69">
        <v>2.1670361678019376</v>
      </c>
      <c r="AM9" s="69">
        <v>2.7707793834030858</v>
      </c>
      <c r="AN9" s="69"/>
      <c r="AO9" s="69">
        <f t="shared" ref="AO9:AO32" si="35">AM9-AK9</f>
        <v>0.98900073510572928</v>
      </c>
      <c r="AP9" s="69">
        <f>'RD T1'!E124</f>
        <v>1.442845911270624</v>
      </c>
      <c r="AQ9" s="69">
        <f t="shared" ref="AQ9:AQ32" si="36">SUM(AO9:AP9)</f>
        <v>2.4318466463763535</v>
      </c>
      <c r="AS9" t="str">
        <f t="shared" ref="AS9:AS32" si="37">W9</f>
        <v>12 Other managers and proprietors</v>
      </c>
      <c r="AT9" s="69">
        <v>1.8405204562925721</v>
      </c>
      <c r="AU9" s="69">
        <v>1.9417682828259251</v>
      </c>
      <c r="AV9" s="69">
        <v>2.2288227300270331</v>
      </c>
      <c r="AW9" s="69">
        <v>2.8733720571561858</v>
      </c>
      <c r="AX9" s="69">
        <v>3.6366800273685636</v>
      </c>
      <c r="AY9" s="69"/>
      <c r="AZ9" s="69">
        <f t="shared" ref="AZ9:AZ32" si="38">AX9-AV9</f>
        <v>1.4078572973415304</v>
      </c>
      <c r="BA9" s="69">
        <f>'RD T1'!E153</f>
        <v>1.779343451286415</v>
      </c>
      <c r="BB9" s="69">
        <f t="shared" ref="BB9:BB32" si="39">SUM(AZ9:BA9)</f>
        <v>3.1872007486279452</v>
      </c>
      <c r="BD9" t="str">
        <f t="shared" ref="BD9:BD32" si="40">AH9</f>
        <v>12 Other managers and proprietors</v>
      </c>
      <c r="BE9" s="69">
        <v>5.1651933671349255</v>
      </c>
      <c r="BF9" s="69">
        <v>6.0034179570894279</v>
      </c>
      <c r="BG9" s="69">
        <v>6.2432121391846751</v>
      </c>
      <c r="BH9" s="69">
        <v>7.5444447410263216</v>
      </c>
      <c r="BI9" s="69">
        <v>8.7571220829638072</v>
      </c>
      <c r="BJ9" s="69"/>
      <c r="BK9" s="69">
        <f t="shared" ref="BK9:BK32" si="41">BI9-BG9</f>
        <v>2.5139099437791321</v>
      </c>
      <c r="BL9" s="69">
        <f>'RD T1'!E182</f>
        <v>3.5376809192261565</v>
      </c>
      <c r="BM9" s="69">
        <f t="shared" ref="BM9:BM32" si="42">SUM(BK9:BL9)</f>
        <v>6.0515908630052886</v>
      </c>
      <c r="BO9" t="str">
        <f t="shared" ref="BO9:BO32" si="43">AS9</f>
        <v>12 Other managers and proprietors</v>
      </c>
      <c r="BP9" s="69">
        <v>5.2113828376603379</v>
      </c>
      <c r="BQ9" s="69">
        <v>6.0971274568621761</v>
      </c>
      <c r="BR9" s="69">
        <v>5.8551449550151276</v>
      </c>
      <c r="BS9" s="69">
        <v>6.6267966215814598</v>
      </c>
      <c r="BT9" s="69">
        <v>6.1444059084727227</v>
      </c>
      <c r="BU9" s="69"/>
      <c r="BV9" s="69">
        <f t="shared" ref="BV9:BV32" si="44">BT9-BR9</f>
        <v>0.28926095345759517</v>
      </c>
      <c r="BW9" s="69">
        <f>'RD T1'!E211</f>
        <v>3.4013562176245395</v>
      </c>
      <c r="BX9" s="69">
        <f t="shared" ref="BX9:BX32" si="45">SUM(BV9:BW9)</f>
        <v>3.6906171710821347</v>
      </c>
      <c r="BZ9" t="str">
        <f t="shared" ref="BZ9:BZ32" si="46">BD9</f>
        <v>12 Other managers and proprietors</v>
      </c>
      <c r="CA9" s="69">
        <v>3.8272141352086333</v>
      </c>
      <c r="CB9" s="69">
        <v>3.8155042112814246</v>
      </c>
      <c r="CC9" s="69">
        <v>3.9441175886517366</v>
      </c>
      <c r="CD9" s="69">
        <v>4.1946002124223218</v>
      </c>
      <c r="CE9" s="69">
        <v>3.1280018391956794</v>
      </c>
      <c r="CF9" s="69"/>
      <c r="CG9" s="69">
        <f t="shared" ref="CG9:CG32" si="47">CE9-CC9</f>
        <v>-0.81611574945605714</v>
      </c>
      <c r="CH9" s="69">
        <f>'RD T1'!E240</f>
        <v>1.7767288617306469</v>
      </c>
      <c r="CI9" s="69">
        <f t="shared" ref="CI9:CI32" si="48">SUM(CG9:CH9)</f>
        <v>0.96061311227458979</v>
      </c>
      <c r="CK9" t="str">
        <f t="shared" ref="CK9:CK32" si="49">BO9</f>
        <v>12 Other managers and proprietors</v>
      </c>
      <c r="CL9" s="69">
        <v>1.1296645933002438</v>
      </c>
      <c r="CM9" s="69">
        <v>1.347411293785999</v>
      </c>
      <c r="CN9" s="69">
        <v>1.2205416792439836</v>
      </c>
      <c r="CO9" s="69">
        <v>1.8481769692128505</v>
      </c>
      <c r="CP9" s="69">
        <v>2.0399079770488622</v>
      </c>
      <c r="CQ9" s="69"/>
      <c r="CR9" s="69">
        <f t="shared" ref="CR9:CR32" si="50">CP9-CN9</f>
        <v>0.81936629780487857</v>
      </c>
      <c r="CS9" s="69">
        <f>'RD T1'!E269</f>
        <v>0.69795164220236172</v>
      </c>
      <c r="CT9" s="69">
        <f t="shared" ref="CT9:CT32" si="51">SUM(CR9:CS9)</f>
        <v>1.5173179400072403</v>
      </c>
    </row>
    <row r="10" spans="1:98" x14ac:dyDescent="0.2">
      <c r="A10" s="10" t="str">
        <f>name!D6</f>
        <v>21 Science, research, engineering and technology professionals</v>
      </c>
      <c r="B10" s="69">
        <v>1.8197888013690202</v>
      </c>
      <c r="C10" s="69">
        <v>2.5544135142506761</v>
      </c>
      <c r="D10" s="69">
        <v>2.3820744910084466</v>
      </c>
      <c r="E10" s="69">
        <v>2.957607957813047</v>
      </c>
      <c r="F10" s="69">
        <v>3.8814390055835575</v>
      </c>
      <c r="G10" s="11"/>
      <c r="H10" s="69">
        <f t="shared" si="26"/>
        <v>1.4993645145751109</v>
      </c>
      <c r="I10" s="69">
        <f>'RD T1'!E38</f>
        <v>1.1858696198729795</v>
      </c>
      <c r="J10" s="69">
        <f t="shared" si="27"/>
        <v>2.6852341344480903</v>
      </c>
      <c r="L10" t="str">
        <f t="shared" si="28"/>
        <v>21 Science, research, engineering and technology professionals</v>
      </c>
      <c r="M10" s="69">
        <v>7.0633429833466153</v>
      </c>
      <c r="N10" s="69">
        <v>10.092911958231181</v>
      </c>
      <c r="O10" s="69">
        <v>9.6455497447628833</v>
      </c>
      <c r="P10" s="69">
        <v>12.486361975061723</v>
      </c>
      <c r="Q10" s="69">
        <v>16.999768347686647</v>
      </c>
      <c r="R10" s="11"/>
      <c r="S10" s="69">
        <f t="shared" si="29"/>
        <v>7.3542186029237637</v>
      </c>
      <c r="T10" s="69">
        <f>'RD T1'!E67</f>
        <v>5.271520402631733</v>
      </c>
      <c r="U10" s="69">
        <f t="shared" si="30"/>
        <v>12.625739005555497</v>
      </c>
      <c r="W10" t="str">
        <f t="shared" si="31"/>
        <v>21 Science, research, engineering and technology professionals</v>
      </c>
      <c r="X10" s="69">
        <v>15.714088906622029</v>
      </c>
      <c r="Y10" s="69">
        <v>16.487826053773745</v>
      </c>
      <c r="Z10" s="69">
        <v>18.409150509857774</v>
      </c>
      <c r="AA10" s="69">
        <v>19.440226714792001</v>
      </c>
      <c r="AB10" s="69">
        <v>21.650191339199502</v>
      </c>
      <c r="AC10" s="69"/>
      <c r="AD10" s="69">
        <f t="shared" si="32"/>
        <v>3.2410408293417277</v>
      </c>
      <c r="AE10" s="69">
        <f>'RD T1'!E96</f>
        <v>7.8200196249910192</v>
      </c>
      <c r="AF10" s="69">
        <f t="shared" si="33"/>
        <v>11.061060454332747</v>
      </c>
      <c r="AH10" t="str">
        <f t="shared" si="34"/>
        <v>21 Science, research, engineering and technology professionals</v>
      </c>
      <c r="AI10" s="69">
        <v>1.5716940208603258</v>
      </c>
      <c r="AJ10" s="69">
        <v>1.6089576659941833</v>
      </c>
      <c r="AK10" s="69">
        <v>1.9294731238644554</v>
      </c>
      <c r="AL10" s="69">
        <v>2.0418439774642696</v>
      </c>
      <c r="AM10" s="69">
        <v>2.4210852919213166</v>
      </c>
      <c r="AN10" s="69"/>
      <c r="AO10" s="69">
        <f t="shared" si="35"/>
        <v>0.49161216805686125</v>
      </c>
      <c r="AP10" s="69">
        <f>'RD T1'!E125</f>
        <v>0.83290398115808228</v>
      </c>
      <c r="AQ10" s="69">
        <f t="shared" si="36"/>
        <v>1.3245161492149435</v>
      </c>
      <c r="AS10" t="str">
        <f t="shared" si="37"/>
        <v>21 Science, research, engineering and technology professionals</v>
      </c>
      <c r="AT10" s="69">
        <v>4.4920903250313566</v>
      </c>
      <c r="AU10" s="69">
        <v>4.2852170644293537</v>
      </c>
      <c r="AV10" s="69">
        <v>5.0519899313020309</v>
      </c>
      <c r="AW10" s="69">
        <v>4.9255262584945552</v>
      </c>
      <c r="AX10" s="69">
        <v>5.3077729627992696</v>
      </c>
      <c r="AY10" s="69"/>
      <c r="AZ10" s="69">
        <f t="shared" si="38"/>
        <v>0.25578303149723869</v>
      </c>
      <c r="BA10" s="69">
        <f>'RD T1'!E154</f>
        <v>1.8285048266307029</v>
      </c>
      <c r="BB10" s="69">
        <f t="shared" si="39"/>
        <v>2.0842878581279418</v>
      </c>
      <c r="BD10" t="str">
        <f t="shared" si="40"/>
        <v>21 Science, research, engineering and technology professionals</v>
      </c>
      <c r="BE10" s="69">
        <v>7.3860510220949429</v>
      </c>
      <c r="BF10" s="69">
        <v>9.2900445743448863</v>
      </c>
      <c r="BG10" s="69">
        <v>9.0662991653489975</v>
      </c>
      <c r="BH10" s="69">
        <v>8.8655590639783188</v>
      </c>
      <c r="BI10" s="69">
        <v>9.3986696547029904</v>
      </c>
      <c r="BJ10" s="69"/>
      <c r="BK10" s="69">
        <f t="shared" si="41"/>
        <v>0.33237048935399294</v>
      </c>
      <c r="BL10" s="69">
        <f>'RD T1'!E183</f>
        <v>2.8302100162070807</v>
      </c>
      <c r="BM10" s="69">
        <f t="shared" si="42"/>
        <v>3.1625805055610736</v>
      </c>
      <c r="BO10" t="str">
        <f t="shared" si="43"/>
        <v>21 Science, research, engineering and technology professionals</v>
      </c>
      <c r="BP10" s="69">
        <v>5.1442201569565373</v>
      </c>
      <c r="BQ10" s="69">
        <v>6.0003728003583943</v>
      </c>
      <c r="BR10" s="69">
        <v>5.8809415729736783</v>
      </c>
      <c r="BS10" s="69">
        <v>5.3827280587007467</v>
      </c>
      <c r="BT10" s="69">
        <v>4.7255948591625518</v>
      </c>
      <c r="BU10" s="69"/>
      <c r="BV10" s="69">
        <f t="shared" si="44"/>
        <v>-1.1553467138111264</v>
      </c>
      <c r="BW10" s="69">
        <f>'RD T1'!E212</f>
        <v>1.777182743351823</v>
      </c>
      <c r="BX10" s="69">
        <f t="shared" si="45"/>
        <v>0.62183602954069661</v>
      </c>
      <c r="BZ10" t="str">
        <f t="shared" si="46"/>
        <v>21 Science, research, engineering and technology professionals</v>
      </c>
      <c r="CA10" s="69">
        <v>3.1876187930734527</v>
      </c>
      <c r="CB10" s="69">
        <v>3.6106714783371627</v>
      </c>
      <c r="CC10" s="69">
        <v>3.7186610543433694</v>
      </c>
      <c r="CD10" s="69">
        <v>3.3649579200166322</v>
      </c>
      <c r="CE10" s="69">
        <v>2.3250401528079356</v>
      </c>
      <c r="CF10" s="69"/>
      <c r="CG10" s="69">
        <f t="shared" si="47"/>
        <v>-1.3936209015354337</v>
      </c>
      <c r="CH10" s="69">
        <f>'RD T1'!E241</f>
        <v>0.98368271737833146</v>
      </c>
      <c r="CI10" s="69">
        <f t="shared" si="48"/>
        <v>-0.40993818415710226</v>
      </c>
      <c r="CK10" t="str">
        <f t="shared" si="49"/>
        <v>21 Science, research, engineering and technology professionals</v>
      </c>
      <c r="CL10" s="69">
        <v>0.53406133823208923</v>
      </c>
      <c r="CM10" s="69">
        <v>0.72452688763401074</v>
      </c>
      <c r="CN10" s="69">
        <v>0.67803938114591167</v>
      </c>
      <c r="CO10" s="69">
        <v>0.92961120968329558</v>
      </c>
      <c r="CP10" s="69">
        <v>0.87902004462644179</v>
      </c>
      <c r="CQ10" s="69"/>
      <c r="CR10" s="69">
        <f t="shared" si="50"/>
        <v>0.20098066348053012</v>
      </c>
      <c r="CS10" s="69">
        <f>'RD T1'!E270</f>
        <v>0.25540336272740483</v>
      </c>
      <c r="CT10" s="69">
        <f t="shared" si="51"/>
        <v>0.45638402620793495</v>
      </c>
    </row>
    <row r="11" spans="1:98" x14ac:dyDescent="0.2">
      <c r="A11" s="10" t="str">
        <f>name!D7</f>
        <v>22 Health professionals</v>
      </c>
      <c r="B11" s="69">
        <v>1.4584332124126973</v>
      </c>
      <c r="C11" s="69">
        <v>2.1921724046113549</v>
      </c>
      <c r="D11" s="69">
        <v>1.9558620618445448</v>
      </c>
      <c r="E11" s="69">
        <v>2.5072879755202506</v>
      </c>
      <c r="F11" s="69">
        <v>3.2998163025522658</v>
      </c>
      <c r="G11" s="11"/>
      <c r="H11" s="69">
        <f t="shared" si="26"/>
        <v>1.343954240707721</v>
      </c>
      <c r="I11" s="69">
        <f>'RD T1'!E39</f>
        <v>1.2436738939326439</v>
      </c>
      <c r="J11" s="69">
        <f t="shared" si="27"/>
        <v>2.5876281346403651</v>
      </c>
      <c r="L11" t="str">
        <f t="shared" si="28"/>
        <v>22 Health professionals</v>
      </c>
      <c r="M11" s="69">
        <v>4.5003290106206695</v>
      </c>
      <c r="N11" s="69">
        <v>6.9257924994088933</v>
      </c>
      <c r="O11" s="69">
        <v>5.9916648311866041</v>
      </c>
      <c r="P11" s="69">
        <v>7.3893478592108179</v>
      </c>
      <c r="Q11" s="69">
        <v>9.4200930027500025</v>
      </c>
      <c r="R11" s="11"/>
      <c r="S11" s="69">
        <f t="shared" si="29"/>
        <v>3.4284281715633984</v>
      </c>
      <c r="T11" s="69">
        <f>'RD T1'!E68</f>
        <v>3.6679925464042791</v>
      </c>
      <c r="U11" s="69">
        <f t="shared" si="30"/>
        <v>7.0964207179676775</v>
      </c>
      <c r="W11" t="str">
        <f t="shared" si="31"/>
        <v>22 Health professionals</v>
      </c>
      <c r="X11" s="69">
        <v>10.418590985695831</v>
      </c>
      <c r="Y11" s="69">
        <v>12.563568760726152</v>
      </c>
      <c r="Z11" s="69">
        <v>13.231503607129659</v>
      </c>
      <c r="AA11" s="69">
        <v>15.276329297491557</v>
      </c>
      <c r="AB11" s="69">
        <v>18.453909749521689</v>
      </c>
      <c r="AC11" s="69"/>
      <c r="AD11" s="69">
        <f t="shared" si="32"/>
        <v>5.22240614239203</v>
      </c>
      <c r="AE11" s="69">
        <f>'RD T1'!E97</f>
        <v>9.489243118560994</v>
      </c>
      <c r="AF11" s="69">
        <f t="shared" si="33"/>
        <v>14.711649260953024</v>
      </c>
      <c r="AH11" t="str">
        <f t="shared" si="34"/>
        <v>22 Health professionals</v>
      </c>
      <c r="AI11" s="69">
        <v>5.2105931040205551</v>
      </c>
      <c r="AJ11" s="69">
        <v>4.2706223594830579</v>
      </c>
      <c r="AK11" s="69">
        <v>4.1075125257574658</v>
      </c>
      <c r="AL11" s="69">
        <v>2.6193418785461793</v>
      </c>
      <c r="AM11" s="69">
        <v>1.1808833544041952</v>
      </c>
      <c r="AN11" s="69"/>
      <c r="AO11" s="69">
        <f t="shared" si="35"/>
        <v>-2.9266291713532704</v>
      </c>
      <c r="AP11" s="69">
        <f>'RD T1'!E126</f>
        <v>0.90282031548682984</v>
      </c>
      <c r="AQ11" s="69">
        <f t="shared" si="36"/>
        <v>-2.0238088558664407</v>
      </c>
      <c r="AS11" t="str">
        <f t="shared" si="37"/>
        <v>22 Health professionals</v>
      </c>
      <c r="AT11" s="69">
        <v>0.71275806994352497</v>
      </c>
      <c r="AU11" s="69">
        <v>0.89493077329252768</v>
      </c>
      <c r="AV11" s="69">
        <v>1.0309012644637954</v>
      </c>
      <c r="AW11" s="69">
        <v>1.1128513222366594</v>
      </c>
      <c r="AX11" s="69">
        <v>1.3147382739690185</v>
      </c>
      <c r="AY11" s="69"/>
      <c r="AZ11" s="69">
        <f t="shared" si="38"/>
        <v>0.28383700950522317</v>
      </c>
      <c r="BA11" s="69">
        <f>'RD T1'!E155</f>
        <v>0.6136974340743635</v>
      </c>
      <c r="BB11" s="69">
        <f t="shared" si="39"/>
        <v>0.89753444357958667</v>
      </c>
      <c r="BD11" t="str">
        <f t="shared" si="40"/>
        <v>22 Health professionals</v>
      </c>
      <c r="BE11" s="69">
        <v>2.7504453061638507</v>
      </c>
      <c r="BF11" s="69">
        <v>3.5622354131031013</v>
      </c>
      <c r="BG11" s="69">
        <v>3.8235521745606365</v>
      </c>
      <c r="BH11" s="69">
        <v>4.091581644865081</v>
      </c>
      <c r="BI11" s="69">
        <v>4.4452541518314783</v>
      </c>
      <c r="BJ11" s="69"/>
      <c r="BK11" s="69">
        <f t="shared" si="41"/>
        <v>0.62170197727084187</v>
      </c>
      <c r="BL11" s="69">
        <f>'RD T1'!E184</f>
        <v>2.2559070721261447</v>
      </c>
      <c r="BM11" s="69">
        <f t="shared" si="42"/>
        <v>2.8776090493969866</v>
      </c>
      <c r="BO11" t="str">
        <f t="shared" si="43"/>
        <v>22 Health professionals</v>
      </c>
      <c r="BP11" s="69">
        <v>2.211928916182659</v>
      </c>
      <c r="BQ11" s="69">
        <v>2.7163751991379645</v>
      </c>
      <c r="BR11" s="69">
        <v>2.8537190860835668</v>
      </c>
      <c r="BS11" s="69">
        <v>2.6986002101904583</v>
      </c>
      <c r="BT11" s="69">
        <v>2.2039873176407827</v>
      </c>
      <c r="BU11" s="69"/>
      <c r="BV11" s="69">
        <f t="shared" si="44"/>
        <v>-0.64973176844278413</v>
      </c>
      <c r="BW11" s="69">
        <f>'RD T1'!E213</f>
        <v>1.2868998018069324</v>
      </c>
      <c r="BX11" s="69">
        <f t="shared" si="45"/>
        <v>0.63716803336414829</v>
      </c>
      <c r="BZ11" t="str">
        <f t="shared" si="46"/>
        <v>22 Health professionals</v>
      </c>
      <c r="CA11" s="69">
        <v>1.5422671017591236</v>
      </c>
      <c r="CB11" s="69">
        <v>1.5719520399275886</v>
      </c>
      <c r="CC11" s="69">
        <v>1.5710768529780355</v>
      </c>
      <c r="CD11" s="69">
        <v>1.8004583688711526</v>
      </c>
      <c r="CE11" s="69">
        <v>1.23641758131639</v>
      </c>
      <c r="CF11" s="69"/>
      <c r="CG11" s="69">
        <f t="shared" si="47"/>
        <v>-0.33465927166164544</v>
      </c>
      <c r="CH11" s="69">
        <f>'RD T1'!E242</f>
        <v>0.66002250399658413</v>
      </c>
      <c r="CI11" s="69">
        <f t="shared" si="48"/>
        <v>0.32536323233493869</v>
      </c>
      <c r="CK11" t="str">
        <f t="shared" si="49"/>
        <v>22 Health professionals</v>
      </c>
      <c r="CL11" s="69">
        <v>0.14285905185923639</v>
      </c>
      <c r="CM11" s="69">
        <v>0.19904610512232021</v>
      </c>
      <c r="CN11" s="69">
        <v>0.18335173960005885</v>
      </c>
      <c r="CO11" s="69">
        <v>0.25605582833769114</v>
      </c>
      <c r="CP11" s="69">
        <v>0.27189517225140386</v>
      </c>
      <c r="CQ11" s="69"/>
      <c r="CR11" s="69">
        <f t="shared" si="50"/>
        <v>8.8543432651345011E-2</v>
      </c>
      <c r="CS11" s="69">
        <f>'RD T1'!E271</f>
        <v>0.10514113411092357</v>
      </c>
      <c r="CT11" s="69">
        <f t="shared" si="51"/>
        <v>0.19368456676226858</v>
      </c>
    </row>
    <row r="12" spans="1:98" x14ac:dyDescent="0.2">
      <c r="A12" s="10" t="str">
        <f>name!D8</f>
        <v>23 Teaching and other educational professionals</v>
      </c>
      <c r="B12" s="69">
        <v>2.5864165162401007</v>
      </c>
      <c r="C12" s="69">
        <v>3.1103245067226077</v>
      </c>
      <c r="D12" s="69">
        <v>3.0194562459537182</v>
      </c>
      <c r="E12" s="69">
        <v>3.341375027356702</v>
      </c>
      <c r="F12" s="69">
        <v>3.8454027631973173</v>
      </c>
      <c r="G12" s="11"/>
      <c r="H12" s="69">
        <f t="shared" si="26"/>
        <v>0.82594651724359913</v>
      </c>
      <c r="I12" s="69">
        <f>'RD T1'!E40</f>
        <v>1.6030502965910858</v>
      </c>
      <c r="J12" s="69">
        <f t="shared" si="27"/>
        <v>2.4289968138346847</v>
      </c>
      <c r="L12" t="str">
        <f t="shared" si="28"/>
        <v>23 Teaching and other educational professionals</v>
      </c>
      <c r="M12" s="69">
        <v>13.617150971306824</v>
      </c>
      <c r="N12" s="69">
        <v>17.305365358486124</v>
      </c>
      <c r="O12" s="69">
        <v>16.539812574391512</v>
      </c>
      <c r="P12" s="69">
        <v>18.159861045828062</v>
      </c>
      <c r="Q12" s="69">
        <v>20.909539323012996</v>
      </c>
      <c r="R12" s="11"/>
      <c r="S12" s="69">
        <f t="shared" si="29"/>
        <v>4.3697267486214848</v>
      </c>
      <c r="T12" s="69">
        <f>'RD T1'!E69</f>
        <v>8.9426955688911978</v>
      </c>
      <c r="U12" s="69">
        <f t="shared" si="30"/>
        <v>13.312422317512683</v>
      </c>
      <c r="W12" t="str">
        <f t="shared" si="31"/>
        <v>23 Teaching and other educational professionals</v>
      </c>
      <c r="X12" s="69">
        <v>9.8211022751659662</v>
      </c>
      <c r="Y12" s="69">
        <v>8.4905745348783022</v>
      </c>
      <c r="Z12" s="69">
        <v>9.8032849168769332</v>
      </c>
      <c r="AA12" s="69">
        <v>8.3300407945778936</v>
      </c>
      <c r="AB12" s="69">
        <v>7.0310137556942163</v>
      </c>
      <c r="AC12" s="69"/>
      <c r="AD12" s="69">
        <f t="shared" si="32"/>
        <v>-2.7722711611827169</v>
      </c>
      <c r="AE12" s="69">
        <f>'RD T1'!E98</f>
        <v>4.4034923963268051</v>
      </c>
      <c r="AF12" s="69">
        <f t="shared" si="33"/>
        <v>1.6312212351440882</v>
      </c>
      <c r="AH12" t="str">
        <f t="shared" si="34"/>
        <v>23 Teaching and other educational professionals</v>
      </c>
      <c r="AI12" s="69">
        <v>1.4180792124517183</v>
      </c>
      <c r="AJ12" s="69">
        <v>0.79136721038996016</v>
      </c>
      <c r="AK12" s="69">
        <v>0.80462573960441874</v>
      </c>
      <c r="AL12" s="69">
        <v>0.4882560788527438</v>
      </c>
      <c r="AM12" s="69">
        <v>0.50329236520769505</v>
      </c>
      <c r="AN12" s="69"/>
      <c r="AO12" s="69">
        <f t="shared" si="35"/>
        <v>-0.3013333743967237</v>
      </c>
      <c r="AP12" s="69">
        <f>'RD T1'!E127</f>
        <v>0.15348401538400888</v>
      </c>
      <c r="AQ12" s="69">
        <f t="shared" si="36"/>
        <v>-0.14784935901271481</v>
      </c>
      <c r="AS12" t="str">
        <f t="shared" si="37"/>
        <v>23 Teaching and other educational professionals</v>
      </c>
      <c r="AT12" s="69">
        <v>0.40567867731203328</v>
      </c>
      <c r="AU12" s="69">
        <v>0.37868888779062504</v>
      </c>
      <c r="AV12" s="69">
        <v>0.43763345099864936</v>
      </c>
      <c r="AW12" s="69">
        <v>0.37319180105421768</v>
      </c>
      <c r="AX12" s="69">
        <v>0.34824866455063108</v>
      </c>
      <c r="AY12" s="69"/>
      <c r="AZ12" s="69">
        <f t="shared" si="38"/>
        <v>-8.9384786448018283E-2</v>
      </c>
      <c r="BA12" s="69">
        <f>'RD T1'!E156</f>
        <v>0.17743870148485125</v>
      </c>
      <c r="BB12" s="69">
        <f t="shared" si="39"/>
        <v>8.8053915036832964E-2</v>
      </c>
      <c r="BD12" t="str">
        <f t="shared" si="40"/>
        <v>23 Teaching and other educational professionals</v>
      </c>
      <c r="BE12" s="69">
        <v>1.4472448326255434</v>
      </c>
      <c r="BF12" s="69">
        <v>1.646863575634183</v>
      </c>
      <c r="BG12" s="69">
        <v>1.8530160597017973</v>
      </c>
      <c r="BH12" s="69">
        <v>1.8766116055141033</v>
      </c>
      <c r="BI12" s="69">
        <v>2.227091873567427</v>
      </c>
      <c r="BJ12" s="69"/>
      <c r="BK12" s="69">
        <f t="shared" si="41"/>
        <v>0.37407581386562971</v>
      </c>
      <c r="BL12" s="69">
        <f>'RD T1'!E185</f>
        <v>0.86152668140788058</v>
      </c>
      <c r="BM12" s="69">
        <f t="shared" si="42"/>
        <v>1.2356024952735103</v>
      </c>
      <c r="BO12" t="str">
        <f t="shared" si="43"/>
        <v>23 Teaching and other educational professionals</v>
      </c>
      <c r="BP12" s="69">
        <v>1.1489652055397674</v>
      </c>
      <c r="BQ12" s="69">
        <v>1.199480594342637</v>
      </c>
      <c r="BR12" s="69">
        <v>1.3520244642847972</v>
      </c>
      <c r="BS12" s="69">
        <v>1.169641343298347</v>
      </c>
      <c r="BT12" s="69">
        <v>0.95993777254923984</v>
      </c>
      <c r="BU12" s="69"/>
      <c r="BV12" s="69">
        <f t="shared" si="44"/>
        <v>-0.39208669173555732</v>
      </c>
      <c r="BW12" s="69">
        <f>'RD T1'!E214</f>
        <v>0.54525155496916167</v>
      </c>
      <c r="BX12" s="69">
        <f t="shared" si="45"/>
        <v>0.15316486323360434</v>
      </c>
      <c r="BZ12" t="str">
        <f t="shared" si="46"/>
        <v>23 Teaching and other educational professionals</v>
      </c>
      <c r="CA12" s="69">
        <v>0.90562832143895255</v>
      </c>
      <c r="CB12" s="69">
        <v>0.82072883100497529</v>
      </c>
      <c r="CC12" s="69">
        <v>0.97816857809368063</v>
      </c>
      <c r="CD12" s="69">
        <v>0.94803961570605899</v>
      </c>
      <c r="CE12" s="69">
        <v>0.72072630245479818</v>
      </c>
      <c r="CF12" s="69"/>
      <c r="CG12" s="69">
        <f t="shared" si="47"/>
        <v>-0.25744227563888245</v>
      </c>
      <c r="CH12" s="69">
        <f>'RD T1'!E243</f>
        <v>0.39340806655175198</v>
      </c>
      <c r="CI12" s="69">
        <f t="shared" si="48"/>
        <v>0.13596579091286953</v>
      </c>
      <c r="CK12" t="str">
        <f t="shared" si="49"/>
        <v>23 Teaching and other educational professionals</v>
      </c>
      <c r="CL12" s="69">
        <v>0.13812217692754589</v>
      </c>
      <c r="CM12" s="69">
        <v>0.18467566921807735</v>
      </c>
      <c r="CN12" s="69">
        <v>0.21826077566408592</v>
      </c>
      <c r="CO12" s="69">
        <v>0.29086201417152102</v>
      </c>
      <c r="CP12" s="69">
        <v>0.26290603608577195</v>
      </c>
      <c r="CQ12" s="69"/>
      <c r="CR12" s="69">
        <f t="shared" si="50"/>
        <v>4.4645260421686039E-2</v>
      </c>
      <c r="CS12" s="69">
        <f>'RD T1'!E272</f>
        <v>0.12098963731367521</v>
      </c>
      <c r="CT12" s="69">
        <f t="shared" si="51"/>
        <v>0.16563489773536125</v>
      </c>
    </row>
    <row r="13" spans="1:98" x14ac:dyDescent="0.2">
      <c r="A13" s="10" t="str">
        <f>name!D9</f>
        <v>24 Business, media and public service professionals</v>
      </c>
      <c r="B13" s="69">
        <v>0.66637198658886665</v>
      </c>
      <c r="C13" s="69">
        <v>0.9241284168707018</v>
      </c>
      <c r="D13" s="69">
        <v>0.90064623539326583</v>
      </c>
      <c r="E13" s="69">
        <v>1.2039140842014653</v>
      </c>
      <c r="F13" s="69">
        <v>1.6582230221339334</v>
      </c>
      <c r="G13" s="11"/>
      <c r="H13" s="69">
        <f t="shared" si="26"/>
        <v>0.75757678674066753</v>
      </c>
      <c r="I13" s="69">
        <f>'RD T1'!E41</f>
        <v>0.63126544613260183</v>
      </c>
      <c r="J13" s="69">
        <f t="shared" si="27"/>
        <v>1.3888422328732695</v>
      </c>
      <c r="L13" t="str">
        <f t="shared" si="28"/>
        <v>24 Business, media and public service professionals</v>
      </c>
      <c r="M13" s="69">
        <v>8.6552344377899111</v>
      </c>
      <c r="N13" s="69">
        <v>12.598606089013348</v>
      </c>
      <c r="O13" s="69">
        <v>12.369917499448029</v>
      </c>
      <c r="P13" s="69">
        <v>15.626192963395896</v>
      </c>
      <c r="Q13" s="69">
        <v>20.529053244920355</v>
      </c>
      <c r="R13" s="11"/>
      <c r="S13" s="69">
        <f t="shared" si="29"/>
        <v>8.1591357454723266</v>
      </c>
      <c r="T13" s="69">
        <f>'RD T1'!E70</f>
        <v>7.9212184673537269</v>
      </c>
      <c r="U13" s="69">
        <f t="shared" si="30"/>
        <v>16.080354212826052</v>
      </c>
      <c r="W13" t="str">
        <f t="shared" si="31"/>
        <v>24 Business, media and public service professionals</v>
      </c>
      <c r="X13" s="69">
        <v>17.547341351681968</v>
      </c>
      <c r="Y13" s="69">
        <v>19.201660362238425</v>
      </c>
      <c r="Z13" s="69">
        <v>22.892510880897483</v>
      </c>
      <c r="AA13" s="69">
        <v>25.713438865309456</v>
      </c>
      <c r="AB13" s="69">
        <v>29.874332353229352</v>
      </c>
      <c r="AC13" s="69"/>
      <c r="AD13" s="69">
        <f t="shared" si="32"/>
        <v>6.9818214723318697</v>
      </c>
      <c r="AE13" s="69">
        <f>'RD T1'!E99</f>
        <v>14.282497550856121</v>
      </c>
      <c r="AF13" s="69">
        <f t="shared" si="33"/>
        <v>21.264319023187991</v>
      </c>
      <c r="AH13" t="str">
        <f t="shared" si="34"/>
        <v>24 Business, media and public service professionals</v>
      </c>
      <c r="AI13" s="69">
        <v>1.8901033885450769</v>
      </c>
      <c r="AJ13" s="69">
        <v>1.7349980813404589</v>
      </c>
      <c r="AK13" s="69">
        <v>2.0730124340094527</v>
      </c>
      <c r="AL13" s="69">
        <v>2.108848500124088</v>
      </c>
      <c r="AM13" s="69">
        <v>2.4331263932975942</v>
      </c>
      <c r="AN13" s="69"/>
      <c r="AO13" s="69">
        <f t="shared" si="35"/>
        <v>0.36011395928814149</v>
      </c>
      <c r="AP13" s="69">
        <f>'RD T1'!E128</f>
        <v>0.87736049425094231</v>
      </c>
      <c r="AQ13" s="69">
        <f t="shared" si="36"/>
        <v>1.2374744535390838</v>
      </c>
      <c r="AS13" t="str">
        <f t="shared" si="37"/>
        <v>24 Business, media and public service professionals</v>
      </c>
      <c r="AT13" s="69">
        <v>2.8410656572385315</v>
      </c>
      <c r="AU13" s="69">
        <v>2.9152172418859785</v>
      </c>
      <c r="AV13" s="69">
        <v>3.6523681049066714</v>
      </c>
      <c r="AW13" s="69">
        <v>4.0349722678590547</v>
      </c>
      <c r="AX13" s="69">
        <v>4.8220469664032901</v>
      </c>
      <c r="AY13" s="69"/>
      <c r="AZ13" s="69">
        <f t="shared" si="38"/>
        <v>1.1696788614966187</v>
      </c>
      <c r="BA13" s="69">
        <f>'RD T1'!E157</f>
        <v>2.100691875133061</v>
      </c>
      <c r="BB13" s="69">
        <f t="shared" si="39"/>
        <v>3.2703707366296797</v>
      </c>
      <c r="BD13" t="str">
        <f t="shared" si="40"/>
        <v>24 Business, media and public service professionals</v>
      </c>
      <c r="BE13" s="69">
        <v>6.7381948059971091</v>
      </c>
      <c r="BF13" s="69">
        <v>8.6189510433789653</v>
      </c>
      <c r="BG13" s="69">
        <v>9.1290711295667162</v>
      </c>
      <c r="BH13" s="69">
        <v>10.023193053507885</v>
      </c>
      <c r="BI13" s="69">
        <v>11.158319959784665</v>
      </c>
      <c r="BJ13" s="69"/>
      <c r="BK13" s="69">
        <f t="shared" si="41"/>
        <v>2.0292488302179486</v>
      </c>
      <c r="BL13" s="69">
        <f>'RD T1'!E186</f>
        <v>4.3532030934961199</v>
      </c>
      <c r="BM13" s="69">
        <f t="shared" si="42"/>
        <v>6.3824519237140684</v>
      </c>
      <c r="BO13" t="str">
        <f t="shared" si="43"/>
        <v>24 Business, media and public service professionals</v>
      </c>
      <c r="BP13" s="69">
        <v>4.89772643057485</v>
      </c>
      <c r="BQ13" s="69">
        <v>5.6159024215273794</v>
      </c>
      <c r="BR13" s="69">
        <v>5.9692716912458366</v>
      </c>
      <c r="BS13" s="69">
        <v>5.5772498775920303</v>
      </c>
      <c r="BT13" s="69">
        <v>4.6040890901240861</v>
      </c>
      <c r="BU13" s="69"/>
      <c r="BV13" s="69">
        <f t="shared" si="44"/>
        <v>-1.3651826011217505</v>
      </c>
      <c r="BW13" s="69">
        <f>'RD T1'!E215</f>
        <v>2.2401330222700007</v>
      </c>
      <c r="BX13" s="69">
        <f t="shared" si="45"/>
        <v>0.87495042114825017</v>
      </c>
      <c r="BZ13" t="str">
        <f t="shared" si="46"/>
        <v>24 Business, media and public service professionals</v>
      </c>
      <c r="CA13" s="69">
        <v>3.1872339535062935</v>
      </c>
      <c r="CB13" s="69">
        <v>3.4115296897305245</v>
      </c>
      <c r="CC13" s="69">
        <v>3.8712549945603074</v>
      </c>
      <c r="CD13" s="69">
        <v>3.8210410045110539</v>
      </c>
      <c r="CE13" s="69">
        <v>2.6099680430947099</v>
      </c>
      <c r="CF13" s="69"/>
      <c r="CG13" s="69">
        <f t="shared" si="47"/>
        <v>-1.2612869514655976</v>
      </c>
      <c r="CH13" s="69">
        <f>'RD T1'!E244</f>
        <v>1.4030173542770223</v>
      </c>
      <c r="CI13" s="69">
        <f t="shared" si="48"/>
        <v>0.14173040281142479</v>
      </c>
      <c r="CK13" t="str">
        <f t="shared" si="49"/>
        <v>24 Business, media and public service professionals</v>
      </c>
      <c r="CL13" s="69">
        <v>0.57495394549204892</v>
      </c>
      <c r="CM13" s="69">
        <v>0.78975744915673085</v>
      </c>
      <c r="CN13" s="69">
        <v>0.76445826549788065</v>
      </c>
      <c r="CO13" s="69">
        <v>0.93752481336203297</v>
      </c>
      <c r="CP13" s="69">
        <v>0.81786780002921877</v>
      </c>
      <c r="CQ13" s="69"/>
      <c r="CR13" s="69">
        <f t="shared" si="50"/>
        <v>5.3409534531338121E-2</v>
      </c>
      <c r="CS13" s="69">
        <f>'RD T1'!E273</f>
        <v>0.33604968714557393</v>
      </c>
      <c r="CT13" s="69">
        <f t="shared" si="51"/>
        <v>0.38945922167691205</v>
      </c>
    </row>
    <row r="14" spans="1:98" x14ac:dyDescent="0.2">
      <c r="A14" s="10" t="str">
        <f>name!D10</f>
        <v>31 Science, engineering and technology associate professionals</v>
      </c>
      <c r="B14" s="69">
        <v>0.20158489103091815</v>
      </c>
      <c r="C14" s="69">
        <v>0.31184562066078481</v>
      </c>
      <c r="D14" s="69">
        <v>0.30306594860886765</v>
      </c>
      <c r="E14" s="69">
        <v>0.34478230981931246</v>
      </c>
      <c r="F14" s="69">
        <v>0.50378179773988829</v>
      </c>
      <c r="G14" s="11"/>
      <c r="H14" s="69">
        <f t="shared" si="26"/>
        <v>0.20071584913102064</v>
      </c>
      <c r="I14" s="69">
        <f>'RD T1'!E42</f>
        <v>0.17190003484043184</v>
      </c>
      <c r="J14" s="69">
        <f t="shared" si="27"/>
        <v>0.37261588397145251</v>
      </c>
      <c r="L14" t="str">
        <f t="shared" si="28"/>
        <v>31 Science, engineering and technology associate professionals</v>
      </c>
      <c r="M14" s="69">
        <v>1.1892249132923189</v>
      </c>
      <c r="N14" s="69">
        <v>1.7475697523039051</v>
      </c>
      <c r="O14" s="69">
        <v>1.717516463461906</v>
      </c>
      <c r="P14" s="69">
        <v>1.8417399570951856</v>
      </c>
      <c r="Q14" s="69">
        <v>2.5272848379802602</v>
      </c>
      <c r="R14" s="11"/>
      <c r="S14" s="69">
        <f t="shared" si="29"/>
        <v>0.80976837451835415</v>
      </c>
      <c r="T14" s="69">
        <f>'RD T1'!E71</f>
        <v>0.85522495729597003</v>
      </c>
      <c r="U14" s="69">
        <f t="shared" si="30"/>
        <v>1.6649933318143242</v>
      </c>
      <c r="W14" t="str">
        <f t="shared" si="31"/>
        <v>31 Science, engineering and technology associate professionals</v>
      </c>
      <c r="X14" s="69">
        <v>3.3275703478245604</v>
      </c>
      <c r="Y14" s="69">
        <v>3.8676272725238463</v>
      </c>
      <c r="Z14" s="69">
        <v>4.4065948139282494</v>
      </c>
      <c r="AA14" s="69">
        <v>4.1151313002496943</v>
      </c>
      <c r="AB14" s="69">
        <v>4.7596985079552292</v>
      </c>
      <c r="AC14" s="69"/>
      <c r="AD14" s="69">
        <f t="shared" si="32"/>
        <v>0.35310369402697983</v>
      </c>
      <c r="AE14" s="69">
        <f>'RD T1'!E100</f>
        <v>1.9280196902463138</v>
      </c>
      <c r="AF14" s="69">
        <f t="shared" si="33"/>
        <v>2.2811233842732936</v>
      </c>
      <c r="AH14" t="str">
        <f t="shared" si="34"/>
        <v>31 Science, engineering and technology associate professionals</v>
      </c>
      <c r="AI14" s="69">
        <v>0.59265283282344061</v>
      </c>
      <c r="AJ14" s="69">
        <v>0.64528641753260185</v>
      </c>
      <c r="AK14" s="69">
        <v>0.78197315619659968</v>
      </c>
      <c r="AL14" s="69">
        <v>0.80646774336945848</v>
      </c>
      <c r="AM14" s="69">
        <v>1.0955950567574748</v>
      </c>
      <c r="AN14" s="69"/>
      <c r="AO14" s="69">
        <f t="shared" si="35"/>
        <v>0.31362190056087513</v>
      </c>
      <c r="AP14" s="69">
        <f>'RD T1'!E129</f>
        <v>0.41929268406397358</v>
      </c>
      <c r="AQ14" s="69">
        <f t="shared" si="36"/>
        <v>0.73291458462484871</v>
      </c>
      <c r="AS14" t="str">
        <f t="shared" si="37"/>
        <v>31 Science, engineering and technology associate professionals</v>
      </c>
      <c r="AT14" s="69">
        <v>1.584888808922605</v>
      </c>
      <c r="AU14" s="69">
        <v>1.5490698762788271</v>
      </c>
      <c r="AV14" s="69">
        <v>1.8186495707700137</v>
      </c>
      <c r="AW14" s="69">
        <v>1.5015478760448115</v>
      </c>
      <c r="AX14" s="69">
        <v>1.579816163457525</v>
      </c>
      <c r="AY14" s="69"/>
      <c r="AZ14" s="69">
        <f t="shared" si="38"/>
        <v>-0.2388334073124887</v>
      </c>
      <c r="BA14" s="69">
        <f>'RD T1'!E158</f>
        <v>0.60009453848567873</v>
      </c>
      <c r="BB14" s="69">
        <f t="shared" si="39"/>
        <v>0.36126113117319003</v>
      </c>
      <c r="BD14" t="str">
        <f t="shared" si="40"/>
        <v>31 Science, engineering and technology associate professionals</v>
      </c>
      <c r="BE14" s="69">
        <v>2.9168386885274402</v>
      </c>
      <c r="BF14" s="69">
        <v>3.5924122998292858</v>
      </c>
      <c r="BG14" s="69">
        <v>3.6899863184961275</v>
      </c>
      <c r="BH14" s="69">
        <v>2.9030502153263651</v>
      </c>
      <c r="BI14" s="69">
        <v>2.6444837577538305</v>
      </c>
      <c r="BJ14" s="69"/>
      <c r="BK14" s="69">
        <f t="shared" si="41"/>
        <v>-1.045502560742297</v>
      </c>
      <c r="BL14" s="69">
        <f>'RD T1'!E187</f>
        <v>1.0452686415785168</v>
      </c>
      <c r="BM14" s="69">
        <f t="shared" si="42"/>
        <v>-2.3391916378012745E-4</v>
      </c>
      <c r="BO14" t="str">
        <f t="shared" si="43"/>
        <v>31 Science, engineering and technology associate professionals</v>
      </c>
      <c r="BP14" s="69">
        <v>2.0714890449799936</v>
      </c>
      <c r="BQ14" s="69">
        <v>2.4603926113125927</v>
      </c>
      <c r="BR14" s="69">
        <v>2.5694616507387442</v>
      </c>
      <c r="BS14" s="69">
        <v>2.0057628995825949</v>
      </c>
      <c r="BT14" s="69">
        <v>1.8651598922057506</v>
      </c>
      <c r="BU14" s="69"/>
      <c r="BV14" s="69">
        <f t="shared" si="44"/>
        <v>-0.70430175853299359</v>
      </c>
      <c r="BW14" s="69">
        <f>'RD T1'!E216</f>
        <v>0.78065185010878824</v>
      </c>
      <c r="BX14" s="69">
        <f t="shared" si="45"/>
        <v>7.6350091575794643E-2</v>
      </c>
      <c r="BZ14" t="str">
        <f t="shared" si="46"/>
        <v>31 Science, engineering and technology associate professionals</v>
      </c>
      <c r="CA14" s="69">
        <v>1.7509388828841859</v>
      </c>
      <c r="CB14" s="69">
        <v>2.0627806904862633</v>
      </c>
      <c r="CC14" s="69">
        <v>2.3252606327606751</v>
      </c>
      <c r="CD14" s="69">
        <v>1.8038295011180505</v>
      </c>
      <c r="CE14" s="69">
        <v>1.4267007466818589</v>
      </c>
      <c r="CF14" s="69"/>
      <c r="CG14" s="69">
        <f t="shared" si="47"/>
        <v>-0.89855988607881621</v>
      </c>
      <c r="CH14" s="69">
        <f>'RD T1'!E245</f>
        <v>0.64259946795346978</v>
      </c>
      <c r="CI14" s="69">
        <f t="shared" si="48"/>
        <v>-0.25596041812534642</v>
      </c>
      <c r="CK14" t="str">
        <f t="shared" si="49"/>
        <v>31 Science, engineering and technology associate professionals</v>
      </c>
      <c r="CL14" s="69">
        <v>0.25600613223421986</v>
      </c>
      <c r="CM14" s="69">
        <v>0.36183101990019573</v>
      </c>
      <c r="CN14" s="69">
        <v>0.39286248214805763</v>
      </c>
      <c r="CO14" s="69">
        <v>0.45022749924796851</v>
      </c>
      <c r="CP14" s="69">
        <v>0.44914365701236475</v>
      </c>
      <c r="CQ14" s="69"/>
      <c r="CR14" s="69">
        <f t="shared" si="50"/>
        <v>5.6281174864307115E-2</v>
      </c>
      <c r="CS14" s="69">
        <f>'RD T1'!E274</f>
        <v>0.17934762043054892</v>
      </c>
      <c r="CT14" s="69">
        <f t="shared" si="51"/>
        <v>0.23562879529485603</v>
      </c>
    </row>
    <row r="15" spans="1:98" x14ac:dyDescent="0.2">
      <c r="A15" s="10" t="str">
        <f>name!D11</f>
        <v>32 Health and social care associate professionals</v>
      </c>
      <c r="B15" s="69">
        <v>5.284846338019554E-2</v>
      </c>
      <c r="C15" s="69">
        <v>8.881197922451034E-2</v>
      </c>
      <c r="D15" s="69">
        <v>6.5394446450264973E-2</v>
      </c>
      <c r="E15" s="69">
        <v>8.5382459263754401E-2</v>
      </c>
      <c r="F15" s="69">
        <v>0.12555633193831076</v>
      </c>
      <c r="G15" s="11"/>
      <c r="H15" s="69">
        <f t="shared" si="26"/>
        <v>6.0161885488045783E-2</v>
      </c>
      <c r="I15" s="69">
        <f>'RD T1'!E43</f>
        <v>5.2808619406232146E-2</v>
      </c>
      <c r="J15" s="69">
        <f t="shared" si="27"/>
        <v>0.11297050489427793</v>
      </c>
      <c r="L15" t="str">
        <f t="shared" si="28"/>
        <v>32 Health and social care associate professionals</v>
      </c>
      <c r="M15" s="69">
        <v>1.0647753026345586</v>
      </c>
      <c r="N15" s="69">
        <v>1.7706725259421181</v>
      </c>
      <c r="O15" s="69">
        <v>1.5329861238538873</v>
      </c>
      <c r="P15" s="69">
        <v>1.9035143909784744</v>
      </c>
      <c r="Q15" s="69">
        <v>2.6709690193984783</v>
      </c>
      <c r="R15" s="11"/>
      <c r="S15" s="69">
        <f t="shared" si="29"/>
        <v>1.137982895544591</v>
      </c>
      <c r="T15" s="69">
        <f>'RD T1'!E72</f>
        <v>1.0730196095142996</v>
      </c>
      <c r="U15" s="69">
        <f t="shared" si="30"/>
        <v>2.2110025050588904</v>
      </c>
      <c r="W15" t="str">
        <f t="shared" si="31"/>
        <v>32 Health and social care associate professionals</v>
      </c>
      <c r="X15" s="69">
        <v>3.459748101422004</v>
      </c>
      <c r="Y15" s="69">
        <v>4.3432445237287904</v>
      </c>
      <c r="Z15" s="69">
        <v>4.4572505532846343</v>
      </c>
      <c r="AA15" s="69">
        <v>5.1980807731402958</v>
      </c>
      <c r="AB15" s="69">
        <v>6.8729362595514658</v>
      </c>
      <c r="AC15" s="69"/>
      <c r="AD15" s="69">
        <f t="shared" si="32"/>
        <v>2.4156857062668315</v>
      </c>
      <c r="AE15" s="69">
        <f>'RD T1'!E101</f>
        <v>3.6572226843258102</v>
      </c>
      <c r="AF15" s="69">
        <f t="shared" si="33"/>
        <v>6.0729083905926418</v>
      </c>
      <c r="AH15" t="str">
        <f t="shared" si="34"/>
        <v>32 Health and social care associate professionals</v>
      </c>
      <c r="AI15" s="69">
        <v>2.3849323458488696</v>
      </c>
      <c r="AJ15" s="69">
        <v>2.1909537309977041</v>
      </c>
      <c r="AK15" s="69">
        <v>2.158569011748837</v>
      </c>
      <c r="AL15" s="69">
        <v>1.685645216672889</v>
      </c>
      <c r="AM15" s="69">
        <v>1.0750753508772615</v>
      </c>
      <c r="AN15" s="69"/>
      <c r="AO15" s="69">
        <f t="shared" si="35"/>
        <v>-1.0834936608715755</v>
      </c>
      <c r="AP15" s="69">
        <f>'RD T1'!E130</f>
        <v>0.6771719245837865</v>
      </c>
      <c r="AQ15" s="69">
        <f t="shared" si="36"/>
        <v>-0.406321736287789</v>
      </c>
      <c r="AS15" t="str">
        <f t="shared" si="37"/>
        <v>32 Health and social care associate professionals</v>
      </c>
      <c r="AT15" s="69">
        <v>0.57326949702096408</v>
      </c>
      <c r="AU15" s="69">
        <v>0.70396613217300175</v>
      </c>
      <c r="AV15" s="69">
        <v>0.78095474569872159</v>
      </c>
      <c r="AW15" s="69">
        <v>0.77575418488582315</v>
      </c>
      <c r="AX15" s="69">
        <v>0.90618601031240043</v>
      </c>
      <c r="AY15" s="69"/>
      <c r="AZ15" s="69">
        <f t="shared" si="38"/>
        <v>0.12523126461367884</v>
      </c>
      <c r="BA15" s="69">
        <f>'RD T1'!E159</f>
        <v>0.48174818223882665</v>
      </c>
      <c r="BB15" s="69">
        <f t="shared" si="39"/>
        <v>0.60697944685250549</v>
      </c>
      <c r="BD15" t="str">
        <f t="shared" si="40"/>
        <v>32 Health and social care associate professionals</v>
      </c>
      <c r="BE15" s="69">
        <v>2.3884220513661312</v>
      </c>
      <c r="BF15" s="69">
        <v>3.0895199010273884</v>
      </c>
      <c r="BG15" s="69">
        <v>3.3433767925069868</v>
      </c>
      <c r="BH15" s="69">
        <v>3.3501502892896395</v>
      </c>
      <c r="BI15" s="69">
        <v>3.8046402879599275</v>
      </c>
      <c r="BJ15" s="69"/>
      <c r="BK15" s="69">
        <f t="shared" si="41"/>
        <v>0.46126349545294065</v>
      </c>
      <c r="BL15" s="69">
        <f>'RD T1'!E188</f>
        <v>1.98954110507702</v>
      </c>
      <c r="BM15" s="69">
        <f t="shared" si="42"/>
        <v>2.4508046005299606</v>
      </c>
      <c r="BO15" t="str">
        <f t="shared" si="43"/>
        <v>32 Health and social care associate professionals</v>
      </c>
      <c r="BP15" s="69">
        <v>2.029260100859628</v>
      </c>
      <c r="BQ15" s="69">
        <v>2.3957582367404537</v>
      </c>
      <c r="BR15" s="69">
        <v>2.4444111317429496</v>
      </c>
      <c r="BS15" s="69">
        <v>2.1276904833687729</v>
      </c>
      <c r="BT15" s="69">
        <v>1.6828892073910597</v>
      </c>
      <c r="BU15" s="69"/>
      <c r="BV15" s="69">
        <f t="shared" si="44"/>
        <v>-0.76152192435188981</v>
      </c>
      <c r="BW15" s="69">
        <f>'RD T1'!E217</f>
        <v>1.1178777177793566</v>
      </c>
      <c r="BX15" s="69">
        <f t="shared" si="45"/>
        <v>0.35635579342746682</v>
      </c>
      <c r="BZ15" t="str">
        <f t="shared" si="46"/>
        <v>32 Health and social care associate professionals</v>
      </c>
      <c r="CA15" s="69">
        <v>0.93052957800982383</v>
      </c>
      <c r="CB15" s="69">
        <v>0.73970192966116088</v>
      </c>
      <c r="CC15" s="69">
        <v>0.7340877025675705</v>
      </c>
      <c r="CD15" s="69">
        <v>0.69357272168549444</v>
      </c>
      <c r="CE15" s="69">
        <v>0.45256553661286847</v>
      </c>
      <c r="CF15" s="69"/>
      <c r="CG15" s="69">
        <f t="shared" si="47"/>
        <v>-0.28152216595470203</v>
      </c>
      <c r="CH15" s="69">
        <f>'RD T1'!E246</f>
        <v>0.26459444949808958</v>
      </c>
      <c r="CI15" s="69">
        <f t="shared" si="48"/>
        <v>-1.6927716456612452E-2</v>
      </c>
      <c r="CK15" t="str">
        <f t="shared" si="49"/>
        <v>32 Health and social care associate professionals</v>
      </c>
      <c r="CL15" s="69">
        <v>9.9407705609001418E-2</v>
      </c>
      <c r="CM15" s="69">
        <v>0.11401263588382021</v>
      </c>
      <c r="CN15" s="69">
        <v>0.10794716569570666</v>
      </c>
      <c r="CO15" s="69">
        <v>0.134712691268221</v>
      </c>
      <c r="CP15" s="69">
        <v>0.15199927693644466</v>
      </c>
      <c r="CQ15" s="69"/>
      <c r="CR15" s="69">
        <f t="shared" si="50"/>
        <v>4.4052111240738004E-2</v>
      </c>
      <c r="CS15" s="69">
        <f>'RD T1'!E275</f>
        <v>6.2703033012656367E-2</v>
      </c>
      <c r="CT15" s="69">
        <f t="shared" si="51"/>
        <v>0.10675514425339437</v>
      </c>
    </row>
    <row r="16" spans="1:98" x14ac:dyDescent="0.2">
      <c r="A16" s="10" t="str">
        <f>name!D12</f>
        <v>33 Protective service occupations</v>
      </c>
      <c r="B16" s="69">
        <v>2.41805677426132E-2</v>
      </c>
      <c r="C16" s="69">
        <v>3.198380031856686E-2</v>
      </c>
      <c r="D16" s="69">
        <v>3.0993867276243162E-2</v>
      </c>
      <c r="E16" s="69">
        <v>4.8848908226838107E-2</v>
      </c>
      <c r="F16" s="69">
        <v>8.1484863969035981E-2</v>
      </c>
      <c r="G16" s="11"/>
      <c r="H16" s="69">
        <f t="shared" si="26"/>
        <v>5.0490996692792819E-2</v>
      </c>
      <c r="I16" s="69">
        <f>'RD T1'!E44</f>
        <v>2.0241962149010157E-2</v>
      </c>
      <c r="J16" s="69">
        <f t="shared" si="27"/>
        <v>7.0732958841802973E-2</v>
      </c>
      <c r="L16" t="str">
        <f t="shared" si="28"/>
        <v>33 Protective service occupations</v>
      </c>
      <c r="M16" s="69">
        <v>0.39283093934428231</v>
      </c>
      <c r="N16" s="69">
        <v>0.49521926799630939</v>
      </c>
      <c r="O16" s="69">
        <v>0.50253733869857331</v>
      </c>
      <c r="P16" s="69">
        <v>0.76275083958870837</v>
      </c>
      <c r="Q16" s="69">
        <v>1.2024208752177579</v>
      </c>
      <c r="R16" s="11"/>
      <c r="S16" s="69">
        <f t="shared" si="29"/>
        <v>0.69988353651918456</v>
      </c>
      <c r="T16" s="69">
        <f>'RD T1'!E73</f>
        <v>0.28461148506766043</v>
      </c>
      <c r="U16" s="69">
        <f t="shared" si="30"/>
        <v>0.98449502158684499</v>
      </c>
      <c r="W16" t="str">
        <f t="shared" si="31"/>
        <v>33 Protective service occupations</v>
      </c>
      <c r="X16" s="69">
        <v>1.9234943394536987</v>
      </c>
      <c r="Y16" s="69">
        <v>2.0036244162951178</v>
      </c>
      <c r="Z16" s="69">
        <v>2.3976900475424374</v>
      </c>
      <c r="AA16" s="69">
        <v>3.1632813898713619</v>
      </c>
      <c r="AB16" s="69">
        <v>4.5286514567949361</v>
      </c>
      <c r="AC16" s="69"/>
      <c r="AD16" s="69">
        <f t="shared" si="32"/>
        <v>2.1309614092524987</v>
      </c>
      <c r="AE16" s="69">
        <f>'RD T1'!E102</f>
        <v>1.4119611485449468</v>
      </c>
      <c r="AF16" s="69">
        <f t="shared" si="33"/>
        <v>3.5429225577974455</v>
      </c>
      <c r="AH16" t="str">
        <f t="shared" si="34"/>
        <v>33 Protective service occupations</v>
      </c>
      <c r="AI16" s="69">
        <v>0.53211893077950523</v>
      </c>
      <c r="AJ16" s="69">
        <v>0.53508224995515985</v>
      </c>
      <c r="AK16" s="69">
        <v>0.65976529952493079</v>
      </c>
      <c r="AL16" s="69">
        <v>0.83733480909283908</v>
      </c>
      <c r="AM16" s="69">
        <v>1.1385475405420644</v>
      </c>
      <c r="AN16" s="69"/>
      <c r="AO16" s="69">
        <f t="shared" si="35"/>
        <v>0.47878224101713363</v>
      </c>
      <c r="AP16" s="69">
        <f>'RD T1'!E131</f>
        <v>0.32897539544624427</v>
      </c>
      <c r="AQ16" s="69">
        <f t="shared" si="36"/>
        <v>0.80775763646337784</v>
      </c>
      <c r="AS16" t="str">
        <f t="shared" si="37"/>
        <v>33 Protective service occupations</v>
      </c>
      <c r="AT16" s="69">
        <v>0.47327173179604942</v>
      </c>
      <c r="AU16" s="69">
        <v>0.39339183272299794</v>
      </c>
      <c r="AV16" s="69">
        <v>0.45849605332803511</v>
      </c>
      <c r="AW16" s="69">
        <v>0.49537776487303214</v>
      </c>
      <c r="AX16" s="69">
        <v>0.560722923120066</v>
      </c>
      <c r="AY16" s="69"/>
      <c r="AZ16" s="69">
        <f t="shared" si="38"/>
        <v>0.10222686979203088</v>
      </c>
      <c r="BA16" s="69">
        <f>'RD T1'!E160</f>
        <v>0.17482514802676824</v>
      </c>
      <c r="BB16" s="69">
        <f t="shared" si="39"/>
        <v>0.27705201781879912</v>
      </c>
      <c r="BD16" t="str">
        <f t="shared" si="40"/>
        <v>33 Protective service occupations</v>
      </c>
      <c r="BE16" s="69">
        <v>2.3251028593915417</v>
      </c>
      <c r="BF16" s="69">
        <v>2.5201218740136118</v>
      </c>
      <c r="BG16" s="69">
        <v>2.4026847419473261</v>
      </c>
      <c r="BH16" s="69">
        <v>2.9212161290554817</v>
      </c>
      <c r="BI16" s="69">
        <v>3.1708017155908501</v>
      </c>
      <c r="BJ16" s="69"/>
      <c r="BK16" s="69">
        <f t="shared" si="41"/>
        <v>0.76811697364352405</v>
      </c>
      <c r="BL16" s="69">
        <f>'RD T1'!E189</f>
        <v>0.76114622392050024</v>
      </c>
      <c r="BM16" s="69">
        <f t="shared" si="42"/>
        <v>1.5292631975640243</v>
      </c>
      <c r="BO16" t="str">
        <f t="shared" si="43"/>
        <v>33 Protective service occupations</v>
      </c>
      <c r="BP16" s="69">
        <v>2.3514258823381735</v>
      </c>
      <c r="BQ16" s="69">
        <v>2.5123586671850724</v>
      </c>
      <c r="BR16" s="69">
        <v>2.4019898161083035</v>
      </c>
      <c r="BS16" s="69">
        <v>2.5961424952092851</v>
      </c>
      <c r="BT16" s="69">
        <v>2.2620045493670804</v>
      </c>
      <c r="BU16" s="69"/>
      <c r="BV16" s="69">
        <f t="shared" si="44"/>
        <v>-0.13998526674122314</v>
      </c>
      <c r="BW16" s="69">
        <f>'RD T1'!E218</f>
        <v>0.69838932030011558</v>
      </c>
      <c r="BX16" s="69">
        <f t="shared" si="45"/>
        <v>0.55840405355889244</v>
      </c>
      <c r="BZ16" t="str">
        <f t="shared" si="46"/>
        <v>33 Protective service occupations</v>
      </c>
      <c r="CA16" s="69">
        <v>1.3412101705713746</v>
      </c>
      <c r="CB16" s="69">
        <v>1.2045274770743999</v>
      </c>
      <c r="CC16" s="69">
        <v>1.2629355609125166</v>
      </c>
      <c r="CD16" s="69">
        <v>1.331709433410349</v>
      </c>
      <c r="CE16" s="69">
        <v>0.8962532201483695</v>
      </c>
      <c r="CF16" s="69"/>
      <c r="CG16" s="69">
        <f t="shared" si="47"/>
        <v>-0.36668234076414707</v>
      </c>
      <c r="CH16" s="69">
        <f>'RD T1'!E247</f>
        <v>0.38058536499040635</v>
      </c>
      <c r="CI16" s="69">
        <f t="shared" si="48"/>
        <v>1.3903024226259275E-2</v>
      </c>
      <c r="CK16" t="str">
        <f t="shared" si="49"/>
        <v>33 Protective service occupations</v>
      </c>
      <c r="CL16" s="69">
        <v>0.20399351365975033</v>
      </c>
      <c r="CM16" s="69">
        <v>0.17757582206808534</v>
      </c>
      <c r="CN16" s="69">
        <v>0.15550091211119774</v>
      </c>
      <c r="CO16" s="69">
        <v>0.14983521003329256</v>
      </c>
      <c r="CP16" s="69">
        <v>6.6350265416011245E-2</v>
      </c>
      <c r="CQ16" s="69"/>
      <c r="CR16" s="69">
        <f t="shared" si="50"/>
        <v>-8.9150646695186492E-2</v>
      </c>
      <c r="CS16" s="69">
        <f>'RD T1'!E276</f>
        <v>2.8130722802856025E-2</v>
      </c>
      <c r="CT16" s="69">
        <f t="shared" si="51"/>
        <v>-6.1019923892330463E-2</v>
      </c>
    </row>
    <row r="17" spans="1:98" x14ac:dyDescent="0.2">
      <c r="A17" s="10" t="str">
        <f>name!D13</f>
        <v>34 Culture, media and sports occupations</v>
      </c>
      <c r="B17" s="69">
        <v>0.1045420471707367</v>
      </c>
      <c r="C17" s="69">
        <v>0.15604535805952344</v>
      </c>
      <c r="D17" s="69">
        <v>0.15503565093088098</v>
      </c>
      <c r="E17" s="69">
        <v>0.17251993468570015</v>
      </c>
      <c r="F17" s="69">
        <v>0.23114345354842156</v>
      </c>
      <c r="G17" s="11"/>
      <c r="H17" s="69">
        <f t="shared" si="26"/>
        <v>7.6107802617540576E-2</v>
      </c>
      <c r="I17" s="69">
        <f>'RD T1'!E45</f>
        <v>8.8065158755241665E-2</v>
      </c>
      <c r="J17" s="69">
        <f t="shared" si="27"/>
        <v>0.16417296137278226</v>
      </c>
      <c r="L17" t="str">
        <f t="shared" si="28"/>
        <v>34 Culture, media and sports occupations</v>
      </c>
      <c r="M17" s="69">
        <v>1.8100502486399095</v>
      </c>
      <c r="N17" s="69">
        <v>2.3846310045644641</v>
      </c>
      <c r="O17" s="69">
        <v>2.3042718041101908</v>
      </c>
      <c r="P17" s="69">
        <v>2.4959208557136598</v>
      </c>
      <c r="Q17" s="69">
        <v>3.2777658739376663</v>
      </c>
      <c r="R17" s="11"/>
      <c r="S17" s="69">
        <f t="shared" si="29"/>
        <v>0.97349406982747544</v>
      </c>
      <c r="T17" s="69">
        <f>'RD T1'!E74</f>
        <v>1.2538481723454173</v>
      </c>
      <c r="U17" s="69">
        <f t="shared" si="30"/>
        <v>2.2273422421728926</v>
      </c>
      <c r="W17" t="str">
        <f t="shared" si="31"/>
        <v>34 Culture, media and sports occupations</v>
      </c>
      <c r="X17" s="69">
        <v>4.8642637684242693</v>
      </c>
      <c r="Y17" s="69">
        <v>4.3571523705479756</v>
      </c>
      <c r="Z17" s="69">
        <v>4.9732198003148413</v>
      </c>
      <c r="AA17" s="69">
        <v>4.7667202368894186</v>
      </c>
      <c r="AB17" s="69">
        <v>5.3343875370340648</v>
      </c>
      <c r="AC17" s="69"/>
      <c r="AD17" s="69">
        <f t="shared" si="32"/>
        <v>0.36116773671922342</v>
      </c>
      <c r="AE17" s="69">
        <f>'RD T1'!E103</f>
        <v>2.4373961689535459</v>
      </c>
      <c r="AF17" s="69">
        <f t="shared" si="33"/>
        <v>2.7985639056727694</v>
      </c>
      <c r="AH17" t="str">
        <f t="shared" si="34"/>
        <v>34 Culture, media and sports occupations</v>
      </c>
      <c r="AI17" s="69">
        <v>0.55798225276247648</v>
      </c>
      <c r="AJ17" s="69">
        <v>0.55662292510859745</v>
      </c>
      <c r="AK17" s="69">
        <v>0.68555849597718044</v>
      </c>
      <c r="AL17" s="69">
        <v>0.6485251241064649</v>
      </c>
      <c r="AM17" s="69">
        <v>0.8421795709485228</v>
      </c>
      <c r="AN17" s="69"/>
      <c r="AO17" s="69">
        <f t="shared" si="35"/>
        <v>0.15662107497134237</v>
      </c>
      <c r="AP17" s="69">
        <f>'RD T1'!E132</f>
        <v>0.33952454223775108</v>
      </c>
      <c r="AQ17" s="69">
        <f t="shared" si="36"/>
        <v>0.49614561720909345</v>
      </c>
      <c r="AS17" t="str">
        <f t="shared" si="37"/>
        <v>34 Culture, media and sports occupations</v>
      </c>
      <c r="AT17" s="69">
        <v>0.8105211819073449</v>
      </c>
      <c r="AU17" s="69">
        <v>0.7149552712945062</v>
      </c>
      <c r="AV17" s="69">
        <v>0.80587410564613604</v>
      </c>
      <c r="AW17" s="69">
        <v>0.71667497568519045</v>
      </c>
      <c r="AX17" s="69">
        <v>0.74813395027928098</v>
      </c>
      <c r="AY17" s="69"/>
      <c r="AZ17" s="69">
        <f t="shared" si="38"/>
        <v>-5.7740155366855062E-2</v>
      </c>
      <c r="BA17" s="69">
        <f>'RD T1'!E161</f>
        <v>0.35163862787504746</v>
      </c>
      <c r="BB17" s="69">
        <f t="shared" si="39"/>
        <v>0.2938984725081924</v>
      </c>
      <c r="BD17" t="str">
        <f t="shared" si="40"/>
        <v>34 Culture, media and sports occupations</v>
      </c>
      <c r="BE17" s="69">
        <v>2.2374271127476408</v>
      </c>
      <c r="BF17" s="69">
        <v>2.1947470304546743</v>
      </c>
      <c r="BG17" s="69">
        <v>2.1880401347230034</v>
      </c>
      <c r="BH17" s="69">
        <v>1.8760926121491568</v>
      </c>
      <c r="BI17" s="69">
        <v>1.9790663654469733</v>
      </c>
      <c r="BJ17" s="69"/>
      <c r="BK17" s="69">
        <f t="shared" si="41"/>
        <v>-0.20897376927603006</v>
      </c>
      <c r="BL17" s="69">
        <f>'RD T1'!E190</f>
        <v>0.74693489707700789</v>
      </c>
      <c r="BM17" s="69">
        <f t="shared" si="42"/>
        <v>0.53796112780097782</v>
      </c>
      <c r="BO17" t="str">
        <f t="shared" si="43"/>
        <v>34 Culture, media and sports occupations</v>
      </c>
      <c r="BP17" s="69">
        <v>1.2364492860958769</v>
      </c>
      <c r="BQ17" s="69">
        <v>0.98847809966470335</v>
      </c>
      <c r="BR17" s="69">
        <v>0.96850613282805353</v>
      </c>
      <c r="BS17" s="69">
        <v>0.67487941717592659</v>
      </c>
      <c r="BT17" s="69">
        <v>0.41111931734792362</v>
      </c>
      <c r="BU17" s="69"/>
      <c r="BV17" s="69">
        <f t="shared" si="44"/>
        <v>-0.55738681548012992</v>
      </c>
      <c r="BW17" s="69">
        <f>'RD T1'!E219</f>
        <v>0.24004205006052304</v>
      </c>
      <c r="BX17" s="69">
        <f t="shared" si="45"/>
        <v>-0.31734476541960688</v>
      </c>
      <c r="BZ17" t="str">
        <f t="shared" si="46"/>
        <v>34 Culture, media and sports occupations</v>
      </c>
      <c r="CA17" s="69">
        <v>1.0174099335133622</v>
      </c>
      <c r="CB17" s="69">
        <v>0.8615317133769691</v>
      </c>
      <c r="CC17" s="69">
        <v>0.8700774362183098</v>
      </c>
      <c r="CD17" s="69">
        <v>0.72861399955007855</v>
      </c>
      <c r="CE17" s="69">
        <v>0.51034697069200141</v>
      </c>
      <c r="CF17" s="69"/>
      <c r="CG17" s="69">
        <f t="shared" si="47"/>
        <v>-0.35973046552630839</v>
      </c>
      <c r="CH17" s="69">
        <f>'RD T1'!E248</f>
        <v>0.25161560217603013</v>
      </c>
      <c r="CI17" s="69">
        <f t="shared" si="48"/>
        <v>-0.10811486335027826</v>
      </c>
      <c r="CK17" t="str">
        <f t="shared" si="49"/>
        <v>34 Culture, media and sports occupations</v>
      </c>
      <c r="CL17" s="69">
        <v>0.25195028819858617</v>
      </c>
      <c r="CM17" s="69">
        <v>0.30061734657454742</v>
      </c>
      <c r="CN17" s="69">
        <v>0.28012793460147606</v>
      </c>
      <c r="CO17" s="69">
        <v>0.29444118342832076</v>
      </c>
      <c r="CP17" s="69">
        <v>0.24776642969983187</v>
      </c>
      <c r="CQ17" s="69"/>
      <c r="CR17" s="69">
        <f t="shared" si="50"/>
        <v>-3.2361504901644189E-2</v>
      </c>
      <c r="CS17" s="69">
        <f>'RD T1'!E277</f>
        <v>9.928580723295885E-2</v>
      </c>
      <c r="CT17" s="69">
        <f t="shared" si="51"/>
        <v>6.6924302331314661E-2</v>
      </c>
    </row>
    <row r="18" spans="1:98" x14ac:dyDescent="0.2">
      <c r="A18" s="10" t="str">
        <f>name!D14</f>
        <v>35 Business and public service associate professionals</v>
      </c>
      <c r="B18" s="69">
        <v>0.49125125071595693</v>
      </c>
      <c r="C18" s="69">
        <v>0.63654102090241782</v>
      </c>
      <c r="D18" s="69">
        <v>0.59401100027546416</v>
      </c>
      <c r="E18" s="69">
        <v>0.72290075358018857</v>
      </c>
      <c r="F18" s="69">
        <v>1.0026836253839329</v>
      </c>
      <c r="G18" s="11"/>
      <c r="H18" s="69">
        <f t="shared" si="26"/>
        <v>0.40867262510846869</v>
      </c>
      <c r="I18" s="69">
        <f>'RD T1'!E46</f>
        <v>0.35949886874177689</v>
      </c>
      <c r="J18" s="69">
        <f t="shared" si="27"/>
        <v>0.76817149385024552</v>
      </c>
      <c r="L18" t="str">
        <f t="shared" si="28"/>
        <v>35 Business and public service associate professionals</v>
      </c>
      <c r="M18" s="69">
        <v>4.8475318839250647</v>
      </c>
      <c r="N18" s="69">
        <v>7.0634543244060231</v>
      </c>
      <c r="O18" s="69">
        <v>6.5107574836683026</v>
      </c>
      <c r="P18" s="69">
        <v>7.7160207829807428</v>
      </c>
      <c r="Q18" s="69">
        <v>10.159632597474834</v>
      </c>
      <c r="R18" s="11"/>
      <c r="S18" s="69">
        <f t="shared" si="29"/>
        <v>3.6488751138065316</v>
      </c>
      <c r="T18" s="69">
        <f>'RD T1'!E75</f>
        <v>3.7939136585605895</v>
      </c>
      <c r="U18" s="69">
        <f t="shared" si="30"/>
        <v>7.4427887723671216</v>
      </c>
      <c r="W18" t="str">
        <f t="shared" si="31"/>
        <v>35 Business and public service associate professionals</v>
      </c>
      <c r="X18" s="69">
        <v>12.359168049267939</v>
      </c>
      <c r="Y18" s="69">
        <v>13.084932945902597</v>
      </c>
      <c r="Z18" s="69">
        <v>14.479460175018664</v>
      </c>
      <c r="AA18" s="69">
        <v>14.668619635352215</v>
      </c>
      <c r="AB18" s="69">
        <v>16.517889433982745</v>
      </c>
      <c r="AC18" s="69"/>
      <c r="AD18" s="69">
        <f t="shared" si="32"/>
        <v>2.0384292589640811</v>
      </c>
      <c r="AE18" s="69">
        <f>'RD T1'!E104</f>
        <v>7.7750088837364713</v>
      </c>
      <c r="AF18" s="69">
        <f t="shared" si="33"/>
        <v>9.8134381427005515</v>
      </c>
      <c r="AH18" t="str">
        <f t="shared" si="34"/>
        <v>35 Business and public service associate professionals</v>
      </c>
      <c r="AI18" s="69">
        <v>3.3347548177776631</v>
      </c>
      <c r="AJ18" s="69">
        <v>3.4293598102412228</v>
      </c>
      <c r="AK18" s="69">
        <v>3.9729709735029628</v>
      </c>
      <c r="AL18" s="69">
        <v>4.065800351701653</v>
      </c>
      <c r="AM18" s="69">
        <v>4.9125654476264655</v>
      </c>
      <c r="AN18" s="69"/>
      <c r="AO18" s="69">
        <f t="shared" si="35"/>
        <v>0.93959447412350272</v>
      </c>
      <c r="AP18" s="69">
        <f>'RD T1'!E133</f>
        <v>2.1285578227298982</v>
      </c>
      <c r="AQ18" s="69">
        <f t="shared" si="36"/>
        <v>3.068152296853401</v>
      </c>
      <c r="AS18" t="str">
        <f t="shared" si="37"/>
        <v>35 Business and public service associate professionals</v>
      </c>
      <c r="AT18" s="69">
        <v>3.0984240149956208</v>
      </c>
      <c r="AU18" s="69">
        <v>3.1327892095120977</v>
      </c>
      <c r="AV18" s="69">
        <v>3.6094432209277381</v>
      </c>
      <c r="AW18" s="69">
        <v>3.5619311915636618</v>
      </c>
      <c r="AX18" s="69">
        <v>4.133806518871066</v>
      </c>
      <c r="AY18" s="69"/>
      <c r="AZ18" s="69">
        <f t="shared" si="38"/>
        <v>0.52436329794332792</v>
      </c>
      <c r="BA18" s="69">
        <f>'RD T1'!E162</f>
        <v>1.7965850881153305</v>
      </c>
      <c r="BB18" s="69">
        <f t="shared" si="39"/>
        <v>2.3209483860586584</v>
      </c>
      <c r="BD18" t="str">
        <f t="shared" si="40"/>
        <v>35 Business and public service associate professionals</v>
      </c>
      <c r="BE18" s="69">
        <v>9.7265848636711141</v>
      </c>
      <c r="BF18" s="69">
        <v>11.121667732954142</v>
      </c>
      <c r="BG18" s="69">
        <v>11.538886865493199</v>
      </c>
      <c r="BH18" s="69">
        <v>10.498035227773133</v>
      </c>
      <c r="BI18" s="69">
        <v>10.172459880044512</v>
      </c>
      <c r="BJ18" s="69"/>
      <c r="BK18" s="69">
        <f t="shared" si="41"/>
        <v>-1.3664269854486868</v>
      </c>
      <c r="BL18" s="69">
        <f>'RD T1'!E191</f>
        <v>4.4444948453567195</v>
      </c>
      <c r="BM18" s="69">
        <f t="shared" si="42"/>
        <v>3.0780678599080327</v>
      </c>
      <c r="BO18" t="str">
        <f t="shared" si="43"/>
        <v>35 Business and public service associate professionals</v>
      </c>
      <c r="BP18" s="69">
        <v>8.3489411769932946</v>
      </c>
      <c r="BQ18" s="69">
        <v>9.0422292878770634</v>
      </c>
      <c r="BR18" s="69">
        <v>9.2029699825632214</v>
      </c>
      <c r="BS18" s="69">
        <v>7.6766526985087138</v>
      </c>
      <c r="BT18" s="69">
        <v>6.1001659725137563</v>
      </c>
      <c r="BU18" s="69"/>
      <c r="BV18" s="69">
        <f t="shared" si="44"/>
        <v>-3.1028040100494652</v>
      </c>
      <c r="BW18" s="69">
        <f>'RD T1'!E220</f>
        <v>2.965726524742097</v>
      </c>
      <c r="BX18" s="69">
        <f t="shared" si="45"/>
        <v>-0.13707748530736819</v>
      </c>
      <c r="BZ18" t="str">
        <f t="shared" si="46"/>
        <v>35 Business and public service associate professionals</v>
      </c>
      <c r="CA18" s="69">
        <v>5.5557248657453595</v>
      </c>
      <c r="CB18" s="69">
        <v>5.4932423941040653</v>
      </c>
      <c r="CC18" s="69">
        <v>5.542226664409923</v>
      </c>
      <c r="CD18" s="69">
        <v>4.6114480897813337</v>
      </c>
      <c r="CE18" s="69">
        <v>2.9873589315436693</v>
      </c>
      <c r="CF18" s="69"/>
      <c r="CG18" s="69">
        <f t="shared" si="47"/>
        <v>-2.5548677328662537</v>
      </c>
      <c r="CH18" s="69">
        <f>'RD T1'!E249</f>
        <v>1.5401543154566559</v>
      </c>
      <c r="CI18" s="69">
        <f t="shared" si="48"/>
        <v>-1.0147134174095978</v>
      </c>
      <c r="CK18" t="str">
        <f t="shared" si="49"/>
        <v>35 Business and public service associate professionals</v>
      </c>
      <c r="CL18" s="69">
        <v>0.90128563315448051</v>
      </c>
      <c r="CM18" s="69">
        <v>1.121804243784333</v>
      </c>
      <c r="CN18" s="69">
        <v>0.97358031104110421</v>
      </c>
      <c r="CO18" s="69">
        <v>0.88983446143561218</v>
      </c>
      <c r="CP18" s="69">
        <v>0.80515482891104295</v>
      </c>
      <c r="CQ18" s="69"/>
      <c r="CR18" s="69">
        <f t="shared" si="50"/>
        <v>-0.16842548213006125</v>
      </c>
      <c r="CS18" s="69">
        <f>'RD T1'!E278</f>
        <v>0.30394276684847626</v>
      </c>
      <c r="CT18" s="69">
        <f t="shared" si="51"/>
        <v>0.13551728471841501</v>
      </c>
    </row>
    <row r="19" spans="1:98" x14ac:dyDescent="0.2">
      <c r="A19" s="10" t="str">
        <f>name!D15</f>
        <v>41 Administrative occupations</v>
      </c>
      <c r="B19" s="69">
        <v>0.30467500414644955</v>
      </c>
      <c r="C19" s="69">
        <v>0.40602089794290169</v>
      </c>
      <c r="D19" s="69">
        <v>0.36148887549008568</v>
      </c>
      <c r="E19" s="69">
        <v>0.4421289732501002</v>
      </c>
      <c r="F19" s="69">
        <v>0.62256908702625346</v>
      </c>
      <c r="G19" s="11"/>
      <c r="H19" s="69">
        <f t="shared" si="26"/>
        <v>0.26108021153616778</v>
      </c>
      <c r="I19" s="69">
        <f>'RD T1'!E47</f>
        <v>0.23611982622680727</v>
      </c>
      <c r="J19" s="69">
        <f t="shared" si="27"/>
        <v>0.49720003776297506</v>
      </c>
      <c r="L19" t="str">
        <f t="shared" si="28"/>
        <v>41 Administrative occupations</v>
      </c>
      <c r="M19" s="69">
        <v>3.5091719183386152</v>
      </c>
      <c r="N19" s="69">
        <v>5.2713513127452805</v>
      </c>
      <c r="O19" s="69">
        <v>4.6800750423615289</v>
      </c>
      <c r="P19" s="69">
        <v>5.7123788541255021</v>
      </c>
      <c r="Q19" s="69">
        <v>7.8074498863899926</v>
      </c>
      <c r="R19" s="11"/>
      <c r="S19" s="69">
        <f t="shared" si="29"/>
        <v>3.1273748440284637</v>
      </c>
      <c r="T19" s="69">
        <f>'RD T1'!E76</f>
        <v>3.0611123134429361</v>
      </c>
      <c r="U19" s="69">
        <f t="shared" si="30"/>
        <v>6.1884871574713998</v>
      </c>
      <c r="W19" t="str">
        <f t="shared" si="31"/>
        <v>41 Administrative occupations</v>
      </c>
      <c r="X19" s="69">
        <v>12.906234253300566</v>
      </c>
      <c r="Y19" s="69">
        <v>14.27389272273448</v>
      </c>
      <c r="Z19" s="69">
        <v>15.252984309490355</v>
      </c>
      <c r="AA19" s="69">
        <v>16.335321903404711</v>
      </c>
      <c r="AB19" s="69">
        <v>19.408243822026094</v>
      </c>
      <c r="AC19" s="69"/>
      <c r="AD19" s="69">
        <f t="shared" si="32"/>
        <v>4.1552595125357392</v>
      </c>
      <c r="AE19" s="69">
        <f>'RD T1'!E105</f>
        <v>9.9379462696481884</v>
      </c>
      <c r="AF19" s="69">
        <f t="shared" si="33"/>
        <v>14.093205782183928</v>
      </c>
      <c r="AH19" t="str">
        <f t="shared" si="34"/>
        <v>41 Administrative occupations</v>
      </c>
      <c r="AI19" s="69">
        <v>5.0795183556494958</v>
      </c>
      <c r="AJ19" s="69">
        <v>5.6279722440284692</v>
      </c>
      <c r="AK19" s="69">
        <v>5.8466642702478442</v>
      </c>
      <c r="AL19" s="69">
        <v>6.2314075857022999</v>
      </c>
      <c r="AM19" s="69">
        <v>7.4656688799201492</v>
      </c>
      <c r="AN19" s="69"/>
      <c r="AO19" s="69">
        <f t="shared" si="35"/>
        <v>1.619004609672305</v>
      </c>
      <c r="AP19" s="69">
        <f>'RD T1'!E134</f>
        <v>3.985941020640781</v>
      </c>
      <c r="AQ19" s="69">
        <f t="shared" si="36"/>
        <v>5.604945630313086</v>
      </c>
      <c r="AS19" t="str">
        <f t="shared" si="37"/>
        <v>41 Administrative occupations</v>
      </c>
      <c r="AT19" s="69">
        <v>4.7219672984728849</v>
      </c>
      <c r="AU19" s="69">
        <v>5.1927336228707173</v>
      </c>
      <c r="AV19" s="69">
        <v>5.424934127918271</v>
      </c>
      <c r="AW19" s="69">
        <v>5.6078252453590984</v>
      </c>
      <c r="AX19" s="69">
        <v>6.6496196811331769</v>
      </c>
      <c r="AY19" s="69"/>
      <c r="AZ19" s="69">
        <f t="shared" si="38"/>
        <v>1.2246855532149059</v>
      </c>
      <c r="BA19" s="69">
        <f>'RD T1'!E163</f>
        <v>3.4476657215129496</v>
      </c>
      <c r="BB19" s="69">
        <f t="shared" si="39"/>
        <v>4.6723512747278555</v>
      </c>
      <c r="BD19" t="str">
        <f t="shared" si="40"/>
        <v>41 Administrative occupations</v>
      </c>
      <c r="BE19" s="69">
        <v>16.138865298053201</v>
      </c>
      <c r="BF19" s="69">
        <v>17.586372277331705</v>
      </c>
      <c r="BG19" s="69">
        <v>19.186602674345036</v>
      </c>
      <c r="BH19" s="69">
        <v>17.308466899164127</v>
      </c>
      <c r="BI19" s="69">
        <v>15.988958965129829</v>
      </c>
      <c r="BJ19" s="69"/>
      <c r="BK19" s="69">
        <f t="shared" si="41"/>
        <v>-3.1976437092152068</v>
      </c>
      <c r="BL19" s="69">
        <f>'RD T1'!E192</f>
        <v>8.1472716739270261</v>
      </c>
      <c r="BM19" s="69">
        <f t="shared" si="42"/>
        <v>4.9496279647118193</v>
      </c>
      <c r="BO19" t="str">
        <f t="shared" si="43"/>
        <v>41 Administrative occupations</v>
      </c>
      <c r="BP19" s="69">
        <v>20.280769391059081</v>
      </c>
      <c r="BQ19" s="69">
        <v>20.175090649756211</v>
      </c>
      <c r="BR19" s="69">
        <v>21.060751553715349</v>
      </c>
      <c r="BS19" s="69">
        <v>17.018903425406108</v>
      </c>
      <c r="BT19" s="69">
        <v>11.894891945310411</v>
      </c>
      <c r="BU19" s="69"/>
      <c r="BV19" s="69">
        <f t="shared" si="44"/>
        <v>-9.1658596084049382</v>
      </c>
      <c r="BW19" s="69">
        <f>'RD T1'!E221</f>
        <v>7.2728683958094713</v>
      </c>
      <c r="BX19" s="69">
        <f t="shared" si="45"/>
        <v>-1.8929912125954669</v>
      </c>
      <c r="BZ19" t="str">
        <f t="shared" si="46"/>
        <v>41 Administrative occupations</v>
      </c>
      <c r="CA19" s="69">
        <v>12.226437518760335</v>
      </c>
      <c r="CB19" s="69">
        <v>9.1333227285494729</v>
      </c>
      <c r="CC19" s="69">
        <v>9.230843765571441</v>
      </c>
      <c r="CD19" s="69">
        <v>6.5233705619283278</v>
      </c>
      <c r="CE19" s="69">
        <v>2.507142593511976</v>
      </c>
      <c r="CF19" s="69"/>
      <c r="CG19" s="69">
        <f t="shared" si="47"/>
        <v>-6.7237011720594655</v>
      </c>
      <c r="CH19" s="69">
        <f>'RD T1'!E250</f>
        <v>1.9149750755579402</v>
      </c>
      <c r="CI19" s="69">
        <f t="shared" si="48"/>
        <v>-4.808726096501525</v>
      </c>
      <c r="CK19" t="str">
        <f t="shared" si="49"/>
        <v>41 Administrative occupations</v>
      </c>
      <c r="CL19" s="69">
        <v>2.2073119651760771</v>
      </c>
      <c r="CM19" s="69">
        <v>2.2154412782590707</v>
      </c>
      <c r="CN19" s="69">
        <v>1.862647079935547</v>
      </c>
      <c r="CO19" s="69">
        <v>1.6121990109375741</v>
      </c>
      <c r="CP19" s="69">
        <v>1.0677822108496355</v>
      </c>
      <c r="CQ19" s="69"/>
      <c r="CR19" s="69">
        <f t="shared" si="50"/>
        <v>-0.79486486908591147</v>
      </c>
      <c r="CS19" s="69">
        <f>'RD T1'!E279</f>
        <v>0.52475284912757025</v>
      </c>
      <c r="CT19" s="69">
        <f t="shared" si="51"/>
        <v>-0.27011201995834122</v>
      </c>
    </row>
    <row r="20" spans="1:98" x14ac:dyDescent="0.2">
      <c r="A20" s="10" t="str">
        <f>name!D16</f>
        <v>42 Secretarial and related occupations</v>
      </c>
      <c r="B20" s="69">
        <v>2.3502200420853388E-2</v>
      </c>
      <c r="C20" s="69">
        <v>3.5931148392182595E-2</v>
      </c>
      <c r="D20" s="69">
        <v>3.1978017477300655E-2</v>
      </c>
      <c r="E20" s="69">
        <v>5.0967285371764967E-2</v>
      </c>
      <c r="F20" s="69">
        <v>8.4309915726977561E-2</v>
      </c>
      <c r="G20" s="11"/>
      <c r="H20" s="69">
        <f t="shared" si="26"/>
        <v>5.2331898249676906E-2</v>
      </c>
      <c r="I20" s="69">
        <f>'RD T1'!E48</f>
        <v>3.1262980850246938E-2</v>
      </c>
      <c r="J20" s="69">
        <f t="shared" si="27"/>
        <v>8.3594879099923844E-2</v>
      </c>
      <c r="L20" t="str">
        <f t="shared" si="28"/>
        <v>42 Secretarial and related occupations</v>
      </c>
      <c r="M20" s="69">
        <v>0.60194838618942503</v>
      </c>
      <c r="N20" s="69">
        <v>0.85848656511641686</v>
      </c>
      <c r="O20" s="69">
        <v>0.70122862113022577</v>
      </c>
      <c r="P20" s="69">
        <v>1.1347721334765972</v>
      </c>
      <c r="Q20" s="69">
        <v>1.4896379672052598</v>
      </c>
      <c r="R20" s="11"/>
      <c r="S20" s="69">
        <f t="shared" si="29"/>
        <v>0.78840934607503399</v>
      </c>
      <c r="T20" s="69">
        <f>'RD T1'!E77</f>
        <v>0.60155288059859291</v>
      </c>
      <c r="U20" s="69">
        <f t="shared" si="30"/>
        <v>1.3899622266736269</v>
      </c>
      <c r="W20" t="str">
        <f t="shared" si="31"/>
        <v>42 Secretarial and related occupations</v>
      </c>
      <c r="X20" s="69">
        <v>2.3943146817295573</v>
      </c>
      <c r="Y20" s="69">
        <v>2.6770923920093823</v>
      </c>
      <c r="Z20" s="69">
        <v>2.6311368773710067</v>
      </c>
      <c r="AA20" s="69">
        <v>3.9104965110321839</v>
      </c>
      <c r="AB20" s="69">
        <v>5.5014943293731182</v>
      </c>
      <c r="AC20" s="69"/>
      <c r="AD20" s="69">
        <f t="shared" si="32"/>
        <v>2.8703574520021116</v>
      </c>
      <c r="AE20" s="69">
        <f>'RD T1'!E106</f>
        <v>2.7045332604870755</v>
      </c>
      <c r="AF20" s="69">
        <f t="shared" si="33"/>
        <v>5.5748907124891875</v>
      </c>
      <c r="AH20" t="str">
        <f t="shared" si="34"/>
        <v>42 Secretarial and related occupations</v>
      </c>
      <c r="AI20" s="69">
        <v>1.0234959578975462</v>
      </c>
      <c r="AJ20" s="69">
        <v>1.1556005346862357</v>
      </c>
      <c r="AK20" s="69">
        <v>1.1618273445040985</v>
      </c>
      <c r="AL20" s="69">
        <v>1.6276337161350283</v>
      </c>
      <c r="AM20" s="69">
        <v>1.9015969238255928</v>
      </c>
      <c r="AN20" s="69"/>
      <c r="AO20" s="69">
        <f t="shared" si="35"/>
        <v>0.73976957932149423</v>
      </c>
      <c r="AP20" s="69">
        <f>'RD T1'!E135</f>
        <v>0.99337487637605881</v>
      </c>
      <c r="AQ20" s="69">
        <f t="shared" si="36"/>
        <v>1.733144455697553</v>
      </c>
      <c r="AS20" t="str">
        <f t="shared" si="37"/>
        <v>42 Secretarial and related occupations</v>
      </c>
      <c r="AT20" s="69">
        <v>0.83767044351789621</v>
      </c>
      <c r="AU20" s="69">
        <v>0.89648475537773542</v>
      </c>
      <c r="AV20" s="69">
        <v>0.90109992209254219</v>
      </c>
      <c r="AW20" s="69">
        <v>1.1797969843618776</v>
      </c>
      <c r="AX20" s="69">
        <v>1.1244992776123013</v>
      </c>
      <c r="AY20" s="69"/>
      <c r="AZ20" s="69">
        <f t="shared" si="38"/>
        <v>0.22339935551975909</v>
      </c>
      <c r="BA20" s="69">
        <f>'RD T1'!E164</f>
        <v>0.66456443612756844</v>
      </c>
      <c r="BB20" s="69">
        <f t="shared" si="39"/>
        <v>0.88796379164732753</v>
      </c>
      <c r="BD20" t="str">
        <f t="shared" si="40"/>
        <v>42 Secretarial and related occupations</v>
      </c>
      <c r="BE20" s="69">
        <v>3.2813917181343748</v>
      </c>
      <c r="BF20" s="69">
        <v>3.2870982964891509</v>
      </c>
      <c r="BG20" s="69">
        <v>3.3050290660775166</v>
      </c>
      <c r="BH20" s="69">
        <v>3.5367885388771505</v>
      </c>
      <c r="BI20" s="69">
        <v>1.5580298174447555</v>
      </c>
      <c r="BJ20" s="69"/>
      <c r="BK20" s="69">
        <f t="shared" si="41"/>
        <v>-1.746999248632761</v>
      </c>
      <c r="BL20" s="69">
        <f>'RD T1'!E193</f>
        <v>1.3234751376346305</v>
      </c>
      <c r="BM20" s="69">
        <f t="shared" si="42"/>
        <v>-0.42352411099813048</v>
      </c>
      <c r="BO20" t="str">
        <f t="shared" si="43"/>
        <v>42 Secretarial and related occupations</v>
      </c>
      <c r="BP20" s="69">
        <v>4.7214452384456811</v>
      </c>
      <c r="BQ20" s="69">
        <v>4.2968918962463727</v>
      </c>
      <c r="BR20" s="69">
        <v>4.2572964320388991</v>
      </c>
      <c r="BS20" s="69">
        <v>3.7303176137088969</v>
      </c>
      <c r="BT20" s="69">
        <v>1.5139832877191177</v>
      </c>
      <c r="BU20" s="69"/>
      <c r="BV20" s="69">
        <f t="shared" si="44"/>
        <v>-2.7433131443197816</v>
      </c>
      <c r="BW20" s="69">
        <f>'RD T1'!E222</f>
        <v>1.4651565546852545</v>
      </c>
      <c r="BX20" s="69">
        <f t="shared" si="45"/>
        <v>-1.2781565896345271</v>
      </c>
      <c r="BZ20" t="str">
        <f t="shared" si="46"/>
        <v>42 Secretarial and related occupations</v>
      </c>
      <c r="CA20" s="69">
        <v>4.6589349694701152</v>
      </c>
      <c r="CB20" s="69">
        <v>3.6724833511742165</v>
      </c>
      <c r="CC20" s="69">
        <v>3.5021804688251938</v>
      </c>
      <c r="CD20" s="69">
        <v>2.2408783167036601</v>
      </c>
      <c r="CE20" s="69">
        <v>0.81069331280623436</v>
      </c>
      <c r="CF20" s="69"/>
      <c r="CG20" s="69">
        <f t="shared" si="47"/>
        <v>-2.6914871560189595</v>
      </c>
      <c r="CH20" s="69">
        <f>'RD T1'!E251</f>
        <v>0.75354161098115935</v>
      </c>
      <c r="CI20" s="69">
        <f t="shared" si="48"/>
        <v>-1.9379455450378003</v>
      </c>
      <c r="CK20" t="str">
        <f t="shared" si="49"/>
        <v>42 Secretarial and related occupations</v>
      </c>
      <c r="CL20" s="69">
        <v>0.78606406106418569</v>
      </c>
      <c r="CM20" s="69">
        <v>0.90913189346963952</v>
      </c>
      <c r="CN20" s="69">
        <v>0.82258466222609383</v>
      </c>
      <c r="CO20" s="69">
        <v>1.0333202713466787</v>
      </c>
      <c r="CP20" s="69">
        <v>0.9529325275657422</v>
      </c>
      <c r="CQ20" s="69"/>
      <c r="CR20" s="69">
        <f t="shared" si="50"/>
        <v>0.13034786533964837</v>
      </c>
      <c r="CS20" s="69">
        <f>'RD T1'!E280</f>
        <v>0.46929725597255584</v>
      </c>
      <c r="CT20" s="69">
        <f t="shared" si="51"/>
        <v>0.59964512131220427</v>
      </c>
    </row>
    <row r="21" spans="1:98" x14ac:dyDescent="0.2">
      <c r="A21" s="10" t="str">
        <f>name!D17</f>
        <v>51 Skilled agricultural and related trades</v>
      </c>
      <c r="B21" s="69">
        <v>1.5159753271450901E-2</v>
      </c>
      <c r="C21" s="69">
        <v>4.0078489824912342E-2</v>
      </c>
      <c r="D21" s="69">
        <v>1.6069884858643288E-2</v>
      </c>
      <c r="E21" s="69">
        <v>1.9720807088960516E-2</v>
      </c>
      <c r="F21" s="69">
        <v>2.8052087380569694E-2</v>
      </c>
      <c r="G21" s="11"/>
      <c r="H21" s="69">
        <f t="shared" si="26"/>
        <v>1.1982202521926406E-2</v>
      </c>
      <c r="I21" s="69">
        <f>'RD T1'!E49</f>
        <v>1.4399736022948384E-2</v>
      </c>
      <c r="J21" s="69">
        <f t="shared" si="27"/>
        <v>2.6381938544874792E-2</v>
      </c>
      <c r="L21" t="str">
        <f t="shared" si="28"/>
        <v>51 Skilled agricultural and related trades</v>
      </c>
      <c r="M21" s="69">
        <v>0.11308345302685435</v>
      </c>
      <c r="N21" s="69">
        <v>0.14705689132715483</v>
      </c>
      <c r="O21" s="69">
        <v>0.11116495440525895</v>
      </c>
      <c r="P21" s="69">
        <v>0.12943971259245995</v>
      </c>
      <c r="Q21" s="69">
        <v>0.19328693152754103</v>
      </c>
      <c r="R21" s="11"/>
      <c r="S21" s="69">
        <f t="shared" si="29"/>
        <v>8.2121977122282086E-2</v>
      </c>
      <c r="T21" s="69">
        <f>'RD T1'!E78</f>
        <v>7.9967940809104215E-2</v>
      </c>
      <c r="U21" s="69">
        <f t="shared" si="30"/>
        <v>0.1620899179313863</v>
      </c>
      <c r="W21" t="str">
        <f t="shared" si="31"/>
        <v>51 Skilled agricultural and related trades</v>
      </c>
      <c r="X21" s="69">
        <v>1.0601911932179215</v>
      </c>
      <c r="Y21" s="69">
        <v>1.1946176863623421</v>
      </c>
      <c r="Z21" s="69">
        <v>1.4720014882292802</v>
      </c>
      <c r="AA21" s="69">
        <v>1.6238539711892375</v>
      </c>
      <c r="AB21" s="69">
        <v>2.1979130034407821</v>
      </c>
      <c r="AC21" s="69"/>
      <c r="AD21" s="69">
        <f t="shared" si="32"/>
        <v>0.72591151521150188</v>
      </c>
      <c r="AE21" s="69">
        <f>'RD T1'!E107</f>
        <v>1.1836101525349592</v>
      </c>
      <c r="AF21" s="69">
        <f t="shared" si="33"/>
        <v>1.909521667746461</v>
      </c>
      <c r="AH21" t="str">
        <f t="shared" si="34"/>
        <v>51 Skilled agricultural and related trades</v>
      </c>
      <c r="AI21" s="69">
        <v>0.53212992842336793</v>
      </c>
      <c r="AJ21" s="69">
        <v>0.55057715469439295</v>
      </c>
      <c r="AK21" s="69">
        <v>0.58682115439367921</v>
      </c>
      <c r="AL21" s="69">
        <v>0.65298442530753797</v>
      </c>
      <c r="AM21" s="69">
        <v>0.86862056497387941</v>
      </c>
      <c r="AN21" s="69"/>
      <c r="AO21" s="69">
        <f t="shared" si="35"/>
        <v>0.28179941058020019</v>
      </c>
      <c r="AP21" s="69">
        <f>'RD T1'!E136</f>
        <v>0.51403899634771999</v>
      </c>
      <c r="AQ21" s="69">
        <f t="shared" si="36"/>
        <v>0.79583840692792018</v>
      </c>
      <c r="AS21" t="str">
        <f t="shared" si="37"/>
        <v>51 Skilled agricultural and related trades</v>
      </c>
      <c r="AT21" s="69">
        <v>0.64274720201341073</v>
      </c>
      <c r="AU21" s="69">
        <v>0.61542498236038878</v>
      </c>
      <c r="AV21" s="69">
        <v>0.75104395810529179</v>
      </c>
      <c r="AW21" s="69">
        <v>0.79928365833414927</v>
      </c>
      <c r="AX21" s="69">
        <v>1.1098029447887785</v>
      </c>
      <c r="AY21" s="69"/>
      <c r="AZ21" s="69">
        <f t="shared" si="38"/>
        <v>0.35875898668348671</v>
      </c>
      <c r="BA21" s="69">
        <f>'RD T1'!E165</f>
        <v>0.55846839877542243</v>
      </c>
      <c r="BB21" s="69">
        <f t="shared" si="39"/>
        <v>0.91722738545890914</v>
      </c>
      <c r="BD21" t="str">
        <f t="shared" si="40"/>
        <v>51 Skilled agricultural and related trades</v>
      </c>
      <c r="BE21" s="69">
        <v>1.382925209168979</v>
      </c>
      <c r="BF21" s="69">
        <v>1.5483249128147687</v>
      </c>
      <c r="BG21" s="69">
        <v>1.4759827304983881</v>
      </c>
      <c r="BH21" s="69">
        <v>1.4139095765909082</v>
      </c>
      <c r="BI21" s="69">
        <v>1.501165459311776</v>
      </c>
      <c r="BJ21" s="69"/>
      <c r="BK21" s="69">
        <f t="shared" si="41"/>
        <v>2.51827288133879E-2</v>
      </c>
      <c r="BL21" s="69">
        <f>'RD T1'!E194</f>
        <v>0.76217683435768901</v>
      </c>
      <c r="BM21" s="69">
        <f t="shared" si="42"/>
        <v>0.78735956317107691</v>
      </c>
      <c r="BO21" t="str">
        <f t="shared" si="43"/>
        <v>51 Skilled agricultural and related trades</v>
      </c>
      <c r="BP21" s="69">
        <v>2.0994914507031615</v>
      </c>
      <c r="BQ21" s="69">
        <v>2.3296995501702096</v>
      </c>
      <c r="BR21" s="69">
        <v>2.1937267785379024</v>
      </c>
      <c r="BS21" s="69">
        <v>2.0628424072994078</v>
      </c>
      <c r="BT21" s="69">
        <v>1.9764703878226089</v>
      </c>
      <c r="BU21" s="69"/>
      <c r="BV21" s="69">
        <f t="shared" si="44"/>
        <v>-0.21725639071529357</v>
      </c>
      <c r="BW21" s="69">
        <f>'RD T1'!E223</f>
        <v>1.0911536408740052</v>
      </c>
      <c r="BX21" s="69">
        <f t="shared" si="45"/>
        <v>0.87389725015871167</v>
      </c>
      <c r="BZ21" t="str">
        <f t="shared" si="46"/>
        <v>51 Skilled agricultural and related trades</v>
      </c>
      <c r="CA21" s="69">
        <v>1.7775695837722969</v>
      </c>
      <c r="CB21" s="69">
        <v>1.6502218373858133</v>
      </c>
      <c r="CC21" s="69">
        <v>1.7425885722672412</v>
      </c>
      <c r="CD21" s="69">
        <v>1.4390592725484002</v>
      </c>
      <c r="CE21" s="69">
        <v>1.2298057517566989</v>
      </c>
      <c r="CF21" s="69"/>
      <c r="CG21" s="69">
        <f t="shared" si="47"/>
        <v>-0.51278282051054225</v>
      </c>
      <c r="CH21" s="69">
        <f>'RD T1'!E252</f>
        <v>0.66309434944543089</v>
      </c>
      <c r="CI21" s="69">
        <f t="shared" si="48"/>
        <v>0.15031152893488864</v>
      </c>
      <c r="CK21" t="str">
        <f t="shared" si="49"/>
        <v>51 Skilled agricultural and related trades</v>
      </c>
      <c r="CL21" s="69">
        <v>1.0287899882895366</v>
      </c>
      <c r="CM21" s="69">
        <v>0.96844200180373996</v>
      </c>
      <c r="CN21" s="69">
        <v>0.95628661431452</v>
      </c>
      <c r="CO21" s="69">
        <v>1.1046201840378549</v>
      </c>
      <c r="CP21" s="69">
        <v>0.85068328292252671</v>
      </c>
      <c r="CQ21" s="69"/>
      <c r="CR21" s="69">
        <f t="shared" si="50"/>
        <v>-0.10560333139199329</v>
      </c>
      <c r="CS21" s="69">
        <f>'RD T1'!E281</f>
        <v>0.34782378500249378</v>
      </c>
      <c r="CT21" s="69">
        <f t="shared" si="51"/>
        <v>0.24222045361050049</v>
      </c>
    </row>
    <row r="22" spans="1:98" x14ac:dyDescent="0.2">
      <c r="A22" s="10" t="str">
        <f>name!D18</f>
        <v>52 Skilled metal, electrical and electronic trades</v>
      </c>
      <c r="B22" s="69">
        <v>2.4827145499542118E-2</v>
      </c>
      <c r="C22" s="69">
        <v>2.7171937076276655E-2</v>
      </c>
      <c r="D22" s="69">
        <v>3.0799512134190462E-2</v>
      </c>
      <c r="E22" s="69">
        <v>3.9150365942534376E-2</v>
      </c>
      <c r="F22" s="69">
        <v>5.7821558176659522E-2</v>
      </c>
      <c r="G22" s="11"/>
      <c r="H22" s="69">
        <f t="shared" si="26"/>
        <v>2.702204604246906E-2</v>
      </c>
      <c r="I22" s="69">
        <f>'RD T1'!E50</f>
        <v>1.9832086561789024E-2</v>
      </c>
      <c r="J22" s="69">
        <f t="shared" si="27"/>
        <v>4.6854132604258081E-2</v>
      </c>
      <c r="L22" t="str">
        <f t="shared" si="28"/>
        <v>52 Skilled metal, electrical and electronic trades</v>
      </c>
      <c r="M22" s="69">
        <v>0.51302386058261973</v>
      </c>
      <c r="N22" s="69">
        <v>0.6478239277097142</v>
      </c>
      <c r="O22" s="69">
        <v>0.52121486944539563</v>
      </c>
      <c r="P22" s="69">
        <v>0.77707025569101773</v>
      </c>
      <c r="Q22" s="69">
        <v>1.1787211660847081</v>
      </c>
      <c r="R22" s="11"/>
      <c r="S22" s="69">
        <f t="shared" si="29"/>
        <v>0.65750629663931248</v>
      </c>
      <c r="T22" s="69">
        <f>'RD T1'!E79</f>
        <v>0.40529553632652127</v>
      </c>
      <c r="U22" s="69">
        <f t="shared" si="30"/>
        <v>1.0628018329658337</v>
      </c>
      <c r="W22" t="str">
        <f t="shared" si="31"/>
        <v>52 Skilled metal, electrical and electronic trades</v>
      </c>
      <c r="X22" s="69">
        <v>1.6714825365527404</v>
      </c>
      <c r="Y22" s="69">
        <v>1.6239604094244406</v>
      </c>
      <c r="Z22" s="69">
        <v>1.6505194618392103</v>
      </c>
      <c r="AA22" s="69">
        <v>2.0064298153128139</v>
      </c>
      <c r="AB22" s="69">
        <v>2.564269354586695</v>
      </c>
      <c r="AC22" s="69"/>
      <c r="AD22" s="69">
        <f t="shared" si="32"/>
        <v>0.91374989274748475</v>
      </c>
      <c r="AE22" s="69">
        <f>'RD T1'!E108</f>
        <v>1.0394640377469593</v>
      </c>
      <c r="AF22" s="69">
        <f t="shared" si="33"/>
        <v>1.953213930494444</v>
      </c>
      <c r="AH22" t="str">
        <f t="shared" si="34"/>
        <v>52 Skilled metal, electrical and electronic trades</v>
      </c>
      <c r="AI22" s="69">
        <v>0.68320375429656954</v>
      </c>
      <c r="AJ22" s="69">
        <v>0.60633785521683625</v>
      </c>
      <c r="AK22" s="69">
        <v>0.66757045553049488</v>
      </c>
      <c r="AL22" s="69">
        <v>0.71293942598938875</v>
      </c>
      <c r="AM22" s="69">
        <v>0.89050062582434242</v>
      </c>
      <c r="AN22" s="69"/>
      <c r="AO22" s="69">
        <f t="shared" si="35"/>
        <v>0.22293017029384754</v>
      </c>
      <c r="AP22" s="69">
        <f>'RD T1'!E137</f>
        <v>0.34144387451948394</v>
      </c>
      <c r="AQ22" s="69">
        <f t="shared" si="36"/>
        <v>0.56437404481333142</v>
      </c>
      <c r="AS22" t="str">
        <f t="shared" si="37"/>
        <v>52 Skilled metal, electrical and electronic trades</v>
      </c>
      <c r="AT22" s="69">
        <v>2.4230872835167312</v>
      </c>
      <c r="AU22" s="69">
        <v>2.0573058408397502</v>
      </c>
      <c r="AV22" s="69">
        <v>2.1728754701422734</v>
      </c>
      <c r="AW22" s="69">
        <v>2.2491324559608308</v>
      </c>
      <c r="AX22" s="69">
        <v>2.5815278150549279</v>
      </c>
      <c r="AY22" s="69"/>
      <c r="AZ22" s="69">
        <f t="shared" si="38"/>
        <v>0.40865234491265445</v>
      </c>
      <c r="BA22" s="69">
        <f>'RD T1'!E166</f>
        <v>1.0194587743260288</v>
      </c>
      <c r="BB22" s="69">
        <f t="shared" si="39"/>
        <v>1.4281111192386833</v>
      </c>
      <c r="BD22" t="str">
        <f t="shared" si="40"/>
        <v>52 Skilled metal, electrical and electronic trades</v>
      </c>
      <c r="BE22" s="69">
        <v>14.335757870196447</v>
      </c>
      <c r="BF22" s="69">
        <v>15.921357701851484</v>
      </c>
      <c r="BG22" s="69">
        <v>13.337018744733886</v>
      </c>
      <c r="BH22" s="69">
        <v>13.591611549930624</v>
      </c>
      <c r="BI22" s="69">
        <v>13.119705464745147</v>
      </c>
      <c r="BJ22" s="69"/>
      <c r="BK22" s="69">
        <f t="shared" si="41"/>
        <v>-0.21731327998873873</v>
      </c>
      <c r="BL22" s="69">
        <f>'RD T1'!E195</f>
        <v>4.81806155351968</v>
      </c>
      <c r="BM22" s="69">
        <f t="shared" si="42"/>
        <v>4.6007482735309413</v>
      </c>
      <c r="BO22" t="str">
        <f t="shared" si="43"/>
        <v>52 Skilled metal, electrical and electronic trades</v>
      </c>
      <c r="BP22" s="69">
        <v>8.5243341035951161</v>
      </c>
      <c r="BQ22" s="69">
        <v>8.8765837124059974</v>
      </c>
      <c r="BR22" s="69">
        <v>7.6155806574428269</v>
      </c>
      <c r="BS22" s="69">
        <v>6.828447100581684</v>
      </c>
      <c r="BT22" s="69">
        <v>5.6900118943986371</v>
      </c>
      <c r="BU22" s="69"/>
      <c r="BV22" s="69">
        <f t="shared" si="44"/>
        <v>-1.9255687630441898</v>
      </c>
      <c r="BW22" s="69">
        <f>'RD T1'!E224</f>
        <v>2.3271514253769681</v>
      </c>
      <c r="BX22" s="69">
        <f t="shared" si="45"/>
        <v>0.40158266233277828</v>
      </c>
      <c r="BZ22" t="str">
        <f t="shared" si="46"/>
        <v>52 Skilled metal, electrical and electronic trades</v>
      </c>
      <c r="CA22" s="69">
        <v>4.637367639779403</v>
      </c>
      <c r="CB22" s="69">
        <v>4.0632357105109751</v>
      </c>
      <c r="CC22" s="69">
        <v>3.6923820159167171</v>
      </c>
      <c r="CD22" s="69">
        <v>3.0556586630364642</v>
      </c>
      <c r="CE22" s="69">
        <v>1.7419944518272221</v>
      </c>
      <c r="CF22" s="69"/>
      <c r="CG22" s="69">
        <f t="shared" si="47"/>
        <v>-1.950387564089495</v>
      </c>
      <c r="CH22" s="69">
        <f>'RD T1'!E253</f>
        <v>1.0181953685558105</v>
      </c>
      <c r="CI22" s="69">
        <f t="shared" si="48"/>
        <v>-0.93219219553368449</v>
      </c>
      <c r="CK22" t="str">
        <f t="shared" si="49"/>
        <v>52 Skilled metal, electrical and electronic trades</v>
      </c>
      <c r="CL22" s="69">
        <v>1.4829653360824055</v>
      </c>
      <c r="CM22" s="69">
        <v>1.6140700293857977</v>
      </c>
      <c r="CN22" s="69">
        <v>1.3479632124679128</v>
      </c>
      <c r="CO22" s="69">
        <v>1.4350103744332856</v>
      </c>
      <c r="CP22" s="69">
        <v>0.99058626410432316</v>
      </c>
      <c r="CQ22" s="69"/>
      <c r="CR22" s="69">
        <f t="shared" si="50"/>
        <v>-0.35737694836358969</v>
      </c>
      <c r="CS22" s="69">
        <f>'RD T1'!E282</f>
        <v>0.41153835012295614</v>
      </c>
      <c r="CT22" s="69">
        <f t="shared" si="51"/>
        <v>5.4161401759366457E-2</v>
      </c>
    </row>
    <row r="23" spans="1:98" x14ac:dyDescent="0.2">
      <c r="A23" s="10" t="str">
        <f>name!D19</f>
        <v>53 Skilled construction and building trades</v>
      </c>
      <c r="B23" s="69">
        <v>1.3613944232086514E-2</v>
      </c>
      <c r="C23" s="69">
        <v>8.8238912675797365E-3</v>
      </c>
      <c r="D23" s="69">
        <v>6.0396970151164551E-3</v>
      </c>
      <c r="E23" s="69">
        <v>1.0420876761573826E-2</v>
      </c>
      <c r="F23" s="69">
        <v>1.1095775661782685E-2</v>
      </c>
      <c r="G23" s="11"/>
      <c r="H23" s="69">
        <f t="shared" si="26"/>
        <v>5.0560786466662296E-3</v>
      </c>
      <c r="I23" s="69">
        <f>'RD T1'!E51</f>
        <v>4.7410497189668476E-3</v>
      </c>
      <c r="J23" s="69">
        <f t="shared" si="27"/>
        <v>9.7971283656330781E-3</v>
      </c>
      <c r="L23" t="str">
        <f t="shared" si="28"/>
        <v>53 Skilled construction and building trades</v>
      </c>
      <c r="M23" s="69">
        <v>0.18678709889944217</v>
      </c>
      <c r="N23" s="69">
        <v>0.20076359456048967</v>
      </c>
      <c r="O23" s="69">
        <v>0.15712538842542173</v>
      </c>
      <c r="P23" s="69">
        <v>0.2149815206277321</v>
      </c>
      <c r="Q23" s="69">
        <v>0.27697106709436398</v>
      </c>
      <c r="R23" s="11"/>
      <c r="S23" s="69">
        <f t="shared" si="29"/>
        <v>0.11984567866894225</v>
      </c>
      <c r="T23" s="69">
        <f>'RD T1'!E80</f>
        <v>0.11205778844999714</v>
      </c>
      <c r="U23" s="69">
        <f t="shared" si="30"/>
        <v>0.23190346711893939</v>
      </c>
      <c r="W23" t="str">
        <f t="shared" si="31"/>
        <v>53 Skilled construction and building trades</v>
      </c>
      <c r="X23" s="69">
        <v>0.816056866723051</v>
      </c>
      <c r="Y23" s="69">
        <v>0.65388087511447812</v>
      </c>
      <c r="Z23" s="69">
        <v>0.66047491854614648</v>
      </c>
      <c r="AA23" s="69">
        <v>0.82723916141234211</v>
      </c>
      <c r="AB23" s="69">
        <v>1.0150691656646624</v>
      </c>
      <c r="AC23" s="69"/>
      <c r="AD23" s="69">
        <f t="shared" si="32"/>
        <v>0.35459424711851595</v>
      </c>
      <c r="AE23" s="69">
        <f>'RD T1'!E109</f>
        <v>0.43628763122753866</v>
      </c>
      <c r="AF23" s="69">
        <f t="shared" si="33"/>
        <v>0.79088187834605461</v>
      </c>
      <c r="AH23" t="str">
        <f t="shared" si="34"/>
        <v>53 Skilled construction and building trades</v>
      </c>
      <c r="AI23" s="69">
        <v>0.46603619750378006</v>
      </c>
      <c r="AJ23" s="69">
        <v>0.42829029276059594</v>
      </c>
      <c r="AK23" s="69">
        <v>0.43714318045197709</v>
      </c>
      <c r="AL23" s="69">
        <v>0.51616382359252533</v>
      </c>
      <c r="AM23" s="69">
        <v>0.61922046989528778</v>
      </c>
      <c r="AN23" s="69"/>
      <c r="AO23" s="69">
        <f t="shared" si="35"/>
        <v>0.1820772894433107</v>
      </c>
      <c r="AP23" s="69">
        <f>'RD T1'!E138</f>
        <v>0.2823528048842906</v>
      </c>
      <c r="AQ23" s="69">
        <f t="shared" si="36"/>
        <v>0.46443009432760129</v>
      </c>
      <c r="AS23" t="str">
        <f t="shared" si="37"/>
        <v>53 Skilled construction and building trades</v>
      </c>
      <c r="AT23" s="69">
        <v>0.7246368948737244</v>
      </c>
      <c r="AU23" s="69">
        <v>0.61925343777998465</v>
      </c>
      <c r="AV23" s="69">
        <v>0.5997888366382288</v>
      </c>
      <c r="AW23" s="69">
        <v>0.7509708753785298</v>
      </c>
      <c r="AX23" s="69">
        <v>0.86788883673557971</v>
      </c>
      <c r="AY23" s="69"/>
      <c r="AZ23" s="69">
        <f t="shared" si="38"/>
        <v>0.26810000009735091</v>
      </c>
      <c r="BA23" s="69">
        <f>'RD T1'!E167</f>
        <v>0.39445659666162691</v>
      </c>
      <c r="BB23" s="69">
        <f t="shared" si="39"/>
        <v>0.66255659675897782</v>
      </c>
      <c r="BD23" t="str">
        <f t="shared" si="40"/>
        <v>53 Skilled construction and building trades</v>
      </c>
      <c r="BE23" s="69">
        <v>7.9083235258630253</v>
      </c>
      <c r="BF23" s="69">
        <v>7.901213629039777</v>
      </c>
      <c r="BG23" s="69">
        <v>6.2812168040901577</v>
      </c>
      <c r="BH23" s="69">
        <v>6.4461425250958913</v>
      </c>
      <c r="BI23" s="69">
        <v>5.7338592062963594</v>
      </c>
      <c r="BJ23" s="69"/>
      <c r="BK23" s="69">
        <f t="shared" si="41"/>
        <v>-0.54735759779379833</v>
      </c>
      <c r="BL23" s="69">
        <f>'RD T1'!E196</f>
        <v>2.3328818748438267</v>
      </c>
      <c r="BM23" s="69">
        <f t="shared" si="42"/>
        <v>1.7855242770500284</v>
      </c>
      <c r="BO23" t="str">
        <f t="shared" si="43"/>
        <v>53 Skilled construction and building trades</v>
      </c>
      <c r="BP23" s="69">
        <v>6.8935604258619456</v>
      </c>
      <c r="BQ23" s="69">
        <v>7.227701475886021</v>
      </c>
      <c r="BR23" s="69">
        <v>5.783985174861435</v>
      </c>
      <c r="BS23" s="69">
        <v>6.0251890636455725</v>
      </c>
      <c r="BT23" s="69">
        <v>5.6615928145613976</v>
      </c>
      <c r="BU23" s="69"/>
      <c r="BV23" s="69">
        <f t="shared" si="44"/>
        <v>-0.12239236030003742</v>
      </c>
      <c r="BW23" s="69">
        <f>'RD T1'!E225</f>
        <v>2.4872719386478361</v>
      </c>
      <c r="BX23" s="69">
        <f t="shared" si="45"/>
        <v>2.3648795783477987</v>
      </c>
      <c r="BZ23" t="str">
        <f t="shared" si="46"/>
        <v>53 Skilled construction and building trades</v>
      </c>
      <c r="CA23" s="69">
        <v>3.8352524617711659</v>
      </c>
      <c r="CB23" s="69">
        <v>3.4182850094656798</v>
      </c>
      <c r="CC23" s="69">
        <v>2.9273067359297227</v>
      </c>
      <c r="CD23" s="69">
        <v>2.6094917361876382</v>
      </c>
      <c r="CE23" s="69">
        <v>1.861671303959531</v>
      </c>
      <c r="CF23" s="69"/>
      <c r="CG23" s="69">
        <f t="shared" si="47"/>
        <v>-1.0656354319701917</v>
      </c>
      <c r="CH23" s="69">
        <f>'RD T1'!E254</f>
        <v>1.0112100979565299</v>
      </c>
      <c r="CI23" s="69">
        <f t="shared" si="48"/>
        <v>-5.4425334013661786E-2</v>
      </c>
      <c r="CK23" t="str">
        <f t="shared" si="49"/>
        <v>53 Skilled construction and building trades</v>
      </c>
      <c r="CL23" s="69">
        <v>1.81590836401412</v>
      </c>
      <c r="CM23" s="69">
        <v>1.7160237003688534</v>
      </c>
      <c r="CN23" s="69">
        <v>1.2351399290053335</v>
      </c>
      <c r="CO23" s="69">
        <v>1.2045449223249556</v>
      </c>
      <c r="CP23" s="69">
        <v>0.44105418263890966</v>
      </c>
      <c r="CQ23" s="69"/>
      <c r="CR23" s="69">
        <f t="shared" si="50"/>
        <v>-0.79408574636642393</v>
      </c>
      <c r="CS23" s="69">
        <f>'RD T1'!E283</f>
        <v>0.26196492970332336</v>
      </c>
      <c r="CT23" s="69">
        <f t="shared" si="51"/>
        <v>-0.53212081666310063</v>
      </c>
    </row>
    <row r="24" spans="1:98" x14ac:dyDescent="0.2">
      <c r="A24" s="10" t="str">
        <f>name!D20</f>
        <v>54 Textiles, printing and other skilled trades</v>
      </c>
      <c r="B24" s="69">
        <v>5.2578602635474786E-2</v>
      </c>
      <c r="C24" s="69">
        <v>5.9279008802522064E-2</v>
      </c>
      <c r="D24" s="69">
        <v>5.0308234663779032E-2</v>
      </c>
      <c r="E24" s="69">
        <v>6.8267471211326244E-2</v>
      </c>
      <c r="F24" s="69">
        <v>9.4365746524348829E-2</v>
      </c>
      <c r="G24" s="11"/>
      <c r="H24" s="69">
        <f t="shared" si="26"/>
        <v>4.4057511860569797E-2</v>
      </c>
      <c r="I24" s="69">
        <f>'RD T1'!E52</f>
        <v>3.3055260202716923E-2</v>
      </c>
      <c r="J24" s="69">
        <f t="shared" si="27"/>
        <v>7.7112772063286719E-2</v>
      </c>
      <c r="L24" t="str">
        <f t="shared" si="28"/>
        <v>54 Textiles, printing and other skilled trades</v>
      </c>
      <c r="M24" s="69">
        <v>0.41267485286796574</v>
      </c>
      <c r="N24" s="69">
        <v>0.59899482536873494</v>
      </c>
      <c r="O24" s="69">
        <v>0.49700177716056682</v>
      </c>
      <c r="P24" s="69">
        <v>0.63798076851689289</v>
      </c>
      <c r="Q24" s="69">
        <v>0.89546156232664142</v>
      </c>
      <c r="R24" s="11"/>
      <c r="S24" s="69">
        <f t="shared" si="29"/>
        <v>0.39845978516607461</v>
      </c>
      <c r="T24" s="69">
        <f>'RD T1'!E81</f>
        <v>0.35200197626065288</v>
      </c>
      <c r="U24" s="69">
        <f t="shared" si="30"/>
        <v>0.75046176142672749</v>
      </c>
      <c r="W24" t="str">
        <f t="shared" si="31"/>
        <v>54 Textiles, printing and other skilled trades</v>
      </c>
      <c r="X24" s="69">
        <v>1.1897648302096626</v>
      </c>
      <c r="Y24" s="69">
        <v>1.1550033980103569</v>
      </c>
      <c r="Z24" s="69">
        <v>1.1452604172443912</v>
      </c>
      <c r="AA24" s="69">
        <v>1.3826042497667612</v>
      </c>
      <c r="AB24" s="69">
        <v>1.7738775583572981</v>
      </c>
      <c r="AC24" s="69"/>
      <c r="AD24" s="69">
        <f t="shared" si="32"/>
        <v>0.6286171411129069</v>
      </c>
      <c r="AE24" s="69">
        <f>'RD T1'!E110</f>
        <v>0.80872728497478852</v>
      </c>
      <c r="AF24" s="69">
        <f t="shared" si="33"/>
        <v>1.4373444260876953</v>
      </c>
      <c r="AH24" t="str">
        <f t="shared" si="34"/>
        <v>54 Textiles, printing and other skilled trades</v>
      </c>
      <c r="AI24" s="69">
        <v>0.47285363138467035</v>
      </c>
      <c r="AJ24" s="69">
        <v>0.43329809582910878</v>
      </c>
      <c r="AK24" s="69">
        <v>0.47575710502239177</v>
      </c>
      <c r="AL24" s="69">
        <v>0.51052716526053643</v>
      </c>
      <c r="AM24" s="69">
        <v>0.64061956187449975</v>
      </c>
      <c r="AN24" s="69"/>
      <c r="AO24" s="69">
        <f t="shared" si="35"/>
        <v>0.16486245685210799</v>
      </c>
      <c r="AP24" s="69">
        <f>'RD T1'!E139</f>
        <v>0.30793059890369545</v>
      </c>
      <c r="AQ24" s="69">
        <f t="shared" si="36"/>
        <v>0.47279305575580344</v>
      </c>
      <c r="AS24" t="str">
        <f t="shared" si="37"/>
        <v>54 Textiles, printing and other skilled trades</v>
      </c>
      <c r="AT24" s="69">
        <v>0.52462161255816064</v>
      </c>
      <c r="AU24" s="69">
        <v>0.49659232773035161</v>
      </c>
      <c r="AV24" s="69">
        <v>0.51737852575304455</v>
      </c>
      <c r="AW24" s="69">
        <v>0.61496367517941053</v>
      </c>
      <c r="AX24" s="69">
        <v>0.77422544722781195</v>
      </c>
      <c r="AY24" s="69"/>
      <c r="AZ24" s="69">
        <f t="shared" si="38"/>
        <v>0.2568469214747674</v>
      </c>
      <c r="BA24" s="69">
        <f>'RD T1'!E168</f>
        <v>0.35990396934909807</v>
      </c>
      <c r="BB24" s="69">
        <f t="shared" si="39"/>
        <v>0.61675089082386547</v>
      </c>
      <c r="BD24" t="str">
        <f t="shared" si="40"/>
        <v>54 Textiles, printing and other skilled trades</v>
      </c>
      <c r="BE24" s="69">
        <v>3.4447363333320475</v>
      </c>
      <c r="BF24" s="69">
        <v>3.3356398508238545</v>
      </c>
      <c r="BG24" s="69">
        <v>3.1344593775895988</v>
      </c>
      <c r="BH24" s="69">
        <v>3.1826169934112967</v>
      </c>
      <c r="BI24" s="69">
        <v>3.044526610778842</v>
      </c>
      <c r="BJ24" s="69"/>
      <c r="BK24" s="69">
        <f t="shared" si="41"/>
        <v>-8.9932766810756792E-2</v>
      </c>
      <c r="BL24" s="69">
        <f>'RD T1'!E197</f>
        <v>1.3030673166286515</v>
      </c>
      <c r="BM24" s="69">
        <f t="shared" si="42"/>
        <v>1.2131345498178947</v>
      </c>
      <c r="BO24" t="str">
        <f t="shared" si="43"/>
        <v>54 Textiles, printing and other skilled trades</v>
      </c>
      <c r="BP24" s="69">
        <v>4.4474952968187242</v>
      </c>
      <c r="BQ24" s="69">
        <v>3.8114372973310249</v>
      </c>
      <c r="BR24" s="69">
        <v>3.669541027458691</v>
      </c>
      <c r="BS24" s="69">
        <v>3.1748562886257088</v>
      </c>
      <c r="BT24" s="69">
        <v>2.5468786572182989</v>
      </c>
      <c r="BU24" s="69"/>
      <c r="BV24" s="69">
        <f t="shared" si="44"/>
        <v>-1.1226623702403922</v>
      </c>
      <c r="BW24" s="69">
        <f>'RD T1'!E226</f>
        <v>1.207807905278018</v>
      </c>
      <c r="BX24" s="69">
        <f t="shared" si="45"/>
        <v>8.5145535037625786E-2</v>
      </c>
      <c r="BZ24" t="str">
        <f t="shared" si="46"/>
        <v>54 Textiles, printing and other skilled trades</v>
      </c>
      <c r="CA24" s="69">
        <v>3.6657331135298499</v>
      </c>
      <c r="CB24" s="69">
        <v>2.8264481114813025</v>
      </c>
      <c r="CC24" s="69">
        <v>2.9164225487642712</v>
      </c>
      <c r="CD24" s="69">
        <v>2.6338215848321656</v>
      </c>
      <c r="CE24" s="69">
        <v>2.0464707540636526</v>
      </c>
      <c r="CF24" s="69"/>
      <c r="CG24" s="69">
        <f t="shared" si="47"/>
        <v>-0.86995179470061856</v>
      </c>
      <c r="CH24" s="69">
        <f>'RD T1'!E255</f>
        <v>0.9092515433059557</v>
      </c>
      <c r="CI24" s="69">
        <f t="shared" si="48"/>
        <v>3.9299748605337137E-2</v>
      </c>
      <c r="CK24" t="str">
        <f t="shared" si="49"/>
        <v>54 Textiles, printing and other skilled trades</v>
      </c>
      <c r="CL24" s="69">
        <v>1.4024266267204968</v>
      </c>
      <c r="CM24" s="69">
        <v>1.1901966271208508</v>
      </c>
      <c r="CN24" s="69">
        <v>1.079080232323665</v>
      </c>
      <c r="CO24" s="69">
        <v>0.91263180694822998</v>
      </c>
      <c r="CP24" s="69">
        <v>0.60936305906990607</v>
      </c>
      <c r="CQ24" s="69"/>
      <c r="CR24" s="69">
        <f t="shared" si="50"/>
        <v>-0.46971717325375895</v>
      </c>
      <c r="CS24" s="69">
        <f>'RD T1'!E284</f>
        <v>0.25858231161833128</v>
      </c>
      <c r="CT24" s="69">
        <f t="shared" si="51"/>
        <v>-0.21113486163542766</v>
      </c>
    </row>
    <row r="25" spans="1:98" x14ac:dyDescent="0.2">
      <c r="A25" s="10" t="str">
        <f>name!D21</f>
        <v>61 Caring personal service occupations</v>
      </c>
      <c r="B25" s="69">
        <v>3.92576176605553E-2</v>
      </c>
      <c r="C25" s="69">
        <v>5.3914661928202781E-2</v>
      </c>
      <c r="D25" s="69">
        <v>4.317994792593613E-2</v>
      </c>
      <c r="E25" s="69">
        <v>6.4388468445070013E-2</v>
      </c>
      <c r="F25" s="69">
        <v>9.6562698574932923E-2</v>
      </c>
      <c r="G25" s="11"/>
      <c r="H25" s="69">
        <f t="shared" si="26"/>
        <v>5.3382750648996793E-2</v>
      </c>
      <c r="I25" s="69">
        <f>'RD T1'!E53</f>
        <v>3.6644797159826818E-2</v>
      </c>
      <c r="J25" s="69">
        <f t="shared" si="27"/>
        <v>9.0027547808823605E-2</v>
      </c>
      <c r="L25" t="str">
        <f t="shared" si="28"/>
        <v>61 Caring personal service occupations</v>
      </c>
      <c r="M25" s="69">
        <v>2.1760023177177454</v>
      </c>
      <c r="N25" s="69">
        <v>3.3653379021038572</v>
      </c>
      <c r="O25" s="69">
        <v>2.7170680566264802</v>
      </c>
      <c r="P25" s="69">
        <v>3.8153478358936188</v>
      </c>
      <c r="Q25" s="69">
        <v>5.5941425127824598</v>
      </c>
      <c r="R25" s="11"/>
      <c r="S25" s="69">
        <f t="shared" si="29"/>
        <v>2.8770744561559796</v>
      </c>
      <c r="T25" s="69">
        <f>'RD T1'!E82</f>
        <v>2.2479092593780878</v>
      </c>
      <c r="U25" s="69">
        <f t="shared" si="30"/>
        <v>5.1249837155340678</v>
      </c>
      <c r="W25" t="str">
        <f t="shared" si="31"/>
        <v>61 Caring personal service occupations</v>
      </c>
      <c r="X25" s="69">
        <v>7.7815510344546741</v>
      </c>
      <c r="Y25" s="69">
        <v>9.1838841295696643</v>
      </c>
      <c r="Z25" s="69">
        <v>8.936513071811488</v>
      </c>
      <c r="AA25" s="69">
        <v>11.387922510758886</v>
      </c>
      <c r="AB25" s="69">
        <v>15.344185384379568</v>
      </c>
      <c r="AC25" s="69"/>
      <c r="AD25" s="69">
        <f t="shared" si="32"/>
        <v>6.4076723125680797</v>
      </c>
      <c r="AE25" s="69">
        <f>'RD T1'!E111</f>
        <v>8.1629105606939287</v>
      </c>
      <c r="AF25" s="69">
        <f t="shared" si="33"/>
        <v>14.570582873262008</v>
      </c>
      <c r="AH25" t="str">
        <f t="shared" si="34"/>
        <v>61 Caring personal service occupations</v>
      </c>
      <c r="AI25" s="69">
        <v>6.9251172458272512</v>
      </c>
      <c r="AJ25" s="69">
        <v>7.1702399049958316</v>
      </c>
      <c r="AK25" s="69">
        <v>6.8348607740274732</v>
      </c>
      <c r="AL25" s="69">
        <v>7.775643718959655</v>
      </c>
      <c r="AM25" s="69">
        <v>8.7801711629841606</v>
      </c>
      <c r="AN25" s="69"/>
      <c r="AO25" s="69">
        <f t="shared" si="35"/>
        <v>1.9453103889566874</v>
      </c>
      <c r="AP25" s="69">
        <f>'RD T1'!E140</f>
        <v>4.7076782857500428</v>
      </c>
      <c r="AQ25" s="69">
        <f t="shared" si="36"/>
        <v>6.6529886747067302</v>
      </c>
      <c r="AS25" t="str">
        <f t="shared" si="37"/>
        <v>61 Caring personal service occupations</v>
      </c>
      <c r="AT25" s="69">
        <v>3.5302079848647248</v>
      </c>
      <c r="AU25" s="69">
        <v>4.0324157555308577</v>
      </c>
      <c r="AV25" s="69">
        <v>3.8250487266135558</v>
      </c>
      <c r="AW25" s="69">
        <v>4.3708536221722696</v>
      </c>
      <c r="AX25" s="69">
        <v>5.1614947862669256</v>
      </c>
      <c r="AY25" s="69"/>
      <c r="AZ25" s="69">
        <f t="shared" si="38"/>
        <v>1.3364460596533698</v>
      </c>
      <c r="BA25" s="69">
        <f>'RD T1'!E169</f>
        <v>2.7073539693247777</v>
      </c>
      <c r="BB25" s="69">
        <f t="shared" si="39"/>
        <v>4.0438000289781471</v>
      </c>
      <c r="BD25" t="str">
        <f t="shared" si="40"/>
        <v>61 Caring personal service occupations</v>
      </c>
      <c r="BE25" s="69">
        <v>22.292080129609385</v>
      </c>
      <c r="BF25" s="69">
        <v>26.387447049568731</v>
      </c>
      <c r="BG25" s="69">
        <v>26.320528897662395</v>
      </c>
      <c r="BH25" s="69">
        <v>29.240623605942492</v>
      </c>
      <c r="BI25" s="69">
        <v>33.626718419395367</v>
      </c>
      <c r="BJ25" s="69"/>
      <c r="BK25" s="69">
        <f t="shared" si="41"/>
        <v>7.3061895217329713</v>
      </c>
      <c r="BL25" s="69">
        <f>'RD T1'!E198</f>
        <v>16.606767307291868</v>
      </c>
      <c r="BM25" s="69">
        <f t="shared" si="42"/>
        <v>23.912956829024839</v>
      </c>
      <c r="BO25" t="str">
        <f t="shared" si="43"/>
        <v>61 Caring personal service occupations</v>
      </c>
      <c r="BP25" s="69">
        <v>18.707660252431634</v>
      </c>
      <c r="BQ25" s="69">
        <v>19.017980274749185</v>
      </c>
      <c r="BR25" s="69">
        <v>17.836861411026632</v>
      </c>
      <c r="BS25" s="69">
        <v>17.120351606690175</v>
      </c>
      <c r="BT25" s="69">
        <v>13.547574063434434</v>
      </c>
      <c r="BU25" s="69"/>
      <c r="BV25" s="69">
        <f t="shared" si="44"/>
        <v>-4.2892873475921984</v>
      </c>
      <c r="BW25" s="69">
        <f>'RD T1'!E227</f>
        <v>8.2257795431282243</v>
      </c>
      <c r="BX25" s="69">
        <f t="shared" si="45"/>
        <v>3.9364921955360259</v>
      </c>
      <c r="BZ25" t="str">
        <f t="shared" si="46"/>
        <v>61 Caring personal service occupations</v>
      </c>
      <c r="CA25" s="69">
        <v>6.3855024921810273</v>
      </c>
      <c r="CB25" s="69">
        <v>3.2812968569807439</v>
      </c>
      <c r="CC25" s="69">
        <v>2.9772749054640664</v>
      </c>
      <c r="CD25" s="69">
        <v>1.9578891561920855</v>
      </c>
      <c r="CE25" s="69">
        <v>1.4039465518237617</v>
      </c>
      <c r="CF25" s="69"/>
      <c r="CG25" s="69">
        <f t="shared" si="47"/>
        <v>-1.5733283536403047</v>
      </c>
      <c r="CH25" s="69">
        <f>'RD T1'!E256</f>
        <v>0.62503019047412511</v>
      </c>
      <c r="CI25" s="69">
        <f t="shared" si="48"/>
        <v>-0.94829816316617954</v>
      </c>
      <c r="CK25" t="str">
        <f t="shared" si="49"/>
        <v>61 Caring personal service occupations</v>
      </c>
      <c r="CL25" s="69">
        <v>0.69705293255501799</v>
      </c>
      <c r="CM25" s="69">
        <v>0.6805860276900928</v>
      </c>
      <c r="CN25" s="69">
        <v>0.58852598459765704</v>
      </c>
      <c r="CO25" s="69">
        <v>0.80352564473050148</v>
      </c>
      <c r="CP25" s="69">
        <v>0.87450014586082236</v>
      </c>
      <c r="CQ25" s="69"/>
      <c r="CR25" s="69">
        <f t="shared" si="50"/>
        <v>0.28597416126316533</v>
      </c>
      <c r="CS25" s="69">
        <f>'RD T1'!E285</f>
        <v>0.23623535303308951</v>
      </c>
      <c r="CT25" s="69">
        <f t="shared" si="51"/>
        <v>0.52220951429625484</v>
      </c>
    </row>
    <row r="26" spans="1:98" x14ac:dyDescent="0.2">
      <c r="A26" s="10" t="str">
        <f>name!D22</f>
        <v>62 Leisure, travel and related personal service occupations</v>
      </c>
      <c r="B26" s="69">
        <v>1.7021306063926833E-2</v>
      </c>
      <c r="C26" s="69">
        <v>2.8561274343648052E-2</v>
      </c>
      <c r="D26" s="69">
        <v>1.9648579835897163E-2</v>
      </c>
      <c r="E26" s="69">
        <v>2.829301722610713E-2</v>
      </c>
      <c r="F26" s="69">
        <v>4.6297214201239653E-2</v>
      </c>
      <c r="G26" s="11"/>
      <c r="H26" s="69">
        <f t="shared" si="26"/>
        <v>2.664863436534249E-2</v>
      </c>
      <c r="I26" s="69">
        <f>'RD T1'!E54</f>
        <v>1.5979960952700902E-2</v>
      </c>
      <c r="J26" s="69">
        <f t="shared" si="27"/>
        <v>4.2628595318043389E-2</v>
      </c>
      <c r="L26" t="str">
        <f t="shared" si="28"/>
        <v>62 Leisure, travel and related personal service occupations</v>
      </c>
      <c r="M26" s="69">
        <v>0.38793035172836265</v>
      </c>
      <c r="N26" s="69">
        <v>0.65692694391297435</v>
      </c>
      <c r="O26" s="69">
        <v>0.49440696690205732</v>
      </c>
      <c r="P26" s="69">
        <v>0.64907344748989504</v>
      </c>
      <c r="Q26" s="69">
        <v>0.90515826876983241</v>
      </c>
      <c r="R26" s="11"/>
      <c r="S26" s="69">
        <f t="shared" si="29"/>
        <v>0.41075130186777509</v>
      </c>
      <c r="T26" s="69">
        <f>'RD T1'!E83</f>
        <v>0.34567757110703756</v>
      </c>
      <c r="U26" s="69">
        <f t="shared" si="30"/>
        <v>0.75642887297481265</v>
      </c>
      <c r="W26" t="str">
        <f t="shared" si="31"/>
        <v>62 Leisure, travel and related personal service occupations</v>
      </c>
      <c r="X26" s="69">
        <v>1.8392921359832419</v>
      </c>
      <c r="Y26" s="69">
        <v>2.5141695753620072</v>
      </c>
      <c r="Z26" s="69">
        <v>2.4527840070356564</v>
      </c>
      <c r="AA26" s="69">
        <v>3.1036604304017148</v>
      </c>
      <c r="AB26" s="69">
        <v>4.3882304210989922</v>
      </c>
      <c r="AC26" s="69"/>
      <c r="AD26" s="69">
        <f t="shared" si="32"/>
        <v>1.9354464140633358</v>
      </c>
      <c r="AE26" s="69">
        <f>'RD T1'!E112</f>
        <v>2.1531554818058418</v>
      </c>
      <c r="AF26" s="69">
        <f t="shared" si="33"/>
        <v>4.0886018958691777</v>
      </c>
      <c r="AH26" t="str">
        <f t="shared" si="34"/>
        <v>62 Leisure, travel and related personal service occupations</v>
      </c>
      <c r="AI26" s="69">
        <v>1.1585344560647655</v>
      </c>
      <c r="AJ26" s="69">
        <v>1.594857595421503</v>
      </c>
      <c r="AK26" s="69">
        <v>1.5256137202938025</v>
      </c>
      <c r="AL26" s="69">
        <v>1.802887585758753</v>
      </c>
      <c r="AM26" s="69">
        <v>2.5739603137787657</v>
      </c>
      <c r="AN26" s="69"/>
      <c r="AO26" s="69">
        <f t="shared" si="35"/>
        <v>1.0483465934849632</v>
      </c>
      <c r="AP26" s="69">
        <f>'RD T1'!E141</f>
        <v>1.2440108772821283</v>
      </c>
      <c r="AQ26" s="69">
        <f t="shared" si="36"/>
        <v>2.2923574707670915</v>
      </c>
      <c r="AS26" t="str">
        <f t="shared" si="37"/>
        <v>62 Leisure, travel and related personal service occupations</v>
      </c>
      <c r="AT26" s="69">
        <v>1.3170570631898839</v>
      </c>
      <c r="AU26" s="69">
        <v>1.787027847471141</v>
      </c>
      <c r="AV26" s="69">
        <v>1.9384140521016722</v>
      </c>
      <c r="AW26" s="69">
        <v>2.3356244032510922</v>
      </c>
      <c r="AX26" s="69">
        <v>3.5022072721227211</v>
      </c>
      <c r="AY26" s="69"/>
      <c r="AZ26" s="69">
        <f t="shared" si="38"/>
        <v>1.5637932200210489</v>
      </c>
      <c r="BA26" s="69">
        <f>'RD T1'!E170</f>
        <v>1.6486523090998106</v>
      </c>
      <c r="BB26" s="69">
        <f t="shared" si="39"/>
        <v>3.2124455291208598</v>
      </c>
      <c r="BD26" t="str">
        <f t="shared" si="40"/>
        <v>62 Leisure, travel and related personal service occupations</v>
      </c>
      <c r="BE26" s="69">
        <v>5.4283752370164384</v>
      </c>
      <c r="BF26" s="69">
        <v>6.575137462717338</v>
      </c>
      <c r="BG26" s="69">
        <v>6.409625042514727</v>
      </c>
      <c r="BH26" s="69">
        <v>6.103118875952827</v>
      </c>
      <c r="BI26" s="69">
        <v>5.9323023786178508</v>
      </c>
      <c r="BJ26" s="69"/>
      <c r="BK26" s="69">
        <f t="shared" si="41"/>
        <v>-0.47732266389687616</v>
      </c>
      <c r="BL26" s="69">
        <f>'RD T1'!E199</f>
        <v>2.7143228232393803</v>
      </c>
      <c r="BM26" s="69">
        <f t="shared" si="42"/>
        <v>2.2370001593425042</v>
      </c>
      <c r="BO26" t="str">
        <f t="shared" si="43"/>
        <v>62 Leisure, travel and related personal service occupations</v>
      </c>
      <c r="BP26" s="69">
        <v>5.725810041466306</v>
      </c>
      <c r="BQ26" s="69">
        <v>6.6188121009601222</v>
      </c>
      <c r="BR26" s="69">
        <v>6.1926932165702819</v>
      </c>
      <c r="BS26" s="69">
        <v>5.2477628762451323</v>
      </c>
      <c r="BT26" s="69">
        <v>4.1134375584069689</v>
      </c>
      <c r="BU26" s="69"/>
      <c r="BV26" s="69">
        <f t="shared" si="44"/>
        <v>-2.079255658163313</v>
      </c>
      <c r="BW26" s="69">
        <f>'RD T1'!E228</f>
        <v>2.4238996290586252</v>
      </c>
      <c r="BX26" s="69">
        <f t="shared" si="45"/>
        <v>0.34464397089531218</v>
      </c>
      <c r="BZ26" t="str">
        <f t="shared" si="46"/>
        <v>62 Leisure, travel and related personal service occupations</v>
      </c>
      <c r="CA26" s="69">
        <v>4.0993943269546813</v>
      </c>
      <c r="CB26" s="69">
        <v>4.1771559643537621</v>
      </c>
      <c r="CC26" s="69">
        <v>3.9632269820317578</v>
      </c>
      <c r="CD26" s="69">
        <v>4.2024276838472963</v>
      </c>
      <c r="CE26" s="69">
        <v>3.3318811979057599</v>
      </c>
      <c r="CF26" s="69"/>
      <c r="CG26" s="69">
        <f t="shared" si="47"/>
        <v>-0.63134578412599796</v>
      </c>
      <c r="CH26" s="69">
        <f>'RD T1'!E257</f>
        <v>1.6142511789006164</v>
      </c>
      <c r="CI26" s="69">
        <f t="shared" si="48"/>
        <v>0.98290539477461847</v>
      </c>
      <c r="CK26" t="str">
        <f t="shared" si="49"/>
        <v>62 Leisure, travel and related personal service occupations</v>
      </c>
      <c r="CL26" s="69">
        <v>1.16382867701186</v>
      </c>
      <c r="CM26" s="69">
        <v>1.1500265861778138</v>
      </c>
      <c r="CN26" s="69">
        <v>0.91086093289064818</v>
      </c>
      <c r="CO26" s="69">
        <v>0.85620618035323981</v>
      </c>
      <c r="CP26" s="69">
        <v>0.48818528490343172</v>
      </c>
      <c r="CQ26" s="69"/>
      <c r="CR26" s="69">
        <f t="shared" si="50"/>
        <v>-0.42267564798721646</v>
      </c>
      <c r="CS26" s="69">
        <f>'RD T1'!E286</f>
        <v>0.23794229196236288</v>
      </c>
      <c r="CT26" s="69">
        <f t="shared" si="51"/>
        <v>-0.18473335602485358</v>
      </c>
    </row>
    <row r="27" spans="1:98" x14ac:dyDescent="0.2">
      <c r="A27" s="10" t="str">
        <f>name!D23</f>
        <v>63 Community and civil enforcement occupations</v>
      </c>
      <c r="B27" s="69">
        <v>1.5504750313381707E-3</v>
      </c>
      <c r="C27" s="69">
        <v>1.9814071088891448E-3</v>
      </c>
      <c r="D27" s="69">
        <v>1.8901343348431483E-3</v>
      </c>
      <c r="E27" s="69">
        <v>2.4874989371826079E-3</v>
      </c>
      <c r="F27" s="69">
        <v>3.9186197372772825E-3</v>
      </c>
      <c r="G27" s="11"/>
      <c r="H27" s="69">
        <f t="shared" si="26"/>
        <v>2.0284854024341342E-3</v>
      </c>
      <c r="I27" s="69">
        <f>'RD T1'!E55</f>
        <v>1.4660558401185164E-3</v>
      </c>
      <c r="J27" s="69">
        <f t="shared" si="27"/>
        <v>3.4945412425526506E-3</v>
      </c>
      <c r="L27" t="str">
        <f t="shared" si="28"/>
        <v>63 Community and civil enforcement occupations</v>
      </c>
      <c r="M27" s="69">
        <v>2.5102866847595193E-2</v>
      </c>
      <c r="N27" s="69">
        <v>2.6108099519498253E-2</v>
      </c>
      <c r="O27" s="69">
        <v>3.0776912978352753E-2</v>
      </c>
      <c r="P27" s="69">
        <v>3.3218418781627387E-2</v>
      </c>
      <c r="Q27" s="69">
        <v>5.1173775048161715E-2</v>
      </c>
      <c r="R27" s="11"/>
      <c r="S27" s="69">
        <f t="shared" si="29"/>
        <v>2.0396862069808962E-2</v>
      </c>
      <c r="T27" s="69">
        <f>'RD T1'!E84</f>
        <v>1.8967107810303207E-2</v>
      </c>
      <c r="U27" s="69">
        <f t="shared" si="30"/>
        <v>3.9363969880112169E-2</v>
      </c>
      <c r="W27" t="str">
        <f t="shared" si="31"/>
        <v>63 Community and civil enforcement occupations</v>
      </c>
      <c r="X27" s="69">
        <v>0.12641031523733476</v>
      </c>
      <c r="Y27" s="69">
        <v>0.12277872550353502</v>
      </c>
      <c r="Z27" s="69">
        <v>0.14904169793157532</v>
      </c>
      <c r="AA27" s="69">
        <v>0.16149469439002256</v>
      </c>
      <c r="AB27" s="69">
        <v>0.2168919894705395</v>
      </c>
      <c r="AC27" s="69"/>
      <c r="AD27" s="69">
        <f t="shared" si="32"/>
        <v>6.7850291538964186E-2</v>
      </c>
      <c r="AE27" s="69">
        <f>'RD T1'!E113</f>
        <v>0.10621988792574849</v>
      </c>
      <c r="AF27" s="69">
        <f t="shared" si="33"/>
        <v>0.17407017946471268</v>
      </c>
      <c r="AH27" t="str">
        <f t="shared" si="34"/>
        <v>63 Community and civil enforcement occupations</v>
      </c>
      <c r="AI27" s="69">
        <v>3.6590757765784826E-2</v>
      </c>
      <c r="AJ27" s="69">
        <v>3.184781688113153E-2</v>
      </c>
      <c r="AK27" s="69">
        <v>4.5779915056299011E-2</v>
      </c>
      <c r="AL27" s="69">
        <v>4.1735959153346831E-2</v>
      </c>
      <c r="AM27" s="69">
        <v>5.6118407047742826E-2</v>
      </c>
      <c r="AN27" s="69"/>
      <c r="AO27" s="69">
        <f t="shared" si="35"/>
        <v>1.0338491991443814E-2</v>
      </c>
      <c r="AP27" s="69">
        <f>'RD T1'!E142</f>
        <v>2.525856989798125E-2</v>
      </c>
      <c r="AQ27" s="69">
        <f t="shared" si="36"/>
        <v>3.5597061889425061E-2</v>
      </c>
      <c r="AS27" t="str">
        <f t="shared" si="37"/>
        <v>63 Community and civil enforcement occupations</v>
      </c>
      <c r="AT27" s="69">
        <v>3.498520993679885E-2</v>
      </c>
      <c r="AU27" s="69">
        <v>2.7513121439590789E-2</v>
      </c>
      <c r="AV27" s="69">
        <v>3.6650742414596503E-2</v>
      </c>
      <c r="AW27" s="69">
        <v>3.0228779064540141E-2</v>
      </c>
      <c r="AX27" s="69">
        <v>3.425905625041481E-2</v>
      </c>
      <c r="AY27" s="69"/>
      <c r="AZ27" s="69">
        <f t="shared" si="38"/>
        <v>-2.3916861641816931E-3</v>
      </c>
      <c r="BA27" s="69">
        <f>'RD T1'!E171</f>
        <v>1.7718976861539729E-2</v>
      </c>
      <c r="BB27" s="69">
        <f t="shared" si="39"/>
        <v>1.5327290697358036E-2</v>
      </c>
      <c r="BD27" t="str">
        <f t="shared" si="40"/>
        <v>63 Community and civil enforcement occupations</v>
      </c>
      <c r="BE27" s="69">
        <v>0.17931299454970781</v>
      </c>
      <c r="BF27" s="69">
        <v>0.14418959151355865</v>
      </c>
      <c r="BG27" s="69">
        <v>0.19052507719728767</v>
      </c>
      <c r="BH27" s="69">
        <v>0.14042337224246254</v>
      </c>
      <c r="BI27" s="69">
        <v>0.17244729615149626</v>
      </c>
      <c r="BJ27" s="69"/>
      <c r="BK27" s="69">
        <f t="shared" si="41"/>
        <v>-1.8077781045791413E-2</v>
      </c>
      <c r="BL27" s="69">
        <f>'RD T1'!E200</f>
        <v>5.5352436161030777E-2</v>
      </c>
      <c r="BM27" s="69">
        <f t="shared" si="42"/>
        <v>3.7274655115239363E-2</v>
      </c>
      <c r="BO27" t="str">
        <f t="shared" si="43"/>
        <v>63 Community and civil enforcement occupations</v>
      </c>
      <c r="BP27" s="69">
        <v>0.23840976774665906</v>
      </c>
      <c r="BQ27" s="69">
        <v>0.21249019437491115</v>
      </c>
      <c r="BR27" s="69">
        <v>0.26533035757214812</v>
      </c>
      <c r="BS27" s="69">
        <v>0.20228707708893065</v>
      </c>
      <c r="BT27" s="69">
        <v>0.21207536901532206</v>
      </c>
      <c r="BU27" s="69"/>
      <c r="BV27" s="69">
        <f t="shared" si="44"/>
        <v>-5.3254988556826061E-2</v>
      </c>
      <c r="BW27" s="69">
        <f>'RD T1'!E229</f>
        <v>8.5647553041549626E-2</v>
      </c>
      <c r="BX27" s="69">
        <f t="shared" si="45"/>
        <v>3.2392564484723566E-2</v>
      </c>
      <c r="BZ27" t="str">
        <f t="shared" si="46"/>
        <v>63 Community and civil enforcement occupations</v>
      </c>
      <c r="CA27" s="69">
        <v>0.21252115337687477</v>
      </c>
      <c r="CB27" s="69">
        <v>0.17267335137901291</v>
      </c>
      <c r="CC27" s="69">
        <v>0.23640088371833021</v>
      </c>
      <c r="CD27" s="69">
        <v>0.18141455854451077</v>
      </c>
      <c r="CE27" s="69">
        <v>0.14796755999014327</v>
      </c>
      <c r="CF27" s="69"/>
      <c r="CG27" s="69">
        <f t="shared" si="47"/>
        <v>-8.8433323728186936E-2</v>
      </c>
      <c r="CH27" s="69">
        <f>'RD T1'!E258</f>
        <v>6.9529718511254668E-2</v>
      </c>
      <c r="CI27" s="69">
        <f t="shared" si="48"/>
        <v>-1.8903605216932268E-2</v>
      </c>
      <c r="CK27" t="str">
        <f t="shared" si="49"/>
        <v>63 Community and civil enforcement occupations</v>
      </c>
      <c r="CL27" s="69">
        <v>5.8077950678376691E-2</v>
      </c>
      <c r="CM27" s="69">
        <v>3.8913416289860774E-2</v>
      </c>
      <c r="CN27" s="69">
        <v>4.6433378161228278E-2</v>
      </c>
      <c r="CO27" s="69">
        <v>2.8018036962926443E-2</v>
      </c>
      <c r="CP27" s="69">
        <v>2.1410955548034346E-2</v>
      </c>
      <c r="CQ27" s="69"/>
      <c r="CR27" s="69">
        <f t="shared" si="50"/>
        <v>-2.5022422613193932E-2</v>
      </c>
      <c r="CS27" s="69">
        <f>'RD T1'!E287</f>
        <v>6.9037402137996405E-3</v>
      </c>
      <c r="CT27" s="69">
        <f t="shared" si="51"/>
        <v>-1.8118682399394292E-2</v>
      </c>
    </row>
    <row r="28" spans="1:98" x14ac:dyDescent="0.2">
      <c r="A28" s="10" t="str">
        <f>name!D24</f>
        <v>71 Sales occupations</v>
      </c>
      <c r="B28" s="69">
        <v>0.12357059690951462</v>
      </c>
      <c r="C28" s="69">
        <v>0.16360292662228124</v>
      </c>
      <c r="D28" s="69">
        <v>0.11430633216574472</v>
      </c>
      <c r="E28" s="69">
        <v>0.13667460566540857</v>
      </c>
      <c r="F28" s="69">
        <v>0.17598396883798714</v>
      </c>
      <c r="G28" s="11"/>
      <c r="H28" s="69">
        <f t="shared" si="26"/>
        <v>6.1677636672242422E-2</v>
      </c>
      <c r="I28" s="69">
        <f>'RD T1'!E56</f>
        <v>6.2820706306955271E-2</v>
      </c>
      <c r="J28" s="69">
        <f t="shared" si="27"/>
        <v>0.12449834297919769</v>
      </c>
      <c r="L28" t="str">
        <f t="shared" si="28"/>
        <v>71 Sales occupations</v>
      </c>
      <c r="M28" s="69">
        <v>1.5366842154542806</v>
      </c>
      <c r="N28" s="69">
        <v>2.0294479278232078</v>
      </c>
      <c r="O28" s="69">
        <v>1.7401767048515104</v>
      </c>
      <c r="P28" s="69">
        <v>2.1274840020441528</v>
      </c>
      <c r="Q28" s="69">
        <v>3.1443704510899289</v>
      </c>
      <c r="R28" s="11"/>
      <c r="S28" s="69">
        <f t="shared" si="29"/>
        <v>1.4041937462384184</v>
      </c>
      <c r="T28" s="69">
        <f>'RD T1'!E85</f>
        <v>1.0731506456200099</v>
      </c>
      <c r="U28" s="69">
        <f t="shared" si="30"/>
        <v>2.4773443918584284</v>
      </c>
      <c r="W28" t="str">
        <f t="shared" si="31"/>
        <v>71 Sales occupations</v>
      </c>
      <c r="X28" s="69">
        <v>7.0380951570432879</v>
      </c>
      <c r="Y28" s="69">
        <v>7.189714471724078</v>
      </c>
      <c r="Z28" s="69">
        <v>7.6271688060841907</v>
      </c>
      <c r="AA28" s="69">
        <v>8.4683917636586461</v>
      </c>
      <c r="AB28" s="69">
        <v>11.561385542364349</v>
      </c>
      <c r="AC28" s="69"/>
      <c r="AD28" s="69">
        <f t="shared" si="32"/>
        <v>3.9342167362801579</v>
      </c>
      <c r="AE28" s="69">
        <f>'RD T1'!E114</f>
        <v>5.228361956678576</v>
      </c>
      <c r="AF28" s="69">
        <f t="shared" si="33"/>
        <v>9.1625786929587338</v>
      </c>
      <c r="AH28" t="str">
        <f t="shared" si="34"/>
        <v>71 Sales occupations</v>
      </c>
      <c r="AI28" s="69">
        <v>2.5090145022069188</v>
      </c>
      <c r="AJ28" s="69">
        <v>2.5862938323086184</v>
      </c>
      <c r="AK28" s="69">
        <v>2.6987666746324881</v>
      </c>
      <c r="AL28" s="69">
        <v>2.903835025225038</v>
      </c>
      <c r="AM28" s="69">
        <v>3.9448478780816876</v>
      </c>
      <c r="AN28" s="69"/>
      <c r="AO28" s="69">
        <f t="shared" si="35"/>
        <v>1.2460812034491995</v>
      </c>
      <c r="AP28" s="69">
        <f>'RD T1'!E143</f>
        <v>1.8557536878903993</v>
      </c>
      <c r="AQ28" s="69">
        <f t="shared" si="36"/>
        <v>3.1018348913395988</v>
      </c>
      <c r="AS28" t="str">
        <f t="shared" si="37"/>
        <v>71 Sales occupations</v>
      </c>
      <c r="AT28" s="69">
        <v>2.1849019300324986</v>
      </c>
      <c r="AU28" s="69">
        <v>2.1554617091788546</v>
      </c>
      <c r="AV28" s="69">
        <v>2.3740619502113653</v>
      </c>
      <c r="AW28" s="69">
        <v>2.369381794259326</v>
      </c>
      <c r="AX28" s="69">
        <v>2.9352593289440732</v>
      </c>
      <c r="AY28" s="69"/>
      <c r="AZ28" s="69">
        <f t="shared" si="38"/>
        <v>0.56119737873270781</v>
      </c>
      <c r="BA28" s="69">
        <f>'RD T1'!E172</f>
        <v>1.1897918316729468</v>
      </c>
      <c r="BB28" s="69">
        <f t="shared" si="39"/>
        <v>1.7509892104056546</v>
      </c>
      <c r="BD28" t="str">
        <f t="shared" si="40"/>
        <v>71 Sales occupations</v>
      </c>
      <c r="BE28" s="69">
        <v>16.760064618403302</v>
      </c>
      <c r="BF28" s="69">
        <v>17.643620423207715</v>
      </c>
      <c r="BG28" s="69">
        <v>17.644213062658782</v>
      </c>
      <c r="BH28" s="69">
        <v>17.014242941729329</v>
      </c>
      <c r="BI28" s="69">
        <v>18.213574414825633</v>
      </c>
      <c r="BJ28" s="69"/>
      <c r="BK28" s="69">
        <f t="shared" si="41"/>
        <v>0.56936135216685102</v>
      </c>
      <c r="BL28" s="69">
        <f>'RD T1'!E201</f>
        <v>7.954066050388688</v>
      </c>
      <c r="BM28" s="69">
        <f t="shared" si="42"/>
        <v>8.523427402555539</v>
      </c>
      <c r="BO28" t="str">
        <f t="shared" si="43"/>
        <v>71 Sales occupations</v>
      </c>
      <c r="BP28" s="69">
        <v>18.462300366878353</v>
      </c>
      <c r="BQ28" s="69">
        <v>17.247239654533232</v>
      </c>
      <c r="BR28" s="69">
        <v>16.668891396773692</v>
      </c>
      <c r="BS28" s="69">
        <v>14.164358956394905</v>
      </c>
      <c r="BT28" s="69">
        <v>11.197897592086317</v>
      </c>
      <c r="BU28" s="69"/>
      <c r="BV28" s="69">
        <f t="shared" si="44"/>
        <v>-5.4709938046873745</v>
      </c>
      <c r="BW28" s="69">
        <f>'RD T1'!E230</f>
        <v>6.78560351376579</v>
      </c>
      <c r="BX28" s="69">
        <f t="shared" si="45"/>
        <v>1.3146097090784155</v>
      </c>
      <c r="BZ28" t="str">
        <f t="shared" si="46"/>
        <v>71 Sales occupations</v>
      </c>
      <c r="CA28" s="69">
        <v>14.359579759893855</v>
      </c>
      <c r="CB28" s="69">
        <v>11.593433342920994</v>
      </c>
      <c r="CC28" s="69">
        <v>11.15063055597235</v>
      </c>
      <c r="CD28" s="69">
        <v>9.3120425239626474</v>
      </c>
      <c r="CE28" s="69">
        <v>3.2981726299032275</v>
      </c>
      <c r="CF28" s="69"/>
      <c r="CG28" s="69">
        <f t="shared" si="47"/>
        <v>-7.852457926069123</v>
      </c>
      <c r="CH28" s="69">
        <f>'RD T1'!E259</f>
        <v>2.642860420467176</v>
      </c>
      <c r="CI28" s="69">
        <f t="shared" si="48"/>
        <v>-5.2095975056019466</v>
      </c>
      <c r="CK28" t="str">
        <f t="shared" si="49"/>
        <v>71 Sales occupations</v>
      </c>
      <c r="CL28" s="69">
        <v>4.7331895420838599</v>
      </c>
      <c r="CM28" s="69">
        <v>4.1453121359775809</v>
      </c>
      <c r="CN28" s="69">
        <v>3.377252927791639</v>
      </c>
      <c r="CO28" s="69">
        <v>2.8512030242937998</v>
      </c>
      <c r="CP28" s="69">
        <v>1.8295750450597112</v>
      </c>
      <c r="CQ28" s="69"/>
      <c r="CR28" s="69">
        <f t="shared" si="50"/>
        <v>-1.5476778827319277</v>
      </c>
      <c r="CS28" s="69">
        <f>'RD T1'!E288</f>
        <v>0.68818248610672184</v>
      </c>
      <c r="CT28" s="69">
        <f t="shared" si="51"/>
        <v>-0.85949539662520591</v>
      </c>
    </row>
    <row r="29" spans="1:98" x14ac:dyDescent="0.2">
      <c r="A29" s="10" t="str">
        <f>name!D25</f>
        <v>72 Customer service occupations</v>
      </c>
      <c r="B29" s="69">
        <v>4.1178390982156303E-2</v>
      </c>
      <c r="C29" s="69">
        <v>5.4327777008256646E-2</v>
      </c>
      <c r="D29" s="69">
        <v>4.9772874913668635E-2</v>
      </c>
      <c r="E29" s="69">
        <v>8.3261477729499322E-2</v>
      </c>
      <c r="F29" s="69">
        <v>0.1257641928343696</v>
      </c>
      <c r="G29" s="11"/>
      <c r="H29" s="69">
        <f>F29-D29</f>
        <v>7.5991317920700963E-2</v>
      </c>
      <c r="I29" s="69">
        <f>'RD T1'!E57</f>
        <v>3.9134458879787351E-2</v>
      </c>
      <c r="J29" s="69">
        <f t="shared" si="27"/>
        <v>0.11512577680048831</v>
      </c>
      <c r="L29" t="str">
        <f t="shared" si="28"/>
        <v>72 Customer service occupations</v>
      </c>
      <c r="M29" s="69">
        <v>0.46945985588367717</v>
      </c>
      <c r="N29" s="69">
        <v>0.74661890333733472</v>
      </c>
      <c r="O29" s="69">
        <v>0.63709045548439147</v>
      </c>
      <c r="P29" s="69">
        <v>1.0684354377860827</v>
      </c>
      <c r="Q29" s="69">
        <v>1.652517367340218</v>
      </c>
      <c r="R29" s="11"/>
      <c r="S29" s="69">
        <f t="shared" si="29"/>
        <v>1.0154269118558266</v>
      </c>
      <c r="T29" s="69">
        <f>'RD T1'!E86</f>
        <v>0.53900132814771129</v>
      </c>
      <c r="U29" s="69">
        <f t="shared" si="30"/>
        <v>1.5544282400035379</v>
      </c>
      <c r="W29" t="str">
        <f t="shared" si="31"/>
        <v>72 Customer service occupations</v>
      </c>
      <c r="X29" s="69">
        <v>1.9784661031691373</v>
      </c>
      <c r="Y29" s="69">
        <v>2.3226815415554167</v>
      </c>
      <c r="Z29" s="69">
        <v>2.4418778182701866</v>
      </c>
      <c r="AA29" s="69">
        <v>3.5234080772311489</v>
      </c>
      <c r="AB29" s="69">
        <v>4.9949733447158664</v>
      </c>
      <c r="AC29" s="69"/>
      <c r="AD29" s="69">
        <f t="shared" si="32"/>
        <v>2.5530955264456798</v>
      </c>
      <c r="AE29" s="69">
        <f>'RD T1'!E115</f>
        <v>2.0904363633676799</v>
      </c>
      <c r="AF29" s="69">
        <f t="shared" si="33"/>
        <v>4.6435318898133602</v>
      </c>
      <c r="AH29" t="str">
        <f t="shared" si="34"/>
        <v>72 Customer service occupations</v>
      </c>
      <c r="AI29" s="69">
        <v>0.64348172310101859</v>
      </c>
      <c r="AJ29" s="69">
        <v>0.78891966484567921</v>
      </c>
      <c r="AK29" s="69">
        <v>0.86681297613930997</v>
      </c>
      <c r="AL29" s="69">
        <v>1.2709713332569834</v>
      </c>
      <c r="AM29" s="69">
        <v>1.8242654150998132</v>
      </c>
      <c r="AN29" s="69"/>
      <c r="AO29" s="69">
        <f t="shared" si="35"/>
        <v>0.95745243896050325</v>
      </c>
      <c r="AP29" s="69">
        <f>'RD T1'!E144</f>
        <v>0.76795124231474077</v>
      </c>
      <c r="AQ29" s="69">
        <f t="shared" si="36"/>
        <v>1.725403681275244</v>
      </c>
      <c r="AS29" t="str">
        <f t="shared" si="37"/>
        <v>72 Customer service occupations</v>
      </c>
      <c r="AT29" s="69">
        <v>0.8841260568014141</v>
      </c>
      <c r="AU29" s="69">
        <v>0.96159982596085225</v>
      </c>
      <c r="AV29" s="69">
        <v>1.0409637232095463</v>
      </c>
      <c r="AW29" s="69">
        <v>1.449569638074474</v>
      </c>
      <c r="AX29" s="69">
        <v>1.8291667286687812</v>
      </c>
      <c r="AY29" s="69"/>
      <c r="AZ29" s="69">
        <f t="shared" si="38"/>
        <v>0.78820300545923483</v>
      </c>
      <c r="BA29" s="69">
        <f>'RD T1'!E173</f>
        <v>0.74512034932860538</v>
      </c>
      <c r="BB29" s="69">
        <f t="shared" si="39"/>
        <v>1.5333233547878402</v>
      </c>
      <c r="BD29" t="str">
        <f t="shared" si="40"/>
        <v>72 Customer service occupations</v>
      </c>
      <c r="BE29" s="69">
        <v>3.5779830163774431</v>
      </c>
      <c r="BF29" s="69">
        <v>4.1980100550242447</v>
      </c>
      <c r="BG29" s="69">
        <v>4.450032745432325</v>
      </c>
      <c r="BH29" s="69">
        <v>5.680817539819162</v>
      </c>
      <c r="BI29" s="69">
        <v>6.623990114600141</v>
      </c>
      <c r="BJ29" s="69"/>
      <c r="BK29" s="69">
        <f t="shared" si="41"/>
        <v>2.173957369167816</v>
      </c>
      <c r="BL29" s="69">
        <f>'RD T1'!E202</f>
        <v>2.5546814524095898</v>
      </c>
      <c r="BM29" s="69">
        <f t="shared" si="42"/>
        <v>4.7286388215774053</v>
      </c>
      <c r="BO29" t="str">
        <f t="shared" si="43"/>
        <v>72 Customer service occupations</v>
      </c>
      <c r="BP29" s="69">
        <v>3.9601686292976135</v>
      </c>
      <c r="BQ29" s="69">
        <v>4.4250864481920678</v>
      </c>
      <c r="BR29" s="69">
        <v>4.4085702430549709</v>
      </c>
      <c r="BS29" s="69">
        <v>5.1663404311121104</v>
      </c>
      <c r="BT29" s="69">
        <v>4.6987253549367818</v>
      </c>
      <c r="BU29" s="69"/>
      <c r="BV29" s="69">
        <f t="shared" si="44"/>
        <v>0.29015511188181087</v>
      </c>
      <c r="BW29" s="69">
        <f>'RD T1'!E231</f>
        <v>2.5098249690149022</v>
      </c>
      <c r="BX29" s="69">
        <f t="shared" si="45"/>
        <v>2.799980080896713</v>
      </c>
      <c r="BZ29" t="str">
        <f t="shared" si="46"/>
        <v>72 Customer service occupations</v>
      </c>
      <c r="CA29" s="69">
        <v>2.2721028319262944</v>
      </c>
      <c r="CB29" s="69">
        <v>1.9845402563951575</v>
      </c>
      <c r="CC29" s="69">
        <v>2.0035057887498229</v>
      </c>
      <c r="CD29" s="69">
        <v>2.1434782683644205</v>
      </c>
      <c r="CE29" s="69">
        <v>1.5199775750111479</v>
      </c>
      <c r="CF29" s="69"/>
      <c r="CG29" s="69">
        <f t="shared" si="47"/>
        <v>-0.48352821373867494</v>
      </c>
      <c r="CH29" s="69">
        <f>'RD T1'!E260</f>
        <v>0.64219364632520026</v>
      </c>
      <c r="CI29" s="69">
        <f t="shared" si="48"/>
        <v>0.15866543258652532</v>
      </c>
      <c r="CK29" t="str">
        <f t="shared" si="49"/>
        <v>72 Customer service occupations</v>
      </c>
      <c r="CL29" s="69">
        <v>0.48025407723048069</v>
      </c>
      <c r="CM29" s="69">
        <v>0.60871193680325775</v>
      </c>
      <c r="CN29" s="69">
        <v>0.53836276865069277</v>
      </c>
      <c r="CO29" s="69">
        <v>0.87044041097761404</v>
      </c>
      <c r="CP29" s="69">
        <v>0.98878934672880314</v>
      </c>
      <c r="CQ29" s="69"/>
      <c r="CR29" s="69">
        <f t="shared" si="50"/>
        <v>0.45042657807811037</v>
      </c>
      <c r="CS29" s="69">
        <f>'RD T1'!E289</f>
        <v>0.3091948742886384</v>
      </c>
      <c r="CT29" s="69">
        <f t="shared" si="51"/>
        <v>0.75962145236674883</v>
      </c>
    </row>
    <row r="30" spans="1:98" x14ac:dyDescent="0.2">
      <c r="A30" s="10" t="str">
        <f>name!D26</f>
        <v>81 Process, plant and machine operatives</v>
      </c>
      <c r="B30" s="69">
        <v>4.5497897501010298E-2</v>
      </c>
      <c r="C30" s="69">
        <v>7.4801601676850182E-2</v>
      </c>
      <c r="D30" s="69">
        <v>5.4074929490479713E-2</v>
      </c>
      <c r="E30" s="69">
        <v>8.2668942277582619E-2</v>
      </c>
      <c r="F30" s="69">
        <v>0.17046740151543466</v>
      </c>
      <c r="G30" s="11"/>
      <c r="H30" s="69">
        <f t="shared" si="26"/>
        <v>0.11639247202495495</v>
      </c>
      <c r="I30" s="69">
        <f>'RD T1'!E58</f>
        <v>5.5509893982672809E-2</v>
      </c>
      <c r="J30" s="69">
        <f t="shared" si="27"/>
        <v>0.17190236600762776</v>
      </c>
      <c r="L30" t="str">
        <f t="shared" si="28"/>
        <v>81 Process, plant and machine operatives</v>
      </c>
      <c r="M30" s="69">
        <v>0.30205268150336173</v>
      </c>
      <c r="N30" s="69">
        <v>0.43009214916318494</v>
      </c>
      <c r="O30" s="69">
        <v>0.32711735714345708</v>
      </c>
      <c r="P30" s="69">
        <v>0.58996323393682137</v>
      </c>
      <c r="Q30" s="69">
        <v>1.1312535891492976</v>
      </c>
      <c r="R30" s="11"/>
      <c r="S30" s="69">
        <f t="shared" si="29"/>
        <v>0.8041362320058405</v>
      </c>
      <c r="T30" s="69">
        <f>'RD T1'!E87</f>
        <v>0.35066026261816874</v>
      </c>
      <c r="U30" s="69">
        <f t="shared" si="30"/>
        <v>1.1547964946240092</v>
      </c>
      <c r="W30" t="str">
        <f t="shared" si="31"/>
        <v>81 Process, plant and machine operatives</v>
      </c>
      <c r="X30" s="69">
        <v>0.98726572854265382</v>
      </c>
      <c r="Y30" s="69">
        <v>1.0935336972625505</v>
      </c>
      <c r="Z30" s="69">
        <v>1.013392740407707</v>
      </c>
      <c r="AA30" s="69">
        <v>1.6463199721012527</v>
      </c>
      <c r="AB30" s="69">
        <v>3.0532419133263264</v>
      </c>
      <c r="AC30" s="69"/>
      <c r="AD30" s="69">
        <f t="shared" si="32"/>
        <v>2.0398491729186192</v>
      </c>
      <c r="AE30" s="69">
        <f>'RD T1'!E116</f>
        <v>1.0800403134363064</v>
      </c>
      <c r="AF30" s="69">
        <f t="shared" si="33"/>
        <v>3.1198894863549258</v>
      </c>
      <c r="AH30" t="str">
        <f t="shared" si="34"/>
        <v>81 Process, plant and machine operatives</v>
      </c>
      <c r="AI30" s="69">
        <v>0.43170781469826941</v>
      </c>
      <c r="AJ30" s="69">
        <v>0.44151739890016922</v>
      </c>
      <c r="AK30" s="69">
        <v>0.45915858458153397</v>
      </c>
      <c r="AL30" s="69">
        <v>0.67853276933294571</v>
      </c>
      <c r="AM30" s="69">
        <v>0.98047805249761566</v>
      </c>
      <c r="AN30" s="69"/>
      <c r="AO30" s="69">
        <f t="shared" si="35"/>
        <v>0.52131946791608175</v>
      </c>
      <c r="AP30" s="69">
        <f>'RD T1'!E145</f>
        <v>0.36584700080930577</v>
      </c>
      <c r="AQ30" s="69">
        <f t="shared" si="36"/>
        <v>0.88716646872538751</v>
      </c>
      <c r="AS30" t="str">
        <f t="shared" si="37"/>
        <v>81 Process, plant and machine operatives</v>
      </c>
      <c r="AT30" s="69">
        <v>1.0022458835233254</v>
      </c>
      <c r="AU30" s="69">
        <v>0.99576990904828089</v>
      </c>
      <c r="AV30" s="69">
        <v>1.0552027749434232</v>
      </c>
      <c r="AW30" s="69">
        <v>1.5364291695984982</v>
      </c>
      <c r="AX30" s="69">
        <v>2.2669494624411337</v>
      </c>
      <c r="AY30" s="69"/>
      <c r="AZ30" s="69">
        <f t="shared" si="38"/>
        <v>1.2117466874977105</v>
      </c>
      <c r="BA30" s="69">
        <f>'RD T1'!E174</f>
        <v>0.85070772282144902</v>
      </c>
      <c r="BB30" s="69">
        <f t="shared" si="39"/>
        <v>2.0624544103191598</v>
      </c>
      <c r="BD30" t="str">
        <f t="shared" si="40"/>
        <v>81 Process, plant and machine operatives</v>
      </c>
      <c r="BE30" s="69">
        <v>6.8828110983089887</v>
      </c>
      <c r="BF30" s="69">
        <v>7.5243136986777275</v>
      </c>
      <c r="BG30" s="69">
        <v>6.4520164094920123</v>
      </c>
      <c r="BH30" s="69">
        <v>8.875556833615434</v>
      </c>
      <c r="BI30" s="69">
        <v>10.495429402528067</v>
      </c>
      <c r="BJ30" s="69"/>
      <c r="BK30" s="69">
        <f t="shared" si="41"/>
        <v>4.0434129930360552</v>
      </c>
      <c r="BL30" s="69">
        <f>'RD T1'!E203</f>
        <v>3.4632476051786334</v>
      </c>
      <c r="BM30" s="69">
        <f t="shared" si="42"/>
        <v>7.5066605982146886</v>
      </c>
      <c r="BO30" t="str">
        <f t="shared" si="43"/>
        <v>81 Process, plant and machine operatives</v>
      </c>
      <c r="BP30" s="69">
        <v>9.4776187274984505</v>
      </c>
      <c r="BQ30" s="69">
        <v>9.9558295547396529</v>
      </c>
      <c r="BR30" s="69">
        <v>8.4354301360914192</v>
      </c>
      <c r="BS30" s="69">
        <v>10.537873320571734</v>
      </c>
      <c r="BT30" s="69">
        <v>10.146229575255726</v>
      </c>
      <c r="BU30" s="69"/>
      <c r="BV30" s="69">
        <f t="shared" si="44"/>
        <v>1.7107994391643064</v>
      </c>
      <c r="BW30" s="69">
        <f>'RD T1'!E232</f>
        <v>4.0878906916110731</v>
      </c>
      <c r="BX30" s="69">
        <f t="shared" si="45"/>
        <v>5.7986901307753795</v>
      </c>
      <c r="BZ30" t="str">
        <f t="shared" si="46"/>
        <v>81 Process, plant and machine operatives</v>
      </c>
      <c r="CA30" s="69">
        <v>8.7004774384069226</v>
      </c>
      <c r="CB30" s="69">
        <v>7.8183100769287215</v>
      </c>
      <c r="CC30" s="69">
        <v>7.0399490867354215</v>
      </c>
      <c r="CD30" s="69">
        <v>7.8166238477097609</v>
      </c>
      <c r="CE30" s="69">
        <v>4.0423926116921969</v>
      </c>
      <c r="CF30" s="69"/>
      <c r="CG30" s="69">
        <f t="shared" si="47"/>
        <v>-2.9975564750432246</v>
      </c>
      <c r="CH30" s="69">
        <f>'RD T1'!E261</f>
        <v>2.3209364488914872</v>
      </c>
      <c r="CI30" s="69">
        <f t="shared" si="48"/>
        <v>-0.67662002615173744</v>
      </c>
      <c r="CK30" t="str">
        <f t="shared" si="49"/>
        <v>81 Process, plant and machine operatives</v>
      </c>
      <c r="CL30" s="69">
        <v>3.329057011250145</v>
      </c>
      <c r="CM30" s="69">
        <v>2.7687632143098222</v>
      </c>
      <c r="CN30" s="69">
        <v>2.1098194004564692</v>
      </c>
      <c r="CO30" s="69">
        <v>1.3717890069933676</v>
      </c>
      <c r="CP30" s="69">
        <v>0.58439522878098138</v>
      </c>
      <c r="CQ30" s="69"/>
      <c r="CR30" s="69">
        <f t="shared" si="50"/>
        <v>-1.5254241716754877</v>
      </c>
      <c r="CS30" s="69">
        <f>'RD T1'!E290</f>
        <v>0.30755831521643751</v>
      </c>
      <c r="CT30" s="69">
        <f t="shared" si="51"/>
        <v>-1.2178658564590501</v>
      </c>
    </row>
    <row r="31" spans="1:98" x14ac:dyDescent="0.2">
      <c r="A31" s="10" t="str">
        <f>name!D27</f>
        <v>82 Transport and mobile machine drivers and operatives</v>
      </c>
      <c r="B31" s="69">
        <v>6.2113114408173319E-2</v>
      </c>
      <c r="C31" s="69">
        <v>9.4196176033921705E-2</v>
      </c>
      <c r="D31" s="69">
        <v>9.9122238954641964E-2</v>
      </c>
      <c r="E31" s="69">
        <v>0.1556663794593702</v>
      </c>
      <c r="F31" s="69">
        <v>0.25234829640805723</v>
      </c>
      <c r="G31" s="11"/>
      <c r="H31" s="69">
        <f t="shared" si="26"/>
        <v>0.15322605745341528</v>
      </c>
      <c r="I31" s="69">
        <f>'RD T1'!E59</f>
        <v>0.11154344931215238</v>
      </c>
      <c r="J31" s="69">
        <f t="shared" si="27"/>
        <v>0.26476950676556765</v>
      </c>
      <c r="L31" t="str">
        <f t="shared" si="28"/>
        <v>82 Transport and mobile machine drivers and operatives</v>
      </c>
      <c r="M31" s="69">
        <v>0.37069420202871739</v>
      </c>
      <c r="N31" s="69">
        <v>0.54958358796541007</v>
      </c>
      <c r="O31" s="69">
        <v>0.55823205870421655</v>
      </c>
      <c r="P31" s="69">
        <v>0.77286597324088746</v>
      </c>
      <c r="Q31" s="69">
        <v>1.1504176644579212</v>
      </c>
      <c r="R31" s="11"/>
      <c r="S31" s="69">
        <f t="shared" si="29"/>
        <v>0.5921856057537046</v>
      </c>
      <c r="T31" s="69">
        <f>'RD T1'!E88</f>
        <v>0.53196373456266954</v>
      </c>
      <c r="U31" s="69">
        <f t="shared" si="30"/>
        <v>1.1241493403163743</v>
      </c>
      <c r="W31" t="str">
        <f t="shared" si="31"/>
        <v>82 Transport and mobile machine drivers and operatives</v>
      </c>
      <c r="X31" s="69">
        <v>1.5214441239445329</v>
      </c>
      <c r="Y31" s="69">
        <v>1.8010050351255438</v>
      </c>
      <c r="Z31" s="69">
        <v>2.2487184754053962</v>
      </c>
      <c r="AA31" s="69">
        <v>2.747987279727401</v>
      </c>
      <c r="AB31" s="69">
        <v>3.652622259051078</v>
      </c>
      <c r="AC31" s="69"/>
      <c r="AD31" s="69">
        <f t="shared" si="32"/>
        <v>1.4039037836456818</v>
      </c>
      <c r="AE31" s="69">
        <f>'RD T1'!E117</f>
        <v>1.9637842125644518</v>
      </c>
      <c r="AF31" s="69">
        <f t="shared" si="33"/>
        <v>3.3676879962101336</v>
      </c>
      <c r="AH31" t="str">
        <f t="shared" si="34"/>
        <v>82 Transport and mobile machine drivers and operatives</v>
      </c>
      <c r="AI31" s="69">
        <v>0.7785376120221682</v>
      </c>
      <c r="AJ31" s="69">
        <v>0.89186062381541864</v>
      </c>
      <c r="AK31" s="69">
        <v>1.1789866964411493</v>
      </c>
      <c r="AL31" s="69">
        <v>1.4223396001982804</v>
      </c>
      <c r="AM31" s="69">
        <v>1.9161960886587075</v>
      </c>
      <c r="AN31" s="69"/>
      <c r="AO31" s="69">
        <f t="shared" si="35"/>
        <v>0.73720939221755821</v>
      </c>
      <c r="AP31" s="69">
        <f>'RD T1'!E146</f>
        <v>0.99484408212098741</v>
      </c>
      <c r="AQ31" s="69">
        <f t="shared" si="36"/>
        <v>1.7320534743385456</v>
      </c>
      <c r="AS31" t="str">
        <f t="shared" si="37"/>
        <v>82 Transport and mobile machine drivers and operatives</v>
      </c>
      <c r="AT31" s="69">
        <v>1.15994140640084</v>
      </c>
      <c r="AU31" s="69">
        <v>1.330424298211361</v>
      </c>
      <c r="AV31" s="69">
        <v>1.6891854167562748</v>
      </c>
      <c r="AW31" s="69">
        <v>2.0422810876466571</v>
      </c>
      <c r="AX31" s="69">
        <v>2.6857150478093126</v>
      </c>
      <c r="AY31" s="69"/>
      <c r="AZ31" s="69">
        <f t="shared" si="38"/>
        <v>0.99652963105303782</v>
      </c>
      <c r="BA31" s="69">
        <f>'RD T1'!E175</f>
        <v>1.4496414447577122</v>
      </c>
      <c r="BB31" s="69">
        <f t="shared" si="39"/>
        <v>2.4461710758107502</v>
      </c>
      <c r="BD31" t="str">
        <f t="shared" si="40"/>
        <v>82 Transport and mobile machine drivers and operatives</v>
      </c>
      <c r="BE31" s="69">
        <v>7.8920872360369385</v>
      </c>
      <c r="BF31" s="69">
        <v>10.870634893751673</v>
      </c>
      <c r="BG31" s="69">
        <v>10.198273881506555</v>
      </c>
      <c r="BH31" s="69">
        <v>12.236798174275254</v>
      </c>
      <c r="BI31" s="69">
        <v>14.821799797768472</v>
      </c>
      <c r="BJ31" s="69"/>
      <c r="BK31" s="69">
        <f t="shared" si="41"/>
        <v>4.6235259162619169</v>
      </c>
      <c r="BL31" s="69">
        <f>'RD T1'!E204</f>
        <v>6.7356532349783347</v>
      </c>
      <c r="BM31" s="69">
        <f t="shared" si="42"/>
        <v>11.359179151240252</v>
      </c>
      <c r="BO31" t="str">
        <f t="shared" si="43"/>
        <v>82 Transport and mobile machine drivers and operatives</v>
      </c>
      <c r="BP31" s="69">
        <v>12.628922968815637</v>
      </c>
      <c r="BQ31" s="69">
        <v>16.72862693131437</v>
      </c>
      <c r="BR31" s="69">
        <v>15.288768192283275</v>
      </c>
      <c r="BS31" s="69">
        <v>16.863272489460442</v>
      </c>
      <c r="BT31" s="69">
        <v>17.039008840391933</v>
      </c>
      <c r="BU31" s="69"/>
      <c r="BV31" s="69">
        <f t="shared" si="44"/>
        <v>1.7502406481086581</v>
      </c>
      <c r="BW31" s="69">
        <f>'RD T1'!E233</f>
        <v>8.9852767052999489</v>
      </c>
      <c r="BX31" s="69">
        <f t="shared" si="45"/>
        <v>10.735517353408607</v>
      </c>
      <c r="BZ31" t="str">
        <f t="shared" si="46"/>
        <v>82 Transport and mobile machine drivers and operatives</v>
      </c>
      <c r="CA31" s="69">
        <v>12.227589387217403</v>
      </c>
      <c r="CB31" s="69">
        <v>13.332605999599313</v>
      </c>
      <c r="CC31" s="69">
        <v>13.434395093141061</v>
      </c>
      <c r="CD31" s="69">
        <v>11.854457014935038</v>
      </c>
      <c r="CE31" s="69">
        <v>8.472590912180916</v>
      </c>
      <c r="CF31" s="69"/>
      <c r="CG31" s="69">
        <f t="shared" si="47"/>
        <v>-4.9618041809601454</v>
      </c>
      <c r="CH31" s="69">
        <f>'RD T1'!E262</f>
        <v>5.3877229040777843</v>
      </c>
      <c r="CI31" s="69">
        <f t="shared" si="48"/>
        <v>0.4259187231176389</v>
      </c>
      <c r="CK31" t="str">
        <f t="shared" si="49"/>
        <v>82 Transport and mobile machine drivers and operatives</v>
      </c>
      <c r="CL31" s="69">
        <v>4.1470536119790831</v>
      </c>
      <c r="CM31" s="69">
        <v>4.9941469161167635</v>
      </c>
      <c r="CN31" s="69">
        <v>4.4584126603341527</v>
      </c>
      <c r="CO31" s="69">
        <v>4.42663671917924</v>
      </c>
      <c r="CP31" s="69">
        <v>2.0796579678078975</v>
      </c>
      <c r="CQ31" s="69"/>
      <c r="CR31" s="69">
        <f t="shared" si="50"/>
        <v>-2.3787546925262553</v>
      </c>
      <c r="CS31" s="69">
        <f>'RD T1'!E291</f>
        <v>1.4008677045050328</v>
      </c>
      <c r="CT31" s="69">
        <f t="shared" si="51"/>
        <v>-0.97788698802122243</v>
      </c>
    </row>
    <row r="32" spans="1:98" x14ac:dyDescent="0.2">
      <c r="A32" s="10" t="str">
        <f>name!D28</f>
        <v>91 Elementary trades and related occupations</v>
      </c>
      <c r="B32" s="69">
        <v>7.6078463517184928E-4</v>
      </c>
      <c r="C32" s="69">
        <v>8.020131965088029E-4</v>
      </c>
      <c r="D32" s="69">
        <v>6.9956686669922019E-4</v>
      </c>
      <c r="E32" s="69">
        <v>6.922905088388385E-4</v>
      </c>
      <c r="F32" s="69">
        <v>9.3379270025603753E-4</v>
      </c>
      <c r="G32" s="11"/>
      <c r="H32" s="69">
        <f t="shared" si="26"/>
        <v>2.3422583355681733E-4</v>
      </c>
      <c r="I32" s="69">
        <f>'RD T1'!E60</f>
        <v>4.1797338775263879E-4</v>
      </c>
      <c r="J32" s="69">
        <f t="shared" si="27"/>
        <v>6.5219922130945612E-4</v>
      </c>
      <c r="L32" t="str">
        <f t="shared" si="28"/>
        <v>91 Elementary trades and related occupations</v>
      </c>
      <c r="M32" s="69">
        <v>0.17621459982929527</v>
      </c>
      <c r="N32" s="69">
        <v>0.22801978531845071</v>
      </c>
      <c r="O32" s="69">
        <v>0.17571021223753369</v>
      </c>
      <c r="P32" s="69">
        <v>0.19764123050481527</v>
      </c>
      <c r="Q32" s="69">
        <v>0.28518813562498607</v>
      </c>
      <c r="R32" s="11"/>
      <c r="S32" s="69">
        <f t="shared" si="29"/>
        <v>0.10947792338745238</v>
      </c>
      <c r="T32" s="69">
        <f>'RD T1'!E89</f>
        <v>0.113448806372612</v>
      </c>
      <c r="U32" s="69">
        <f t="shared" si="30"/>
        <v>0.22292672976006439</v>
      </c>
      <c r="W32" t="str">
        <f t="shared" si="31"/>
        <v>91 Elementary trades and related occupations</v>
      </c>
      <c r="X32" s="69">
        <v>0.6751921829608013</v>
      </c>
      <c r="Y32" s="69">
        <v>0.7241896728349968</v>
      </c>
      <c r="Z32" s="69">
        <v>0.7055545905388102</v>
      </c>
      <c r="AA32" s="69">
        <v>0.67396325024023029</v>
      </c>
      <c r="AB32" s="69">
        <v>0.82701119955558755</v>
      </c>
      <c r="AC32" s="69"/>
      <c r="AD32" s="69">
        <f t="shared" si="32"/>
        <v>0.12145660901677735</v>
      </c>
      <c r="AE32" s="69">
        <f>'RD T1'!E118</f>
        <v>0.45392239557996722</v>
      </c>
      <c r="AF32" s="69">
        <f t="shared" si="33"/>
        <v>0.57537900459674463</v>
      </c>
      <c r="AH32" t="str">
        <f t="shared" si="34"/>
        <v>91 Elementary trades and related occupations</v>
      </c>
      <c r="AI32" s="69">
        <v>0.47663447469144671</v>
      </c>
      <c r="AJ32" s="69">
        <v>0.52716264509300736</v>
      </c>
      <c r="AK32" s="69">
        <v>0.51014280955055802</v>
      </c>
      <c r="AL32" s="69">
        <v>0.4813393180678327</v>
      </c>
      <c r="AM32" s="69">
        <v>0.62372858361965022</v>
      </c>
      <c r="AN32" s="69"/>
      <c r="AO32" s="69">
        <f t="shared" si="35"/>
        <v>0.1135857740690922</v>
      </c>
      <c r="AP32" s="69">
        <f>'RD T1'!E147</f>
        <v>0.33107753734714485</v>
      </c>
      <c r="AQ32" s="69">
        <f t="shared" si="36"/>
        <v>0.44466331141623705</v>
      </c>
      <c r="AS32" t="str">
        <f t="shared" si="37"/>
        <v>91 Elementary trades and related occupations</v>
      </c>
      <c r="AT32" s="69">
        <v>0.50884207185611019</v>
      </c>
      <c r="AU32" s="69">
        <v>0.51269428825748176</v>
      </c>
      <c r="AV32" s="69">
        <v>0.5672697923077924</v>
      </c>
      <c r="AW32" s="69">
        <v>0.54382615027755599</v>
      </c>
      <c r="AX32" s="69">
        <v>0.66011599045461122</v>
      </c>
      <c r="AY32" s="69"/>
      <c r="AZ32" s="69">
        <f t="shared" si="38"/>
        <v>9.2846198146818826E-2</v>
      </c>
      <c r="BA32" s="69">
        <f>'RD T1'!E176</f>
        <v>0.32410670816284221</v>
      </c>
      <c r="BB32" s="69">
        <f t="shared" si="39"/>
        <v>0.41695290630966103</v>
      </c>
      <c r="BD32" t="str">
        <f t="shared" si="40"/>
        <v>91 Elementary trades and related occupations</v>
      </c>
      <c r="BE32" s="69">
        <v>2.7983178723657192</v>
      </c>
      <c r="BF32" s="69">
        <v>2.8364368436693677</v>
      </c>
      <c r="BG32" s="69">
        <v>2.5188487702710209</v>
      </c>
      <c r="BH32" s="69">
        <v>2.3643799705875677</v>
      </c>
      <c r="BI32" s="69">
        <v>2.7388735799892587</v>
      </c>
      <c r="BJ32" s="69"/>
      <c r="BK32" s="69">
        <f t="shared" si="41"/>
        <v>0.22002480971823779</v>
      </c>
      <c r="BL32" s="69">
        <f>'RD T1'!E205</f>
        <v>0.89627525154257437</v>
      </c>
      <c r="BM32" s="69">
        <f t="shared" si="42"/>
        <v>1.1163000612608123</v>
      </c>
      <c r="BO32" t="str">
        <f t="shared" si="43"/>
        <v>91 Elementary trades and related occupations</v>
      </c>
      <c r="BP32" s="69">
        <v>4.8767911633665166</v>
      </c>
      <c r="BQ32" s="69">
        <v>4.6349114117823689</v>
      </c>
      <c r="BR32" s="69">
        <v>4.1251661247748741</v>
      </c>
      <c r="BS32" s="69">
        <v>3.3239206156665939</v>
      </c>
      <c r="BT32" s="69">
        <v>2.9561300933593904</v>
      </c>
      <c r="BU32" s="69"/>
      <c r="BV32" s="69">
        <f t="shared" si="44"/>
        <v>-1.1690360314154837</v>
      </c>
      <c r="BW32" s="69">
        <f>'RD T1'!E234</f>
        <v>1.2175603027320969</v>
      </c>
      <c r="BX32" s="69">
        <f t="shared" si="45"/>
        <v>4.8524271316613188E-2</v>
      </c>
      <c r="BZ32" t="str">
        <f t="shared" si="46"/>
        <v>91 Elementary trades and related occupations</v>
      </c>
      <c r="CA32" s="69">
        <v>6.8793191128806228</v>
      </c>
      <c r="CB32" s="69">
        <v>6.2386471331133473</v>
      </c>
      <c r="CC32" s="69">
        <v>5.7878468768216074</v>
      </c>
      <c r="CD32" s="69">
        <v>4.4698130905664994</v>
      </c>
      <c r="CE32" s="69">
        <v>3.4514774475898982</v>
      </c>
      <c r="CF32" s="69"/>
      <c r="CG32" s="69">
        <f t="shared" si="47"/>
        <v>-2.3363694292317092</v>
      </c>
      <c r="CH32" s="69">
        <f>'RD T1'!E263</f>
        <v>1.7491561429844562</v>
      </c>
      <c r="CI32" s="69">
        <f t="shared" si="48"/>
        <v>-0.587213286247253</v>
      </c>
      <c r="CK32" t="str">
        <f t="shared" si="49"/>
        <v>91 Elementary trades and related occupations</v>
      </c>
      <c r="CL32" s="69">
        <v>2.6414000533759485</v>
      </c>
      <c r="CM32" s="69">
        <v>2.5382152372737412</v>
      </c>
      <c r="CN32" s="69">
        <v>2.1028932556527296</v>
      </c>
      <c r="CO32" s="69">
        <v>1.8973399513099669</v>
      </c>
      <c r="CP32" s="69">
        <v>1.2857493468277859</v>
      </c>
      <c r="CQ32" s="69"/>
      <c r="CR32" s="69">
        <f t="shared" si="50"/>
        <v>-0.8171439088249437</v>
      </c>
      <c r="CS32" s="69">
        <f>'RD T1'!E292</f>
        <v>0.52958727039333053</v>
      </c>
      <c r="CT32" s="69">
        <f t="shared" si="51"/>
        <v>-0.28755663843161317</v>
      </c>
    </row>
    <row r="33" spans="1:98" x14ac:dyDescent="0.2">
      <c r="A33" s="10" t="str">
        <f>name!D29</f>
        <v>92 Elementary administration and service occupations</v>
      </c>
      <c r="B33" s="69">
        <v>5.3975005239450931E-2</v>
      </c>
      <c r="C33" s="69">
        <v>7.0989850262249549E-2</v>
      </c>
      <c r="D33" s="69">
        <v>6.0053225874790173E-2</v>
      </c>
      <c r="E33" s="69">
        <v>8.5212417553754735E-2</v>
      </c>
      <c r="F33" s="69">
        <v>0.12799373041212456</v>
      </c>
      <c r="G33" s="11"/>
      <c r="H33" s="69">
        <f t="shared" ref="H33" si="52">F33-D33</f>
        <v>6.7940504537334384E-2</v>
      </c>
      <c r="I33" s="69">
        <f>'RD T1'!E61</f>
        <v>4.9019558911004832E-2</v>
      </c>
      <c r="J33" s="69">
        <f t="shared" ref="J33" si="53">SUM(H33:I33)</f>
        <v>0.11696006344833922</v>
      </c>
      <c r="L33" t="str">
        <f t="shared" ref="L33" si="54">A33</f>
        <v>92 Elementary administration and service occupations</v>
      </c>
      <c r="M33" s="69">
        <v>1.1561538528990816</v>
      </c>
      <c r="N33" s="69">
        <v>1.5891789586068545</v>
      </c>
      <c r="O33" s="69">
        <v>1.3529564623963413</v>
      </c>
      <c r="P33" s="69">
        <v>1.916134594800146</v>
      </c>
      <c r="Q33" s="69">
        <v>2.9976460906597877</v>
      </c>
      <c r="R33" s="11"/>
      <c r="S33" s="69">
        <f t="shared" ref="S33" si="55">Q33-O33</f>
        <v>1.6446896282634464</v>
      </c>
      <c r="T33" s="69">
        <f>'RD T1'!E90</f>
        <v>1.122715810752591</v>
      </c>
      <c r="U33" s="69">
        <f t="shared" ref="U33" si="56">SUM(S33:T33)</f>
        <v>2.7674054390160374</v>
      </c>
      <c r="W33" t="str">
        <f t="shared" ref="W33" si="57">A33</f>
        <v>92 Elementary administration and service occupations</v>
      </c>
      <c r="X33" s="69">
        <v>4.8910789697465189</v>
      </c>
      <c r="Y33" s="69">
        <v>5.6388396995039969</v>
      </c>
      <c r="Z33" s="69">
        <v>5.760839657920541</v>
      </c>
      <c r="AA33" s="69">
        <v>7.1233318453081349</v>
      </c>
      <c r="AB33" s="69">
        <v>9.8355038426295742</v>
      </c>
      <c r="AC33" s="69"/>
      <c r="AD33" s="69">
        <f t="shared" ref="AD33" si="58">AB33-Z33</f>
        <v>4.0746641847090332</v>
      </c>
      <c r="AE33" s="69">
        <f>'RD T1'!E119</f>
        <v>4.8244135455795378</v>
      </c>
      <c r="AF33" s="69">
        <f t="shared" ref="AF33" si="59">SUM(AD33:AE33)</f>
        <v>8.8990777302885711</v>
      </c>
      <c r="AH33" t="str">
        <f t="shared" ref="AH33" si="60">L33</f>
        <v>92 Elementary administration and service occupations</v>
      </c>
      <c r="AI33" s="69">
        <v>2.3745263860729584</v>
      </c>
      <c r="AJ33" s="69">
        <v>2.7520626265047641</v>
      </c>
      <c r="AK33" s="69">
        <v>2.8210406180308261</v>
      </c>
      <c r="AL33" s="69">
        <v>3.4568480379877378</v>
      </c>
      <c r="AM33" s="69">
        <v>4.8680762653750627</v>
      </c>
      <c r="AN33" s="69"/>
      <c r="AO33" s="69">
        <f t="shared" ref="AO33" si="61">AM33-AK33</f>
        <v>2.0470356473442366</v>
      </c>
      <c r="AP33" s="69">
        <f>'RD T1'!E148</f>
        <v>2.2566045816831712</v>
      </c>
      <c r="AQ33" s="69">
        <f t="shared" ref="AQ33" si="62">SUM(AO33:AP33)</f>
        <v>4.3036402290274083</v>
      </c>
      <c r="AS33" t="str">
        <f t="shared" ref="AS33" si="63">W33</f>
        <v>92 Elementary administration and service occupations</v>
      </c>
      <c r="AT33" s="69">
        <v>2.0903358777254439</v>
      </c>
      <c r="AU33" s="69">
        <v>2.3021422430188676</v>
      </c>
      <c r="AV33" s="69">
        <v>2.4107935122382371</v>
      </c>
      <c r="AW33" s="69">
        <v>2.8177430500715737</v>
      </c>
      <c r="AX33" s="69">
        <v>3.8226812875938374</v>
      </c>
      <c r="AY33" s="69"/>
      <c r="AZ33" s="69">
        <f t="shared" ref="AZ33" si="64">AX33-AV33</f>
        <v>1.4118877753556003</v>
      </c>
      <c r="BA33" s="69">
        <f>'RD T1'!E177</f>
        <v>1.8220355305529574</v>
      </c>
      <c r="BB33" s="69">
        <f t="shared" ref="BB33" si="65">SUM(AZ33:BA33)</f>
        <v>3.2339233059085579</v>
      </c>
      <c r="BD33" t="str">
        <f t="shared" ref="BD33" si="66">AH33</f>
        <v>92 Elementary administration and service occupations</v>
      </c>
      <c r="BE33" s="69">
        <v>14.736807672504439</v>
      </c>
      <c r="BF33" s="69">
        <v>16.048121461931256</v>
      </c>
      <c r="BG33" s="69">
        <v>14.978502634384043</v>
      </c>
      <c r="BH33" s="69">
        <v>15.331051938456682</v>
      </c>
      <c r="BI33" s="69">
        <v>16.239236436503646</v>
      </c>
      <c r="BJ33" s="69"/>
      <c r="BK33" s="69">
        <f t="shared" ref="BK33" si="67">BI33-BG33</f>
        <v>1.2607338021196028</v>
      </c>
      <c r="BL33" s="69">
        <f>'RD T1'!E206</f>
        <v>7.1933815053538526</v>
      </c>
      <c r="BM33" s="69">
        <f t="shared" ref="BM33" si="68">SUM(BK33:BL33)</f>
        <v>8.4541153074734545</v>
      </c>
      <c r="BO33" t="str">
        <f t="shared" ref="BO33" si="69">AS33</f>
        <v>92 Elementary administration and service occupations</v>
      </c>
      <c r="BP33" s="69">
        <v>24.988667850557285</v>
      </c>
      <c r="BQ33" s="69">
        <v>27.442029698218249</v>
      </c>
      <c r="BR33" s="69">
        <v>24.547327823637147</v>
      </c>
      <c r="BS33" s="69">
        <v>24.648501229948327</v>
      </c>
      <c r="BT33" s="69">
        <v>22.588876720511429</v>
      </c>
      <c r="BU33" s="69"/>
      <c r="BV33" s="69">
        <f t="shared" ref="BV33" si="70">BT33-BR33</f>
        <v>-1.9584511031257179</v>
      </c>
      <c r="BW33" s="69">
        <f>'RD T1'!E235</f>
        <v>11.386759572761671</v>
      </c>
      <c r="BX33" s="69">
        <f t="shared" ref="BX33" si="71">SUM(BV33:BW33)</f>
        <v>9.4283084696359527</v>
      </c>
      <c r="BZ33" t="str">
        <f t="shared" ref="BZ33" si="72">BD33</f>
        <v>92 Elementary administration and service occupations</v>
      </c>
      <c r="CA33" s="69">
        <v>26.153456196326857</v>
      </c>
      <c r="CB33" s="69">
        <v>24.188822019479602</v>
      </c>
      <c r="CC33" s="69">
        <v>22.718809600218417</v>
      </c>
      <c r="CD33" s="69">
        <v>22.354208759227031</v>
      </c>
      <c r="CE33" s="69">
        <v>15.240098230027584</v>
      </c>
      <c r="CF33" s="69"/>
      <c r="CG33" s="69">
        <f t="shared" ref="CG33" si="73">CE33-CC33</f>
        <v>-7.4787113701908332</v>
      </c>
      <c r="CH33" s="69">
        <f>'RD T1'!E264</f>
        <v>7.9191331996003589</v>
      </c>
      <c r="CI33" s="69">
        <f t="shared" ref="CI33" si="74">SUM(CG33:CH33)</f>
        <v>0.44042182940952568</v>
      </c>
      <c r="CK33" t="str">
        <f t="shared" ref="CK33" si="75">BO33</f>
        <v>92 Elementary administration and service occupations</v>
      </c>
      <c r="CL33" s="69">
        <v>9.9384827536528739</v>
      </c>
      <c r="CM33" s="69">
        <v>8.0427706145722215</v>
      </c>
      <c r="CN33" s="69">
        <v>5.8662010429571492</v>
      </c>
      <c r="CO33" s="69">
        <v>4.3261817694956868</v>
      </c>
      <c r="CP33" s="69">
        <v>2.5608792581578559</v>
      </c>
      <c r="CQ33" s="69"/>
      <c r="CR33" s="69">
        <f t="shared" ref="CR33" si="76">CP33-CN33</f>
        <v>-3.3053217847992933</v>
      </c>
      <c r="CS33" s="69">
        <f>'RD T1'!E293</f>
        <v>1.0991125424975887</v>
      </c>
      <c r="CT33" s="69">
        <f t="shared" ref="CT33" si="77">SUM(CR33:CS33)</f>
        <v>-2.2062092423017043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9.1158499847075269</v>
      </c>
      <c r="C35" s="67">
        <f t="shared" ref="C35:F35" si="78">SUM(C8:C33)</f>
        <v>12.352395669570896</v>
      </c>
      <c r="D35" s="67">
        <f t="shared" si="78"/>
        <v>11.4980951922022</v>
      </c>
      <c r="E35" s="67">
        <f t="shared" si="78"/>
        <v>14.094486739085129</v>
      </c>
      <c r="F35" s="67">
        <f t="shared" si="78"/>
        <v>18.537783996607487</v>
      </c>
      <c r="G35" s="11"/>
      <c r="H35" s="67">
        <f>F35-D35</f>
        <v>7.0396888044052872</v>
      </c>
      <c r="I35" s="67">
        <f>SUM(I8:I33)</f>
        <v>6.9050991237731996</v>
      </c>
      <c r="J35" s="67">
        <f>SUM(H35:I35)</f>
        <v>13.944787928178487</v>
      </c>
      <c r="L35" s="24" t="str">
        <f>A35</f>
        <v>All occupations</v>
      </c>
      <c r="M35" s="67">
        <f>SUM(M8:M33)</f>
        <v>62.510870852692044</v>
      </c>
      <c r="N35" s="67">
        <f t="shared" ref="N35:Q35" si="79">SUM(N8:N33)</f>
        <v>88.813865922475912</v>
      </c>
      <c r="O35" s="67">
        <f t="shared" si="79"/>
        <v>81.917208624065367</v>
      </c>
      <c r="P35" s="67">
        <f t="shared" si="79"/>
        <v>100.4188027269511</v>
      </c>
      <c r="Q35" s="67">
        <f t="shared" si="79"/>
        <v>133.48781559692338</v>
      </c>
      <c r="R35" s="11"/>
      <c r="S35" s="67">
        <f t="shared" si="29"/>
        <v>51.570606972858016</v>
      </c>
      <c r="T35" s="67">
        <f>SUM(T8:T33)</f>
        <v>51.064711110597756</v>
      </c>
      <c r="U35" s="67">
        <f>SUM(S35:T35)</f>
        <v>102.63531808345577</v>
      </c>
      <c r="W35" s="24" t="str">
        <f>A35</f>
        <v>All occupations</v>
      </c>
      <c r="X35" s="67">
        <f>SUM(X8:X33)</f>
        <v>147.23988115141506</v>
      </c>
      <c r="Y35" s="67">
        <f t="shared" ref="Y35:AB35" si="80">SUM(Y8:Y33)</f>
        <v>160.64904285074638</v>
      </c>
      <c r="Z35" s="67">
        <f t="shared" si="80"/>
        <v>176.02137638022799</v>
      </c>
      <c r="AA35" s="67">
        <f t="shared" si="80"/>
        <v>194.54309918315525</v>
      </c>
      <c r="AB35" s="67">
        <f t="shared" si="80"/>
        <v>237.75524819210509</v>
      </c>
      <c r="AC35" s="69"/>
      <c r="AD35" s="67">
        <f t="shared" ref="AD35" si="81">AB35-Z35</f>
        <v>61.733871811877094</v>
      </c>
      <c r="AE35" s="67">
        <f>SUM(AE8:AE33)</f>
        <v>113.59647875604831</v>
      </c>
      <c r="AF35" s="67">
        <f>SUM(AD35:AE35)</f>
        <v>175.33035056792539</v>
      </c>
      <c r="AH35" s="24" t="str">
        <f>L35</f>
        <v>All occupations</v>
      </c>
      <c r="AI35" s="67">
        <f>SUM(AI8:AI33)</f>
        <v>45.346584931609769</v>
      </c>
      <c r="AJ35" s="67">
        <f t="shared" ref="AJ35:AM35" si="82">SUM(AJ8:AJ33)</f>
        <v>46.008323016926198</v>
      </c>
      <c r="AK35" s="67">
        <f t="shared" si="82"/>
        <v>48.456113417602502</v>
      </c>
      <c r="AL35" s="67">
        <f t="shared" si="82"/>
        <v>50.703333847382083</v>
      </c>
      <c r="AM35" s="67">
        <f t="shared" si="82"/>
        <v>59.906011028344878</v>
      </c>
      <c r="AN35" s="69"/>
      <c r="AO35" s="67">
        <f t="shared" ref="AO35" si="83">AM35-AK35</f>
        <v>11.449897610742376</v>
      </c>
      <c r="AP35" s="67">
        <f>SUM(AP8:AP33)</f>
        <v>28.849959387492639</v>
      </c>
      <c r="AQ35" s="67">
        <f>SUM(AO35:AP35)</f>
        <v>40.299856998235015</v>
      </c>
      <c r="AS35" s="24" t="str">
        <f>W35</f>
        <v>All occupations</v>
      </c>
      <c r="AT35" s="67">
        <f>SUM(AT8:AT33)</f>
        <v>43.803905206969105</v>
      </c>
      <c r="AU35" s="67">
        <f t="shared" ref="AU35:AX35" si="84">SUM(AU8:AU33)</f>
        <v>45.617632184021673</v>
      </c>
      <c r="AV35" s="67">
        <f t="shared" si="84"/>
        <v>50.690610362971441</v>
      </c>
      <c r="AW35" s="67">
        <f t="shared" si="84"/>
        <v>54.141827930852784</v>
      </c>
      <c r="AX35" s="67">
        <f t="shared" si="84"/>
        <v>65.252651180207991</v>
      </c>
      <c r="AY35" s="69"/>
      <c r="AZ35" s="67">
        <f t="shared" ref="AZ35" si="85">AX35-AV35</f>
        <v>14.56204081723655</v>
      </c>
      <c r="BA35" s="67">
        <f>SUM(BA8:BA33)</f>
        <v>29.975150810722173</v>
      </c>
      <c r="BB35" s="67">
        <f>SUM(AZ35:BA35)</f>
        <v>44.53719162795872</v>
      </c>
      <c r="BD35" s="24" t="str">
        <f>AH35</f>
        <v>All occupations</v>
      </c>
      <c r="BE35" s="67">
        <f>SUM(BE8:BE33)</f>
        <v>181.37618117458436</v>
      </c>
      <c r="BF35" s="67">
        <f t="shared" ref="BF35:BI35" si="86">SUM(BF8:BF33)</f>
        <v>208.37183277198932</v>
      </c>
      <c r="BG35" s="67">
        <f t="shared" si="86"/>
        <v>203.93821864947438</v>
      </c>
      <c r="BH35" s="67">
        <f t="shared" si="86"/>
        <v>209.68540598485563</v>
      </c>
      <c r="BI35" s="67">
        <f t="shared" si="86"/>
        <v>222.20874491197333</v>
      </c>
      <c r="BJ35" s="69"/>
      <c r="BK35" s="67">
        <f t="shared" ref="BK35" si="87">BI35-BG35</f>
        <v>18.270526262498947</v>
      </c>
      <c r="BL35" s="67">
        <f>SUM(BL8:BL33)</f>
        <v>95.884421643546645</v>
      </c>
      <c r="BM35" s="67">
        <f>SUM(BK35:BL35)</f>
        <v>114.15494790604559</v>
      </c>
      <c r="BO35" s="24" t="str">
        <f>AS35</f>
        <v>All occupations</v>
      </c>
      <c r="BP35" s="67">
        <f>SUM(BP8:BP33)</f>
        <v>189.57727991997476</v>
      </c>
      <c r="BQ35" s="67">
        <f t="shared" ref="BQ35:BT35" si="88">SUM(BQ8:BQ33)</f>
        <v>202.78250227191322</v>
      </c>
      <c r="BR35" s="67">
        <f t="shared" si="88"/>
        <v>192.24648749197277</v>
      </c>
      <c r="BS35" s="67">
        <f t="shared" si="88"/>
        <v>180.8236963562984</v>
      </c>
      <c r="BT35" s="67">
        <f t="shared" si="88"/>
        <v>153.01471912130191</v>
      </c>
      <c r="BU35" s="69"/>
      <c r="BV35" s="67">
        <f t="shared" ref="BV35" si="89">BT35-BR35</f>
        <v>-39.231768370670864</v>
      </c>
      <c r="BW35" s="67">
        <f>SUM(BW8:BW33)</f>
        <v>80.154074796209414</v>
      </c>
      <c r="BX35" s="67">
        <f>SUM(BV35:BW35)</f>
        <v>40.922306425538551</v>
      </c>
      <c r="BZ35" s="24" t="str">
        <f>BD35</f>
        <v>All occupations</v>
      </c>
      <c r="CA35" s="67">
        <f>SUM(CA8:CA33)</f>
        <v>141.94350599577746</v>
      </c>
      <c r="CB35" s="67">
        <f t="shared" ref="CB35:CE35" si="90">SUM(CB8:CB33)</f>
        <v>128.57672626456684</v>
      </c>
      <c r="CC35" s="67">
        <f t="shared" si="90"/>
        <v>125.96362022037512</v>
      </c>
      <c r="CD35" s="67">
        <f t="shared" si="90"/>
        <v>112.94674489874212</v>
      </c>
      <c r="CE35" s="67">
        <f t="shared" si="90"/>
        <v>72.54789265815387</v>
      </c>
      <c r="CF35" s="69"/>
      <c r="CG35" s="67">
        <f t="shared" ref="CG35" si="91">CE35-CC35</f>
        <v>-53.41572756222125</v>
      </c>
      <c r="CH35" s="67">
        <f>SUM(CH8:CH33)</f>
        <v>40.414386712177254</v>
      </c>
      <c r="CI35" s="67">
        <f>SUM(CG35:CH35)</f>
        <v>-13.001340850043995</v>
      </c>
      <c r="CK35" s="24" t="str">
        <f>BO35</f>
        <v>All occupations</v>
      </c>
      <c r="CL35" s="67">
        <f>SUM(CL8:CL33)</f>
        <v>41.20994078226996</v>
      </c>
      <c r="CM35" s="67">
        <f t="shared" ref="CM35:CP35" si="92">SUM(CM8:CM33)</f>
        <v>40.383679047789364</v>
      </c>
      <c r="CN35" s="67">
        <f t="shared" si="92"/>
        <v>33.524269661108065</v>
      </c>
      <c r="CO35" s="67">
        <f t="shared" si="92"/>
        <v>32.044602332677485</v>
      </c>
      <c r="CP35" s="67">
        <f t="shared" si="92"/>
        <v>22.635133314382138</v>
      </c>
      <c r="CQ35" s="69"/>
      <c r="CR35" s="67">
        <f t="shared" ref="CR35" si="93">CP35-CN35</f>
        <v>-10.889136346725927</v>
      </c>
      <c r="CS35" s="67">
        <f>SUM(CS8:CS33)</f>
        <v>9.6690651801619865</v>
      </c>
      <c r="CT35" s="67">
        <f>SUM(CR35:CS35)</f>
        <v>-1.2200711665639403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East Midlands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East Midlands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East Midlands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East Midlands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East Midlands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East Midlands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East Midlands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East Midlands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East Midlands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7.0069152017092389</v>
      </c>
      <c r="C45" s="18">
        <f t="shared" si="104"/>
        <v>7.1157411273462587</v>
      </c>
      <c r="D45" s="18">
        <f t="shared" si="104"/>
        <v>7.4076371668096996</v>
      </c>
      <c r="E45" s="18">
        <f t="shared" si="104"/>
        <v>6.8944851234725535</v>
      </c>
      <c r="F45" s="18">
        <f t="shared" si="104"/>
        <v>7.0809131900314295</v>
      </c>
      <c r="H45" s="68">
        <f t="shared" ref="H45:H70" si="105">IF(D8&gt;0,(H8/D8)*100,0)</f>
        <v>54.113784612167962</v>
      </c>
      <c r="I45" s="69">
        <f t="shared" ref="I45:I70" si="106">IF(D8&gt;0,I8/D8*100,0)</f>
        <v>63.288987315523073</v>
      </c>
      <c r="J45" s="69">
        <f t="shared" ref="J45:J70" si="107">IF(D8&gt;0,(J8/D8)*100,0)</f>
        <v>117.40277192769102</v>
      </c>
      <c r="L45" t="str">
        <f>A45</f>
        <v>11 Corporate managers and directors</v>
      </c>
      <c r="M45" s="18">
        <f t="shared" ref="M45:Q54" si="108">M8/M$35*100</f>
        <v>8.5496913923229094</v>
      </c>
      <c r="N45" s="18">
        <f t="shared" si="108"/>
        <v>9.0678071326382241</v>
      </c>
      <c r="O45" s="18">
        <f t="shared" si="108"/>
        <v>8.9826485713706212</v>
      </c>
      <c r="P45" s="18">
        <f t="shared" si="108"/>
        <v>8.1265759183217607</v>
      </c>
      <c r="Q45" s="18">
        <f t="shared" si="108"/>
        <v>8.1515160123598474</v>
      </c>
      <c r="S45" s="68">
        <f t="shared" ref="S45:S70" si="109">IF(O8&gt;0,(S8/O8)*100,0)</f>
        <v>47.876941006830656</v>
      </c>
      <c r="T45" s="69">
        <f t="shared" ref="T45:T70" si="110">IF(O8&gt;0,T8/O8*100,0)</f>
        <v>61.111968838740985</v>
      </c>
      <c r="U45" s="69">
        <f t="shared" ref="U45:U70" si="111">IF(O8&gt;0,(U8/O8)*100,0)</f>
        <v>108.98890984557165</v>
      </c>
      <c r="W45" t="str">
        <f>A45</f>
        <v>11 Corporate managers and directors</v>
      </c>
      <c r="X45" s="18">
        <f t="shared" ref="X45:AB54" si="112">X8/X$35*100</f>
        <v>10.377722796475249</v>
      </c>
      <c r="Y45" s="18">
        <f t="shared" si="112"/>
        <v>11.175921296010946</v>
      </c>
      <c r="Z45" s="18">
        <f t="shared" si="112"/>
        <v>11.403596735013023</v>
      </c>
      <c r="AA45" s="18">
        <f t="shared" si="112"/>
        <v>10.238421864548473</v>
      </c>
      <c r="AB45" s="18">
        <f t="shared" si="112"/>
        <v>10.257086712945906</v>
      </c>
      <c r="AD45" s="68">
        <f t="shared" ref="AD45:AD70" si="113">IF(Z8&gt;0,(AD8/Z8)*100,0)</f>
        <v>21.491774611782962</v>
      </c>
      <c r="AE45" s="69">
        <f t="shared" ref="AE45:AE70" si="114">IF(Z8&gt;0,AE8/Z8*100,0)</f>
        <v>60.857980011571833</v>
      </c>
      <c r="AF45" s="69">
        <f t="shared" ref="AF45:AF70" si="115">IF(Z8&gt;0,(AF8/Z8)*100,0)</f>
        <v>82.349754623354798</v>
      </c>
      <c r="AH45" t="str">
        <f>L45</f>
        <v>11 Corporate managers and directors</v>
      </c>
      <c r="AI45" s="18">
        <f t="shared" ref="AI45:AM54" si="116">AI8/AI$35*100</f>
        <v>6.1605171653723101</v>
      </c>
      <c r="AJ45" s="18">
        <f t="shared" si="116"/>
        <v>6.637404323536547</v>
      </c>
      <c r="AK45" s="18">
        <f t="shared" si="116"/>
        <v>6.9834897839446626</v>
      </c>
      <c r="AL45" s="18">
        <f t="shared" si="116"/>
        <v>6.2095414064853021</v>
      </c>
      <c r="AM45" s="18">
        <f t="shared" si="116"/>
        <v>5.9740450390010116</v>
      </c>
      <c r="AO45" s="68">
        <f t="shared" ref="AO45:AO70" si="117">IF(AK8&gt;0,(AO8/AK8)*100,0)</f>
        <v>5.7591167786242696</v>
      </c>
      <c r="AP45" s="69">
        <f t="shared" ref="AP45:AP70" si="118">IF(AK8&gt;0,AP8/AK8*100,0)</f>
        <v>52.392202359474361</v>
      </c>
      <c r="AQ45" s="69">
        <f t="shared" ref="AQ45:AQ70" si="119">IF(AK8&gt;0,(AQ8/AK8)*100,0)</f>
        <v>58.151319138098636</v>
      </c>
      <c r="AS45" t="str">
        <f>W45</f>
        <v>11 Corporate managers and directors</v>
      </c>
      <c r="AT45" s="18">
        <f t="shared" ref="AT45:AX54" si="120">AT8/AT$35*100</f>
        <v>10.008337262420987</v>
      </c>
      <c r="AU45" s="18">
        <f t="shared" si="120"/>
        <v>10.357384678976288</v>
      </c>
      <c r="AV45" s="18">
        <f t="shared" si="120"/>
        <v>10.871373640989002</v>
      </c>
      <c r="AW45" s="18">
        <f t="shared" si="120"/>
        <v>9.3693135896489164</v>
      </c>
      <c r="AX45" s="18">
        <f t="shared" si="120"/>
        <v>9.0250520851767977</v>
      </c>
      <c r="AZ45" s="68">
        <f t="shared" ref="AZ45:AZ70" si="121">IF(AV8&gt;0,(AZ8/AV8)*100,0)</f>
        <v>6.8651096110155336</v>
      </c>
      <c r="BA45" s="69">
        <f t="shared" ref="BA45:BA70" si="122">IF(AV8&gt;0,BA8/AV8*100,0)</f>
        <v>52.096865999646624</v>
      </c>
      <c r="BB45" s="69">
        <f t="shared" ref="BB45:BB70" si="123">IF(AV8&gt;0,(BB8/AV8)*100,0)</f>
        <v>58.961975610662151</v>
      </c>
      <c r="BD45" t="str">
        <f>AH45</f>
        <v>11 Corporate managers and directors</v>
      </c>
      <c r="BE45" s="18">
        <f t="shared" ref="BE45:BI54" si="124">BE8/BE$35*100</f>
        <v>6.2052450118079827</v>
      </c>
      <c r="BF45" s="18">
        <f t="shared" si="124"/>
        <v>7.1621643977560892</v>
      </c>
      <c r="BG45" s="18">
        <f t="shared" si="124"/>
        <v>7.2459283538658141</v>
      </c>
      <c r="BH45" s="18">
        <f t="shared" si="124"/>
        <v>6.3280141049192791</v>
      </c>
      <c r="BI45" s="18">
        <f t="shared" si="124"/>
        <v>6.5884975967259365</v>
      </c>
      <c r="BK45" s="68">
        <f t="shared" ref="BK45:BK70" si="125">IF(BG8&gt;0,(BK8/BG8)*100,0)</f>
        <v>-0.92709871763204599</v>
      </c>
      <c r="BL45" s="69">
        <f t="shared" ref="BL45:BL70" si="126">IF(BG8&gt;0,BL8/BG8*100,0)</f>
        <v>41.941767538189083</v>
      </c>
      <c r="BM45" s="69">
        <f t="shared" ref="BM45:BM70" si="127">IF(BG8&gt;0,(BM8/BG8)*100,0)</f>
        <v>41.014668820557034</v>
      </c>
      <c r="BO45" t="str">
        <f>AS45</f>
        <v>11 Corporate managers and directors</v>
      </c>
      <c r="BP45" s="18">
        <f t="shared" ref="BP45:BT54" si="128">BP8/BP$35*100</f>
        <v>4.6904593266688099</v>
      </c>
      <c r="BQ45" s="18">
        <f t="shared" si="128"/>
        <v>5.3030295640721112</v>
      </c>
      <c r="BR45" s="18">
        <f t="shared" si="128"/>
        <v>5.4087471860743905</v>
      </c>
      <c r="BS45" s="18">
        <f t="shared" si="128"/>
        <v>4.5195004378969417</v>
      </c>
      <c r="BT45" s="18">
        <f t="shared" si="128"/>
        <v>4.0986782945544098</v>
      </c>
      <c r="BV45" s="68">
        <f t="shared" ref="BV45:BV70" si="129">IF(BR8&gt;0,(BV8/BR8)*100,0)</f>
        <v>-39.685470352532008</v>
      </c>
      <c r="BW45" s="69">
        <f t="shared" ref="BW45:BW70" si="130">IF(BR8&gt;0,BW8/BR8*100,0)</f>
        <v>34.053361997984119</v>
      </c>
      <c r="BX45" s="69">
        <f t="shared" ref="BX45:BX70" si="131">IF(BR8&gt;0,(BX8/BR8)*100,0)</f>
        <v>-5.6321083545478805</v>
      </c>
      <c r="BZ45" t="str">
        <f>BD45</f>
        <v>11 Corporate managers and directors</v>
      </c>
      <c r="CA45" s="18">
        <f t="shared" ref="CA45:CE54" si="132">CA8/CA$35*100</f>
        <v>4.6543110426029113</v>
      </c>
      <c r="CB45" s="18">
        <f t="shared" si="132"/>
        <v>5.7810416206813793</v>
      </c>
      <c r="CC45" s="18">
        <f t="shared" si="132"/>
        <v>6.2097209186802331</v>
      </c>
      <c r="CD45" s="18">
        <f t="shared" si="132"/>
        <v>6.0682040896602905</v>
      </c>
      <c r="CE45" s="18">
        <f t="shared" si="132"/>
        <v>7.0963197701884102</v>
      </c>
      <c r="CG45" s="68">
        <f t="shared" ref="CG45:CG70" si="133">IF(CC8&gt;0,(CG8/CC8)*100,0)</f>
        <v>-34.182593855331547</v>
      </c>
      <c r="CH45" s="69">
        <f t="shared" ref="CH45:CH70" si="134">IF(CC8&gt;0,CH8/CC8*100,0)</f>
        <v>36.7795967378689</v>
      </c>
      <c r="CI45" s="69">
        <f t="shared" ref="CI45:CI70" si="135">IF(CC8&gt;0,(CI8/CC8)*100,0)</f>
        <v>2.597002882537343</v>
      </c>
      <c r="CK45" t="str">
        <f>BO45</f>
        <v>11 Corporate managers and directors</v>
      </c>
      <c r="CL45" s="18">
        <f t="shared" ref="CL45:CP54" si="136">CL8/CL$35*100</f>
        <v>2.5862047656637834</v>
      </c>
      <c r="CM45" s="18">
        <f t="shared" si="136"/>
        <v>3.6689796323132398</v>
      </c>
      <c r="CN45" s="18">
        <f t="shared" si="136"/>
        <v>3.7200957551059726</v>
      </c>
      <c r="CO45" s="18">
        <f t="shared" si="136"/>
        <v>3.5252524791664941</v>
      </c>
      <c r="CP45" s="18">
        <f t="shared" si="136"/>
        <v>4.495567600177627</v>
      </c>
      <c r="CR45" s="68">
        <f t="shared" ref="CR45:CR70" si="137">IF(CN8&gt;0,(CR8/CN8)*100,0)</f>
        <v>-18.406766345440083</v>
      </c>
      <c r="CS45" s="69">
        <f t="shared" ref="CS45:CS70" si="138">IF(CN8&gt;0,CS8/CN8*100,0)</f>
        <v>31.317838700756766</v>
      </c>
      <c r="CT45" s="69">
        <f t="shared" ref="CT45:CT70" si="139">IF(CN8&gt;0,(CT8/CN8)*100,0)</f>
        <v>12.911072355316684</v>
      </c>
    </row>
    <row r="46" spans="1:98" x14ac:dyDescent="0.2">
      <c r="A46" t="str">
        <f t="shared" si="103"/>
        <v>12 Other managers and proprietors</v>
      </c>
      <c r="B46" s="18">
        <f t="shared" si="104"/>
        <v>2.7689193163470573</v>
      </c>
      <c r="C46" s="18">
        <f t="shared" si="104"/>
        <v>2.8065931246389271</v>
      </c>
      <c r="D46" s="18">
        <f t="shared" si="104"/>
        <v>2.6124850638710537</v>
      </c>
      <c r="E46" s="18">
        <f t="shared" si="104"/>
        <v>3.3213281788730522</v>
      </c>
      <c r="F46" s="18">
        <f t="shared" si="104"/>
        <v>3.7605592600216751</v>
      </c>
      <c r="H46" s="68">
        <f t="shared" si="105"/>
        <v>132.07616445911066</v>
      </c>
      <c r="I46" s="69">
        <f t="shared" si="106"/>
        <v>99.113000720072563</v>
      </c>
      <c r="J46" s="69">
        <f t="shared" si="107"/>
        <v>231.18916517918322</v>
      </c>
      <c r="L46" t="str">
        <f t="shared" ref="L46:L69" si="140">A46</f>
        <v>12 Other managers and proprietors</v>
      </c>
      <c r="M46" s="18">
        <f t="shared" si="108"/>
        <v>3.3417053305156235</v>
      </c>
      <c r="N46" s="18">
        <f t="shared" si="108"/>
        <v>3.4120592175326814</v>
      </c>
      <c r="O46" s="18">
        <f t="shared" si="108"/>
        <v>3.3479094272369552</v>
      </c>
      <c r="P46" s="18">
        <f t="shared" si="108"/>
        <v>4.082596372774554</v>
      </c>
      <c r="Q46" s="18">
        <f t="shared" si="108"/>
        <v>4.6121148574720898</v>
      </c>
      <c r="S46" s="68">
        <f t="shared" si="109"/>
        <v>124.48787820891187</v>
      </c>
      <c r="T46" s="69">
        <f t="shared" si="110"/>
        <v>92.920581359339607</v>
      </c>
      <c r="U46" s="69">
        <f t="shared" si="111"/>
        <v>217.40845956825149</v>
      </c>
      <c r="W46" t="str">
        <f t="shared" ref="W46:W69" si="141">A46</f>
        <v>12 Other managers and proprietors</v>
      </c>
      <c r="X46" s="18">
        <f t="shared" si="112"/>
        <v>3.8355954630797107</v>
      </c>
      <c r="Y46" s="18">
        <f t="shared" si="112"/>
        <v>3.8130180407802916</v>
      </c>
      <c r="Z46" s="18">
        <f t="shared" si="112"/>
        <v>3.8345767691593045</v>
      </c>
      <c r="AA46" s="18">
        <f t="shared" si="112"/>
        <v>4.6419850278551342</v>
      </c>
      <c r="AB46" s="18">
        <f t="shared" si="112"/>
        <v>5.051649874728704</v>
      </c>
      <c r="AD46" s="68">
        <f t="shared" si="113"/>
        <v>77.942834879022968</v>
      </c>
      <c r="AE46" s="69">
        <f t="shared" si="114"/>
        <v>88.921662331758284</v>
      </c>
      <c r="AF46" s="69">
        <f t="shared" si="115"/>
        <v>166.86449721078125</v>
      </c>
      <c r="AH46" t="str">
        <f t="shared" ref="AH46:AH69" si="142">L46</f>
        <v>12 Other managers and proprietors</v>
      </c>
      <c r="AI46" s="18">
        <f t="shared" si="116"/>
        <v>3.2388482654807018</v>
      </c>
      <c r="AJ46" s="18">
        <f t="shared" si="116"/>
        <v>3.4873600113594407</v>
      </c>
      <c r="AK46" s="18">
        <f t="shared" si="116"/>
        <v>3.6770977336578867</v>
      </c>
      <c r="AL46" s="18">
        <f t="shared" si="116"/>
        <v>4.2739520330650329</v>
      </c>
      <c r="AM46" s="18">
        <f t="shared" si="116"/>
        <v>4.625210952690666</v>
      </c>
      <c r="AO46" s="68">
        <f t="shared" si="117"/>
        <v>55.506374826682588</v>
      </c>
      <c r="AP46" s="69">
        <f t="shared" si="118"/>
        <v>80.977842710674977</v>
      </c>
      <c r="AQ46" s="69">
        <f t="shared" si="119"/>
        <v>136.48421753735758</v>
      </c>
      <c r="AS46" t="str">
        <f t="shared" ref="AS46:AS69" si="143">W46</f>
        <v>12 Other managers and proprietors</v>
      </c>
      <c r="AT46" s="18">
        <f t="shared" si="120"/>
        <v>4.2017268725158079</v>
      </c>
      <c r="AU46" s="18">
        <f t="shared" si="120"/>
        <v>4.2566178687066119</v>
      </c>
      <c r="AV46" s="18">
        <f t="shared" si="120"/>
        <v>4.3969143675080842</v>
      </c>
      <c r="AW46" s="18">
        <f t="shared" si="120"/>
        <v>5.307120514707985</v>
      </c>
      <c r="AX46" s="18">
        <f t="shared" si="120"/>
        <v>5.5732295341152627</v>
      </c>
      <c r="AZ46" s="68">
        <f t="shared" si="121"/>
        <v>63.165961041883968</v>
      </c>
      <c r="BA46" s="69">
        <f t="shared" si="122"/>
        <v>79.833332068756917</v>
      </c>
      <c r="BB46" s="69">
        <f t="shared" si="123"/>
        <v>142.99929311064088</v>
      </c>
      <c r="BD46" t="str">
        <f t="shared" ref="BD46:BD69" si="144">AH46</f>
        <v>12 Other managers and proprietors</v>
      </c>
      <c r="BE46" s="18">
        <f t="shared" si="124"/>
        <v>2.8477793135158955</v>
      </c>
      <c r="BF46" s="18">
        <f t="shared" si="124"/>
        <v>2.881108198370872</v>
      </c>
      <c r="BG46" s="18">
        <f t="shared" si="124"/>
        <v>3.0613252290466479</v>
      </c>
      <c r="BH46" s="18">
        <f t="shared" si="124"/>
        <v>3.5979827521097074</v>
      </c>
      <c r="BI46" s="18">
        <f t="shared" si="124"/>
        <v>3.9409439472928436</v>
      </c>
      <c r="BK46" s="68">
        <f t="shared" si="125"/>
        <v>40.266290616666971</v>
      </c>
      <c r="BL46" s="69">
        <f t="shared" si="126"/>
        <v>56.664435555895686</v>
      </c>
      <c r="BM46" s="69">
        <f t="shared" si="127"/>
        <v>96.930726172562657</v>
      </c>
      <c r="BO46" t="str">
        <f t="shared" ref="BO46:BO69" si="145">AS46</f>
        <v>12 Other managers and proprietors</v>
      </c>
      <c r="BP46" s="18">
        <f t="shared" si="128"/>
        <v>2.748949051204971</v>
      </c>
      <c r="BQ46" s="18">
        <f t="shared" si="128"/>
        <v>3.0067325279803843</v>
      </c>
      <c r="BR46" s="18">
        <f t="shared" si="128"/>
        <v>3.0456446988450745</v>
      </c>
      <c r="BS46" s="18">
        <f t="shared" si="128"/>
        <v>3.6647832972753167</v>
      </c>
      <c r="BT46" s="18">
        <f t="shared" si="128"/>
        <v>4.0155652631050254</v>
      </c>
      <c r="BV46" s="68">
        <f t="shared" si="129"/>
        <v>4.9402868021197923</v>
      </c>
      <c r="BW46" s="69">
        <f t="shared" si="130"/>
        <v>58.091750823541346</v>
      </c>
      <c r="BX46" s="69">
        <f t="shared" si="131"/>
        <v>63.032037625661133</v>
      </c>
      <c r="BZ46" t="str">
        <f t="shared" ref="BZ46:BZ69" si="146">BD46</f>
        <v>12 Other managers and proprietors</v>
      </c>
      <c r="CA46" s="18">
        <f t="shared" si="132"/>
        <v>2.6962939293062731</v>
      </c>
      <c r="CB46" s="18">
        <f t="shared" si="132"/>
        <v>2.9674921131763958</v>
      </c>
      <c r="CC46" s="18">
        <f t="shared" si="132"/>
        <v>3.1311561082092174</v>
      </c>
      <c r="CD46" s="18">
        <f t="shared" si="132"/>
        <v>3.713785834361869</v>
      </c>
      <c r="CE46" s="18">
        <f t="shared" si="132"/>
        <v>4.311637078053864</v>
      </c>
      <c r="CG46" s="68">
        <f t="shared" si="133"/>
        <v>-20.691973074135436</v>
      </c>
      <c r="CH46" s="69">
        <f t="shared" si="134"/>
        <v>45.047563156908986</v>
      </c>
      <c r="CI46" s="69">
        <f t="shared" si="135"/>
        <v>24.355590082773553</v>
      </c>
      <c r="CK46" t="str">
        <f t="shared" ref="CK46:CK69" si="147">BO46</f>
        <v>12 Other managers and proprietors</v>
      </c>
      <c r="CL46" s="18">
        <f t="shared" si="136"/>
        <v>2.7412429424947571</v>
      </c>
      <c r="CM46" s="18">
        <f t="shared" si="136"/>
        <v>3.3365243721145252</v>
      </c>
      <c r="CN46" s="18">
        <f t="shared" si="136"/>
        <v>3.6407703779448761</v>
      </c>
      <c r="CO46" s="18">
        <f t="shared" si="136"/>
        <v>5.767514135534058</v>
      </c>
      <c r="CP46" s="18">
        <f t="shared" si="136"/>
        <v>9.0121314892045508</v>
      </c>
      <c r="CR46" s="68">
        <f t="shared" si="137"/>
        <v>67.131365666463978</v>
      </c>
      <c r="CS46" s="69">
        <f t="shared" si="138"/>
        <v>57.183761445547709</v>
      </c>
      <c r="CT46" s="69">
        <f t="shared" si="139"/>
        <v>124.31512711201169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19.962908608871828</v>
      </c>
      <c r="C47" s="18">
        <f t="shared" si="104"/>
        <v>20.679498799923181</v>
      </c>
      <c r="D47" s="18">
        <f t="shared" si="104"/>
        <v>20.717122716325452</v>
      </c>
      <c r="E47" s="18">
        <f t="shared" si="104"/>
        <v>20.984148004562421</v>
      </c>
      <c r="F47" s="18">
        <f t="shared" si="104"/>
        <v>20.937988091208105</v>
      </c>
      <c r="H47" s="68">
        <f t="shared" si="105"/>
        <v>62.943645139340617</v>
      </c>
      <c r="I47" s="69">
        <f t="shared" si="106"/>
        <v>49.783061963395774</v>
      </c>
      <c r="J47" s="69">
        <f t="shared" si="107"/>
        <v>112.7267071027364</v>
      </c>
      <c r="L47" t="str">
        <f t="shared" si="140"/>
        <v>21 Science, research, engineering and technology professionals</v>
      </c>
      <c r="M47" s="18">
        <f t="shared" si="108"/>
        <v>11.299383430430055</v>
      </c>
      <c r="N47" s="18">
        <f t="shared" si="108"/>
        <v>11.364117363206674</v>
      </c>
      <c r="O47" s="18">
        <f t="shared" si="108"/>
        <v>11.774753933606625</v>
      </c>
      <c r="P47" s="18">
        <f t="shared" si="108"/>
        <v>12.434286842687625</v>
      </c>
      <c r="Q47" s="18">
        <f t="shared" si="108"/>
        <v>12.735071191080646</v>
      </c>
      <c r="S47" s="68">
        <f t="shared" si="109"/>
        <v>76.244680682060519</v>
      </c>
      <c r="T47" s="69">
        <f t="shared" si="110"/>
        <v>54.652358259765762</v>
      </c>
      <c r="U47" s="69">
        <f t="shared" si="111"/>
        <v>130.89703894182628</v>
      </c>
      <c r="W47" t="str">
        <f t="shared" si="141"/>
        <v>21 Science, research, engineering and technology professionals</v>
      </c>
      <c r="X47" s="18">
        <f t="shared" si="112"/>
        <v>10.672440634791295</v>
      </c>
      <c r="Y47" s="18">
        <f t="shared" si="112"/>
        <v>10.26325819388294</v>
      </c>
      <c r="Z47" s="18">
        <f t="shared" si="112"/>
        <v>10.458474356030331</v>
      </c>
      <c r="AA47" s="18">
        <f t="shared" si="112"/>
        <v>9.9927608825074472</v>
      </c>
      <c r="AB47" s="18">
        <f t="shared" si="112"/>
        <v>9.1060834634894174</v>
      </c>
      <c r="AD47" s="68">
        <f t="shared" si="113"/>
        <v>17.60559688838552</v>
      </c>
      <c r="AE47" s="69">
        <f t="shared" si="114"/>
        <v>42.478981421785527</v>
      </c>
      <c r="AF47" s="69">
        <f t="shared" si="115"/>
        <v>60.084578310171047</v>
      </c>
      <c r="AH47" t="str">
        <f t="shared" si="142"/>
        <v>21 Science, research, engineering and technology professionals</v>
      </c>
      <c r="AI47" s="18">
        <f t="shared" si="116"/>
        <v>3.4659589541984324</v>
      </c>
      <c r="AJ47" s="18">
        <f t="shared" si="116"/>
        <v>3.4971013079573821</v>
      </c>
      <c r="AK47" s="18">
        <f t="shared" si="116"/>
        <v>3.9818982328110977</v>
      </c>
      <c r="AL47" s="18">
        <f t="shared" si="116"/>
        <v>4.0270408719281763</v>
      </c>
      <c r="AM47" s="18">
        <f t="shared" si="116"/>
        <v>4.0414730514701871</v>
      </c>
      <c r="AO47" s="68">
        <f t="shared" si="117"/>
        <v>25.479088668114397</v>
      </c>
      <c r="AP47" s="69">
        <f t="shared" si="118"/>
        <v>43.167431090716427</v>
      </c>
      <c r="AQ47" s="69">
        <f t="shared" si="119"/>
        <v>68.64651975883082</v>
      </c>
      <c r="AS47" t="str">
        <f t="shared" si="143"/>
        <v>21 Science, research, engineering and technology professionals</v>
      </c>
      <c r="AT47" s="18">
        <f t="shared" si="120"/>
        <v>10.254999648562556</v>
      </c>
      <c r="AU47" s="18">
        <f t="shared" si="120"/>
        <v>9.3937735460331968</v>
      </c>
      <c r="AV47" s="18">
        <f t="shared" si="120"/>
        <v>9.9663229444804955</v>
      </c>
      <c r="AW47" s="18">
        <f t="shared" si="120"/>
        <v>9.0974509851887326</v>
      </c>
      <c r="AX47" s="18">
        <f t="shared" si="120"/>
        <v>8.1341874495502307</v>
      </c>
      <c r="AZ47" s="68">
        <f t="shared" si="121"/>
        <v>5.0630154647065311</v>
      </c>
      <c r="BA47" s="69">
        <f t="shared" si="122"/>
        <v>36.193754371942092</v>
      </c>
      <c r="BB47" s="69">
        <f t="shared" si="123"/>
        <v>41.256769836648623</v>
      </c>
      <c r="BD47" t="str">
        <f t="shared" si="144"/>
        <v>21 Science, research, engineering and technology professionals</v>
      </c>
      <c r="BE47" s="18">
        <f t="shared" si="124"/>
        <v>4.0722276620133879</v>
      </c>
      <c r="BF47" s="18">
        <f t="shared" si="124"/>
        <v>4.4583974958412487</v>
      </c>
      <c r="BG47" s="18">
        <f t="shared" si="124"/>
        <v>4.4456106488465519</v>
      </c>
      <c r="BH47" s="18">
        <f t="shared" si="124"/>
        <v>4.2280286614790095</v>
      </c>
      <c r="BI47" s="18">
        <f t="shared" si="124"/>
        <v>4.229657864467133</v>
      </c>
      <c r="BK47" s="68">
        <f t="shared" si="125"/>
        <v>3.6659995803392258</v>
      </c>
      <c r="BL47" s="69">
        <f t="shared" si="126"/>
        <v>31.216816967876159</v>
      </c>
      <c r="BM47" s="69">
        <f t="shared" si="127"/>
        <v>34.882816548215388</v>
      </c>
      <c r="BO47" t="str">
        <f t="shared" si="145"/>
        <v>21 Science, research, engineering and technology professionals</v>
      </c>
      <c r="BP47" s="18">
        <f t="shared" si="128"/>
        <v>2.713521451055759</v>
      </c>
      <c r="BQ47" s="18">
        <f t="shared" si="128"/>
        <v>2.9590190145264259</v>
      </c>
      <c r="BR47" s="18">
        <f t="shared" si="128"/>
        <v>3.0590632108267966</v>
      </c>
      <c r="BS47" s="18">
        <f t="shared" si="128"/>
        <v>2.9767824500692202</v>
      </c>
      <c r="BT47" s="18">
        <f t="shared" si="128"/>
        <v>3.0883269833775611</v>
      </c>
      <c r="BV47" s="68">
        <f t="shared" si="129"/>
        <v>-19.645607756428181</v>
      </c>
      <c r="BW47" s="69">
        <f t="shared" si="130"/>
        <v>30.219357245768325</v>
      </c>
      <c r="BX47" s="69">
        <f t="shared" si="131"/>
        <v>10.573749489340145</v>
      </c>
      <c r="BZ47" t="str">
        <f t="shared" si="146"/>
        <v>21 Science, research, engineering and technology professionals</v>
      </c>
      <c r="CA47" s="18">
        <f t="shared" si="132"/>
        <v>2.245695405866809</v>
      </c>
      <c r="CB47" s="18">
        <f t="shared" si="132"/>
        <v>2.8081843294933782</v>
      </c>
      <c r="CC47" s="18">
        <f t="shared" si="132"/>
        <v>2.9521706726414498</v>
      </c>
      <c r="CD47" s="18">
        <f t="shared" si="132"/>
        <v>2.9792429370437814</v>
      </c>
      <c r="CE47" s="18">
        <f t="shared" si="132"/>
        <v>3.204834858213649</v>
      </c>
      <c r="CG47" s="68">
        <f t="shared" si="133"/>
        <v>-37.476416408204088</v>
      </c>
      <c r="CH47" s="69">
        <f t="shared" si="134"/>
        <v>26.452604929653301</v>
      </c>
      <c r="CI47" s="69">
        <f t="shared" si="135"/>
        <v>-11.023811478550792</v>
      </c>
      <c r="CK47" t="str">
        <f t="shared" si="147"/>
        <v>21 Science, research, engineering and technology professionals</v>
      </c>
      <c r="CL47" s="18">
        <f t="shared" si="136"/>
        <v>1.2959526951367573</v>
      </c>
      <c r="CM47" s="18">
        <f t="shared" si="136"/>
        <v>1.7941081761684414</v>
      </c>
      <c r="CN47" s="18">
        <f t="shared" si="136"/>
        <v>2.0225328933340307</v>
      </c>
      <c r="CO47" s="18">
        <f t="shared" si="136"/>
        <v>2.9009915617998621</v>
      </c>
      <c r="CP47" s="18">
        <f t="shared" si="136"/>
        <v>3.8834321513269869</v>
      </c>
      <c r="CR47" s="68">
        <f t="shared" si="137"/>
        <v>29.641444002981853</v>
      </c>
      <c r="CS47" s="69">
        <f t="shared" si="138"/>
        <v>37.667924582162712</v>
      </c>
      <c r="CT47" s="69">
        <f t="shared" si="139"/>
        <v>67.309368585144568</v>
      </c>
    </row>
    <row r="48" spans="1:98" x14ac:dyDescent="0.2">
      <c r="A48" t="str">
        <f t="shared" si="103"/>
        <v>22 Health professionals</v>
      </c>
      <c r="B48" s="18">
        <f t="shared" si="104"/>
        <v>15.998872456867112</v>
      </c>
      <c r="C48" s="18">
        <f t="shared" si="104"/>
        <v>17.746941267527479</v>
      </c>
      <c r="D48" s="18">
        <f t="shared" si="104"/>
        <v>17.010313701098724</v>
      </c>
      <c r="E48" s="18">
        <f t="shared" si="104"/>
        <v>17.789139980296991</v>
      </c>
      <c r="F48" s="18">
        <f t="shared" si="104"/>
        <v>17.800489546949894</v>
      </c>
      <c r="H48" s="68">
        <f t="shared" si="105"/>
        <v>68.714162768731114</v>
      </c>
      <c r="I48" s="69">
        <f t="shared" si="106"/>
        <v>63.586994103242297</v>
      </c>
      <c r="J48" s="69">
        <f t="shared" si="107"/>
        <v>132.30115687197343</v>
      </c>
      <c r="L48" t="str">
        <f t="shared" si="140"/>
        <v>22 Health professionals</v>
      </c>
      <c r="M48" s="18">
        <f t="shared" si="108"/>
        <v>7.1992742210003335</v>
      </c>
      <c r="N48" s="18">
        <f t="shared" si="108"/>
        <v>7.7980982220212072</v>
      </c>
      <c r="O48" s="18">
        <f t="shared" si="108"/>
        <v>7.3142932136317835</v>
      </c>
      <c r="P48" s="18">
        <f t="shared" si="108"/>
        <v>7.3585301343446634</v>
      </c>
      <c r="Q48" s="18">
        <f t="shared" si="108"/>
        <v>7.0568935154311685</v>
      </c>
      <c r="S48" s="68">
        <f t="shared" si="109"/>
        <v>57.219959195955624</v>
      </c>
      <c r="T48" s="69">
        <f t="shared" si="110"/>
        <v>61.218253185865557</v>
      </c>
      <c r="U48" s="69">
        <f t="shared" si="111"/>
        <v>118.43821238182117</v>
      </c>
      <c r="W48" t="str">
        <f t="shared" si="141"/>
        <v>22 Health professionals</v>
      </c>
      <c r="X48" s="18">
        <f t="shared" si="112"/>
        <v>7.0759300430172232</v>
      </c>
      <c r="Y48" s="18">
        <f t="shared" si="112"/>
        <v>7.8205064516932987</v>
      </c>
      <c r="Z48" s="18">
        <f t="shared" si="112"/>
        <v>7.5169867883250561</v>
      </c>
      <c r="AA48" s="18">
        <f t="shared" si="112"/>
        <v>7.8524138669701413</v>
      </c>
      <c r="AB48" s="18">
        <f t="shared" si="112"/>
        <v>7.7617255096766646</v>
      </c>
      <c r="AD48" s="68">
        <f t="shared" si="113"/>
        <v>39.469483570846705</v>
      </c>
      <c r="AE48" s="69">
        <f t="shared" si="114"/>
        <v>71.717042902424282</v>
      </c>
      <c r="AF48" s="69">
        <f t="shared" si="115"/>
        <v>111.18652647327099</v>
      </c>
      <c r="AH48" t="str">
        <f t="shared" si="142"/>
        <v>22 Health professionals</v>
      </c>
      <c r="AI48" s="18">
        <f t="shared" si="116"/>
        <v>11.490596506614557</v>
      </c>
      <c r="AJ48" s="18">
        <f t="shared" si="116"/>
        <v>9.2822821599298901</v>
      </c>
      <c r="AK48" s="18">
        <f t="shared" si="116"/>
        <v>8.4767684324127881</v>
      </c>
      <c r="AL48" s="18">
        <f t="shared" si="116"/>
        <v>5.1660150916909009</v>
      </c>
      <c r="AM48" s="18">
        <f t="shared" si="116"/>
        <v>1.9712268170308542</v>
      </c>
      <c r="AO48" s="68">
        <f t="shared" si="117"/>
        <v>-71.250645080225809</v>
      </c>
      <c r="AP48" s="69">
        <f t="shared" si="118"/>
        <v>21.979733715366841</v>
      </c>
      <c r="AQ48" s="69">
        <f t="shared" si="119"/>
        <v>-49.270911364858961</v>
      </c>
      <c r="AS48" t="str">
        <f t="shared" si="143"/>
        <v>22 Health professionals</v>
      </c>
      <c r="AT48" s="18">
        <f t="shared" si="120"/>
        <v>1.6271564523204354</v>
      </c>
      <c r="AU48" s="18">
        <f t="shared" si="120"/>
        <v>1.9618089112612731</v>
      </c>
      <c r="AV48" s="18">
        <f t="shared" si="120"/>
        <v>2.0337124707751593</v>
      </c>
      <c r="AW48" s="18">
        <f t="shared" si="120"/>
        <v>2.0554372926934366</v>
      </c>
      <c r="AX48" s="18">
        <f t="shared" si="120"/>
        <v>2.0148426925031919</v>
      </c>
      <c r="AZ48" s="68">
        <f t="shared" si="121"/>
        <v>27.532899540370227</v>
      </c>
      <c r="BA48" s="69">
        <f t="shared" si="122"/>
        <v>59.530185404667932</v>
      </c>
      <c r="BB48" s="69">
        <f t="shared" si="123"/>
        <v>87.063084945038156</v>
      </c>
      <c r="BD48" t="str">
        <f t="shared" si="144"/>
        <v>22 Health professionals</v>
      </c>
      <c r="BE48" s="18">
        <f t="shared" si="124"/>
        <v>1.5164313684145763</v>
      </c>
      <c r="BF48" s="18">
        <f t="shared" si="124"/>
        <v>1.7095570767480239</v>
      </c>
      <c r="BG48" s="18">
        <f t="shared" si="124"/>
        <v>1.8748580819627998</v>
      </c>
      <c r="BH48" s="18">
        <f t="shared" si="124"/>
        <v>1.951295382550654</v>
      </c>
      <c r="BI48" s="18">
        <f t="shared" si="124"/>
        <v>2.0004856935726987</v>
      </c>
      <c r="BK48" s="68">
        <f t="shared" si="125"/>
        <v>16.259801066851704</v>
      </c>
      <c r="BL48" s="69">
        <f t="shared" si="126"/>
        <v>59.000295252551915</v>
      </c>
      <c r="BM48" s="69">
        <f t="shared" si="127"/>
        <v>75.26009631940363</v>
      </c>
      <c r="BO48" t="str">
        <f t="shared" si="145"/>
        <v>22 Health professionals</v>
      </c>
      <c r="BP48" s="18">
        <f t="shared" si="128"/>
        <v>1.1667689910501768</v>
      </c>
      <c r="BQ48" s="18">
        <f t="shared" si="128"/>
        <v>1.3395510799524253</v>
      </c>
      <c r="BR48" s="18">
        <f t="shared" si="128"/>
        <v>1.4844063594153956</v>
      </c>
      <c r="BS48" s="18">
        <f t="shared" si="128"/>
        <v>1.4923930129561591</v>
      </c>
      <c r="BT48" s="18">
        <f t="shared" si="128"/>
        <v>1.4403760176127756</v>
      </c>
      <c r="BV48" s="68">
        <f t="shared" si="129"/>
        <v>-22.767895116630893</v>
      </c>
      <c r="BW48" s="69">
        <f t="shared" si="130"/>
        <v>45.095531935242747</v>
      </c>
      <c r="BX48" s="69">
        <f t="shared" si="131"/>
        <v>22.327636818611857</v>
      </c>
      <c r="BZ48" t="str">
        <f t="shared" si="146"/>
        <v>22 Health professionals</v>
      </c>
      <c r="CA48" s="18">
        <f t="shared" si="132"/>
        <v>1.0865358657584538</v>
      </c>
      <c r="CB48" s="18">
        <f t="shared" si="132"/>
        <v>1.2225789889011871</v>
      </c>
      <c r="CC48" s="18">
        <f t="shared" si="132"/>
        <v>1.2472465067528342</v>
      </c>
      <c r="CD48" s="18">
        <f t="shared" si="132"/>
        <v>1.5940772533863474</v>
      </c>
      <c r="CE48" s="18">
        <f t="shared" si="132"/>
        <v>1.7042777343545972</v>
      </c>
      <c r="CG48" s="68">
        <f t="shared" si="133"/>
        <v>-21.301266772996254</v>
      </c>
      <c r="CH48" s="69">
        <f t="shared" si="134"/>
        <v>42.010834972553162</v>
      </c>
      <c r="CI48" s="69">
        <f t="shared" si="135"/>
        <v>20.709568199556909</v>
      </c>
      <c r="CK48" t="str">
        <f t="shared" si="147"/>
        <v>22 Health professionals</v>
      </c>
      <c r="CL48" s="18">
        <f t="shared" si="136"/>
        <v>0.34666162859593241</v>
      </c>
      <c r="CM48" s="18">
        <f t="shared" si="136"/>
        <v>0.49288749766154888</v>
      </c>
      <c r="CN48" s="18">
        <f t="shared" si="136"/>
        <v>0.54692239817163724</v>
      </c>
      <c r="CO48" s="18">
        <f t="shared" si="136"/>
        <v>0.79906071443607263</v>
      </c>
      <c r="CP48" s="18">
        <f t="shared" si="136"/>
        <v>1.2012086188096114</v>
      </c>
      <c r="CR48" s="68">
        <f t="shared" si="137"/>
        <v>48.291569441600537</v>
      </c>
      <c r="CS48" s="69">
        <f t="shared" si="138"/>
        <v>57.343952307333232</v>
      </c>
      <c r="CT48" s="69">
        <f t="shared" si="139"/>
        <v>105.63552174893378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28.372741111130551</v>
      </c>
      <c r="C49" s="18">
        <f t="shared" si="104"/>
        <v>25.179929383128769</v>
      </c>
      <c r="D49" s="18">
        <f t="shared" si="104"/>
        <v>26.260490937676867</v>
      </c>
      <c r="E49" s="18">
        <f t="shared" si="104"/>
        <v>23.706964923318594</v>
      </c>
      <c r="F49" s="18">
        <f t="shared" si="104"/>
        <v>20.74359461681637</v>
      </c>
      <c r="H49" s="68">
        <f t="shared" si="105"/>
        <v>27.354147567146402</v>
      </c>
      <c r="I49" s="69">
        <f t="shared" si="106"/>
        <v>53.090694681841633</v>
      </c>
      <c r="J49" s="69">
        <f t="shared" si="107"/>
        <v>80.444842248988039</v>
      </c>
      <c r="L49" t="str">
        <f t="shared" si="140"/>
        <v>23 Teaching and other educational professionals</v>
      </c>
      <c r="M49" s="18">
        <f t="shared" si="108"/>
        <v>21.783652644027114</v>
      </c>
      <c r="N49" s="18">
        <f t="shared" si="108"/>
        <v>19.484981515827357</v>
      </c>
      <c r="O49" s="18">
        <f t="shared" si="108"/>
        <v>20.1908888891662</v>
      </c>
      <c r="P49" s="18">
        <f t="shared" si="108"/>
        <v>18.08412424036419</v>
      </c>
      <c r="Q49" s="18">
        <f t="shared" si="108"/>
        <v>15.66400590908682</v>
      </c>
      <c r="S49" s="68">
        <f t="shared" si="109"/>
        <v>26.419445377434965</v>
      </c>
      <c r="T49" s="69">
        <f t="shared" si="110"/>
        <v>54.06769592260747</v>
      </c>
      <c r="U49" s="69">
        <f t="shared" si="111"/>
        <v>80.487141300042438</v>
      </c>
      <c r="W49" t="str">
        <f t="shared" si="141"/>
        <v>23 Teaching and other educational professionals</v>
      </c>
      <c r="X49" s="18">
        <f t="shared" si="112"/>
        <v>6.67013732853151</v>
      </c>
      <c r="Y49" s="18">
        <f t="shared" si="112"/>
        <v>5.2851696992472021</v>
      </c>
      <c r="Z49" s="18">
        <f t="shared" si="112"/>
        <v>5.5693718106718038</v>
      </c>
      <c r="AA49" s="18">
        <f t="shared" si="112"/>
        <v>4.2818485104606374</v>
      </c>
      <c r="AB49" s="18">
        <f t="shared" si="112"/>
        <v>2.957248602989067</v>
      </c>
      <c r="AD49" s="68">
        <f t="shared" si="113"/>
        <v>-28.279002239444136</v>
      </c>
      <c r="AE49" s="69">
        <f t="shared" si="114"/>
        <v>44.918539384139834</v>
      </c>
      <c r="AF49" s="69">
        <f t="shared" si="115"/>
        <v>16.639537144695698</v>
      </c>
      <c r="AH49" t="str">
        <f t="shared" si="142"/>
        <v>23 Teaching and other educational professionals</v>
      </c>
      <c r="AI49" s="18">
        <f t="shared" si="116"/>
        <v>3.1272017828694683</v>
      </c>
      <c r="AJ49" s="18">
        <f t="shared" si="116"/>
        <v>1.7200522829289404</v>
      </c>
      <c r="AK49" s="18">
        <f t="shared" si="116"/>
        <v>1.6605247157774006</v>
      </c>
      <c r="AL49" s="18">
        <f t="shared" si="116"/>
        <v>0.9629664201616468</v>
      </c>
      <c r="AM49" s="18">
        <f t="shared" si="116"/>
        <v>0.84013666837132484</v>
      </c>
      <c r="AO49" s="68">
        <f t="shared" si="117"/>
        <v>-37.450128620651554</v>
      </c>
      <c r="AP49" s="69">
        <f t="shared" si="118"/>
        <v>19.075205754599253</v>
      </c>
      <c r="AQ49" s="69">
        <f t="shared" si="119"/>
        <v>-18.374922866052305</v>
      </c>
      <c r="AS49" t="str">
        <f t="shared" si="143"/>
        <v>23 Teaching and other educational professionals</v>
      </c>
      <c r="AT49" s="18">
        <f t="shared" si="120"/>
        <v>0.92612445259216447</v>
      </c>
      <c r="AU49" s="18">
        <f t="shared" si="120"/>
        <v>0.8301370975656801</v>
      </c>
      <c r="AV49" s="18">
        <f t="shared" si="120"/>
        <v>0.86334224004201887</v>
      </c>
      <c r="AW49" s="18">
        <f t="shared" si="120"/>
        <v>0.68928555853496387</v>
      </c>
      <c r="AX49" s="18">
        <f t="shared" si="120"/>
        <v>0.53369274389920818</v>
      </c>
      <c r="AZ49" s="68">
        <f t="shared" si="121"/>
        <v>-20.424578204442177</v>
      </c>
      <c r="BA49" s="69">
        <f t="shared" si="122"/>
        <v>40.545049991025223</v>
      </c>
      <c r="BB49" s="69">
        <f t="shared" si="123"/>
        <v>20.120471786583042</v>
      </c>
      <c r="BD49" t="str">
        <f t="shared" si="144"/>
        <v>23 Teaching and other educational professionals</v>
      </c>
      <c r="BE49" s="18">
        <f t="shared" si="124"/>
        <v>0.79792441502144762</v>
      </c>
      <c r="BF49" s="18">
        <f t="shared" si="124"/>
        <v>0.79034846203817866</v>
      </c>
      <c r="BG49" s="18">
        <f t="shared" si="124"/>
        <v>0.90861637998649503</v>
      </c>
      <c r="BH49" s="18">
        <f t="shared" si="124"/>
        <v>0.89496529179033091</v>
      </c>
      <c r="BI49" s="18">
        <f t="shared" si="124"/>
        <v>1.0022521275882621</v>
      </c>
      <c r="BK49" s="68">
        <f t="shared" si="125"/>
        <v>20.187402689096452</v>
      </c>
      <c r="BL49" s="69">
        <f t="shared" si="126"/>
        <v>46.493211804463506</v>
      </c>
      <c r="BM49" s="69">
        <f t="shared" si="127"/>
        <v>66.680614493559958</v>
      </c>
      <c r="BO49" t="str">
        <f t="shared" si="145"/>
        <v>23 Teaching and other educational professionals</v>
      </c>
      <c r="BP49" s="18">
        <f t="shared" si="128"/>
        <v>0.6060669327172401</v>
      </c>
      <c r="BQ49" s="18">
        <f t="shared" si="128"/>
        <v>0.59151089512360422</v>
      </c>
      <c r="BR49" s="18">
        <f t="shared" si="128"/>
        <v>0.70327654976856246</v>
      </c>
      <c r="BS49" s="18">
        <f t="shared" si="128"/>
        <v>0.64684074425381932</v>
      </c>
      <c r="BT49" s="18">
        <f t="shared" si="128"/>
        <v>0.62734995565247054</v>
      </c>
      <c r="BV49" s="68">
        <f t="shared" si="129"/>
        <v>-28.999970199723119</v>
      </c>
      <c r="BW49" s="69">
        <f t="shared" si="130"/>
        <v>40.328527284274578</v>
      </c>
      <c r="BX49" s="69">
        <f t="shared" si="131"/>
        <v>11.328557084551463</v>
      </c>
      <c r="BZ49" t="str">
        <f t="shared" si="146"/>
        <v>23 Teaching and other educational professionals</v>
      </c>
      <c r="CA49" s="18">
        <f t="shared" si="132"/>
        <v>0.63802025678152074</v>
      </c>
      <c r="CB49" s="18">
        <f t="shared" si="132"/>
        <v>0.63831834488941375</v>
      </c>
      <c r="CC49" s="18">
        <f t="shared" si="132"/>
        <v>0.7765484799360014</v>
      </c>
      <c r="CD49" s="18">
        <f t="shared" si="132"/>
        <v>0.83936869234787237</v>
      </c>
      <c r="CE49" s="18">
        <f t="shared" si="132"/>
        <v>0.9934489839020757</v>
      </c>
      <c r="CG49" s="68">
        <f t="shared" si="133"/>
        <v>-26.318804488752122</v>
      </c>
      <c r="CH49" s="69">
        <f t="shared" si="134"/>
        <v>40.218841144790353</v>
      </c>
      <c r="CI49" s="69">
        <f t="shared" si="135"/>
        <v>13.900036656038228</v>
      </c>
      <c r="CK49" t="str">
        <f t="shared" si="147"/>
        <v>23 Teaching and other educational professionals</v>
      </c>
      <c r="CL49" s="18">
        <f t="shared" si="136"/>
        <v>0.33516713274912341</v>
      </c>
      <c r="CM49" s="18">
        <f t="shared" si="136"/>
        <v>0.45730273608686139</v>
      </c>
      <c r="CN49" s="18">
        <f t="shared" si="136"/>
        <v>0.65105303671176784</v>
      </c>
      <c r="CO49" s="18">
        <f t="shared" si="136"/>
        <v>0.90767865099987355</v>
      </c>
      <c r="CP49" s="18">
        <f t="shared" si="136"/>
        <v>1.1614954170326184</v>
      </c>
      <c r="CR49" s="68">
        <f t="shared" si="137"/>
        <v>20.455008595038301</v>
      </c>
      <c r="CS49" s="69">
        <f t="shared" si="138"/>
        <v>55.433523016469167</v>
      </c>
      <c r="CT49" s="69">
        <f t="shared" si="139"/>
        <v>75.888531611507474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7.3100367788714387</v>
      </c>
      <c r="C50" s="18">
        <f t="shared" si="104"/>
        <v>7.4813699430565981</v>
      </c>
      <c r="D50" s="18">
        <f t="shared" si="104"/>
        <v>7.8330038179199253</v>
      </c>
      <c r="E50" s="18">
        <f t="shared" si="104"/>
        <v>8.5417376772076139</v>
      </c>
      <c r="F50" s="18">
        <f t="shared" si="104"/>
        <v>8.9450984132590872</v>
      </c>
      <c r="H50" s="68">
        <f t="shared" si="105"/>
        <v>84.11480079188614</v>
      </c>
      <c r="I50" s="69">
        <f t="shared" si="106"/>
        <v>70.090277550203794</v>
      </c>
      <c r="J50" s="69">
        <f t="shared" si="107"/>
        <v>154.20507834208996</v>
      </c>
      <c r="L50" t="str">
        <f t="shared" si="140"/>
        <v>24 Business, media and public service professionals</v>
      </c>
      <c r="M50" s="18">
        <f t="shared" si="108"/>
        <v>13.845966821012814</v>
      </c>
      <c r="N50" s="18">
        <f t="shared" si="108"/>
        <v>14.185404450258313</v>
      </c>
      <c r="O50" s="18">
        <f t="shared" si="108"/>
        <v>15.100511488637364</v>
      </c>
      <c r="P50" s="18">
        <f t="shared" si="108"/>
        <v>15.561022974835797</v>
      </c>
      <c r="Q50" s="18">
        <f t="shared" si="108"/>
        <v>15.378971596111359</v>
      </c>
      <c r="S50" s="68">
        <f t="shared" si="109"/>
        <v>65.959500100436429</v>
      </c>
      <c r="T50" s="69">
        <f t="shared" si="110"/>
        <v>64.036146301761406</v>
      </c>
      <c r="U50" s="69">
        <f t="shared" si="111"/>
        <v>129.99564640219782</v>
      </c>
      <c r="W50" t="str">
        <f t="shared" si="141"/>
        <v>24 Business, media and public service professionals</v>
      </c>
      <c r="X50" s="18">
        <f t="shared" si="112"/>
        <v>11.917519366670128</v>
      </c>
      <c r="Y50" s="18">
        <f t="shared" si="112"/>
        <v>11.952551986305975</v>
      </c>
      <c r="Z50" s="18">
        <f t="shared" si="112"/>
        <v>13.00552884636399</v>
      </c>
      <c r="AA50" s="18">
        <f t="shared" si="112"/>
        <v>13.217348224262219</v>
      </c>
      <c r="AB50" s="18">
        <f t="shared" si="112"/>
        <v>12.565162106996283</v>
      </c>
      <c r="AD50" s="68">
        <f t="shared" si="113"/>
        <v>30.498277400220907</v>
      </c>
      <c r="AE50" s="69">
        <f t="shared" si="114"/>
        <v>62.389388499861163</v>
      </c>
      <c r="AF50" s="69">
        <f t="shared" si="115"/>
        <v>92.887665900082084</v>
      </c>
      <c r="AH50" t="str">
        <f t="shared" si="142"/>
        <v>24 Business, media and public service professionals</v>
      </c>
      <c r="AI50" s="18">
        <f t="shared" si="116"/>
        <v>4.1681273052770544</v>
      </c>
      <c r="AJ50" s="18">
        <f t="shared" si="116"/>
        <v>3.7710526434579306</v>
      </c>
      <c r="AK50" s="18">
        <f t="shared" si="116"/>
        <v>4.2781236211495166</v>
      </c>
      <c r="AL50" s="18">
        <f t="shared" si="116"/>
        <v>4.1591910040309354</v>
      </c>
      <c r="AM50" s="18">
        <f t="shared" si="116"/>
        <v>4.0615730400516004</v>
      </c>
      <c r="AO50" s="68">
        <f t="shared" si="117"/>
        <v>17.371529151498539</v>
      </c>
      <c r="AP50" s="69">
        <f t="shared" si="118"/>
        <v>42.322973073249862</v>
      </c>
      <c r="AQ50" s="69">
        <f t="shared" si="119"/>
        <v>59.694502224748405</v>
      </c>
      <c r="AS50" t="str">
        <f t="shared" si="143"/>
        <v>24 Business, media and public service professionals</v>
      </c>
      <c r="AT50" s="18">
        <f t="shared" si="120"/>
        <v>6.4858729919507825</v>
      </c>
      <c r="AU50" s="18">
        <f t="shared" si="120"/>
        <v>6.3905492291357486</v>
      </c>
      <c r="AV50" s="18">
        <f t="shared" si="120"/>
        <v>7.2052162693520438</v>
      </c>
      <c r="AW50" s="18">
        <f t="shared" si="120"/>
        <v>7.4525970438462448</v>
      </c>
      <c r="AX50" s="18">
        <f t="shared" si="120"/>
        <v>7.3898100371221114</v>
      </c>
      <c r="AZ50" s="68">
        <f t="shared" si="121"/>
        <v>32.025218376133736</v>
      </c>
      <c r="BA50" s="69">
        <f t="shared" si="122"/>
        <v>57.515885989447376</v>
      </c>
      <c r="BB50" s="69">
        <f t="shared" si="123"/>
        <v>89.54110436558112</v>
      </c>
      <c r="BD50" t="str">
        <f t="shared" si="144"/>
        <v>24 Business, media and public service professionals</v>
      </c>
      <c r="BE50" s="18">
        <f t="shared" si="124"/>
        <v>3.7150384148353157</v>
      </c>
      <c r="BF50" s="18">
        <f t="shared" si="124"/>
        <v>4.1363321177916808</v>
      </c>
      <c r="BG50" s="18">
        <f t="shared" si="124"/>
        <v>4.476390541224454</v>
      </c>
      <c r="BH50" s="18">
        <f t="shared" si="124"/>
        <v>4.7801099968930609</v>
      </c>
      <c r="BI50" s="18">
        <f t="shared" si="124"/>
        <v>5.0215485282566021</v>
      </c>
      <c r="BK50" s="68">
        <f t="shared" si="125"/>
        <v>22.228426106197517</v>
      </c>
      <c r="BL50" s="69">
        <f t="shared" si="126"/>
        <v>47.685060524911606</v>
      </c>
      <c r="BM50" s="69">
        <f t="shared" si="127"/>
        <v>69.913486631109123</v>
      </c>
      <c r="BO50" t="str">
        <f t="shared" si="145"/>
        <v>24 Business, media and public service professionals</v>
      </c>
      <c r="BP50" s="18">
        <f t="shared" si="128"/>
        <v>2.583498630554411</v>
      </c>
      <c r="BQ50" s="18">
        <f t="shared" si="128"/>
        <v>2.7694216012765027</v>
      </c>
      <c r="BR50" s="18">
        <f t="shared" si="128"/>
        <v>3.1050094954245044</v>
      </c>
      <c r="BS50" s="18">
        <f t="shared" si="128"/>
        <v>3.0843578524147151</v>
      </c>
      <c r="BT50" s="18">
        <f t="shared" si="128"/>
        <v>3.0089190873684575</v>
      </c>
      <c r="BV50" s="68">
        <f t="shared" si="129"/>
        <v>-22.870170294373477</v>
      </c>
      <c r="BW50" s="69">
        <f t="shared" si="130"/>
        <v>37.527744390580189</v>
      </c>
      <c r="BX50" s="69">
        <f t="shared" si="131"/>
        <v>14.657574096206712</v>
      </c>
      <c r="BZ50" t="str">
        <f t="shared" si="146"/>
        <v>24 Business, media and public service professionals</v>
      </c>
      <c r="CA50" s="18">
        <f t="shared" si="132"/>
        <v>2.2454242842227017</v>
      </c>
      <c r="CB50" s="18">
        <f t="shared" si="132"/>
        <v>2.653302653476155</v>
      </c>
      <c r="CC50" s="18">
        <f t="shared" si="132"/>
        <v>3.0733119513296718</v>
      </c>
      <c r="CD50" s="18">
        <f t="shared" si="132"/>
        <v>3.3830465923888777</v>
      </c>
      <c r="CE50" s="18">
        <f t="shared" si="132"/>
        <v>3.5975794023306724</v>
      </c>
      <c r="CG50" s="68">
        <f t="shared" si="133"/>
        <v>-32.580828522995631</v>
      </c>
      <c r="CH50" s="69">
        <f t="shared" si="134"/>
        <v>36.241925583524512</v>
      </c>
      <c r="CI50" s="69">
        <f t="shared" si="135"/>
        <v>3.6610970605288786</v>
      </c>
      <c r="CK50" t="str">
        <f t="shared" si="147"/>
        <v>24 Business, media and public service professionals</v>
      </c>
      <c r="CL50" s="18">
        <f t="shared" si="136"/>
        <v>1.3951826539372638</v>
      </c>
      <c r="CM50" s="18">
        <f t="shared" si="136"/>
        <v>1.9556352164500543</v>
      </c>
      <c r="CN50" s="18">
        <f t="shared" si="136"/>
        <v>2.2803129590164897</v>
      </c>
      <c r="CO50" s="18">
        <f t="shared" si="136"/>
        <v>2.9256871520168373</v>
      </c>
      <c r="CP50" s="18">
        <f t="shared" si="136"/>
        <v>3.6132669892849876</v>
      </c>
      <c r="CR50" s="68">
        <f t="shared" si="137"/>
        <v>6.9865860494756058</v>
      </c>
      <c r="CS50" s="69">
        <f t="shared" si="138"/>
        <v>43.959193367699363</v>
      </c>
      <c r="CT50" s="69">
        <f t="shared" si="139"/>
        <v>50.945779417174961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2.2113669199152119</v>
      </c>
      <c r="C51" s="18">
        <f t="shared" si="104"/>
        <v>2.5245760336919152</v>
      </c>
      <c r="D51" s="18">
        <f t="shared" si="104"/>
        <v>2.63579265559048</v>
      </c>
      <c r="E51" s="18">
        <f t="shared" si="104"/>
        <v>2.4462211090184915</v>
      </c>
      <c r="F51" s="18">
        <f t="shared" si="104"/>
        <v>2.7175944969047166</v>
      </c>
      <c r="H51" s="68">
        <f t="shared" si="105"/>
        <v>66.228439734765942</v>
      </c>
      <c r="I51" s="69">
        <f t="shared" si="106"/>
        <v>56.720339460598211</v>
      </c>
      <c r="J51" s="69">
        <f t="shared" si="107"/>
        <v>122.94877919536415</v>
      </c>
      <c r="L51" t="str">
        <f t="shared" si="140"/>
        <v>31 Science, engineering and technology associate professionals</v>
      </c>
      <c r="M51" s="18">
        <f t="shared" si="108"/>
        <v>1.902428964867164</v>
      </c>
      <c r="N51" s="18">
        <f t="shared" si="108"/>
        <v>1.9676767069562409</v>
      </c>
      <c r="O51" s="18">
        <f t="shared" si="108"/>
        <v>2.0966491562767189</v>
      </c>
      <c r="P51" s="18">
        <f t="shared" si="108"/>
        <v>1.834058868539852</v>
      </c>
      <c r="Q51" s="18">
        <f t="shared" si="108"/>
        <v>1.8932700536591214</v>
      </c>
      <c r="S51" s="68">
        <f t="shared" si="109"/>
        <v>47.147633908914464</v>
      </c>
      <c r="T51" s="69">
        <f t="shared" si="110"/>
        <v>49.794280025248717</v>
      </c>
      <c r="U51" s="69">
        <f t="shared" si="111"/>
        <v>96.941913934163182</v>
      </c>
      <c r="W51" t="str">
        <f t="shared" si="141"/>
        <v>31 Science, engineering and technology associate professionals</v>
      </c>
      <c r="X51" s="18">
        <f t="shared" si="112"/>
        <v>2.2599653856027175</v>
      </c>
      <c r="Y51" s="18">
        <f t="shared" si="112"/>
        <v>2.4075009747285754</v>
      </c>
      <c r="Z51" s="18">
        <f t="shared" si="112"/>
        <v>2.5034429934290814</v>
      </c>
      <c r="AA51" s="18">
        <f t="shared" si="112"/>
        <v>2.115280016370793</v>
      </c>
      <c r="AB51" s="18">
        <f t="shared" si="112"/>
        <v>2.0019320474092819</v>
      </c>
      <c r="AD51" s="68">
        <f t="shared" si="113"/>
        <v>8.0130737891057962</v>
      </c>
      <c r="AE51" s="69">
        <f t="shared" si="114"/>
        <v>43.753051316455952</v>
      </c>
      <c r="AF51" s="69">
        <f t="shared" si="115"/>
        <v>51.766125105561756</v>
      </c>
      <c r="AH51" t="str">
        <f t="shared" si="142"/>
        <v>31 Science, engineering and technology associate professionals</v>
      </c>
      <c r="AI51" s="18">
        <f t="shared" si="116"/>
        <v>1.3069403875005365</v>
      </c>
      <c r="AJ51" s="18">
        <f t="shared" si="116"/>
        <v>1.4025427905624916</v>
      </c>
      <c r="AK51" s="18">
        <f t="shared" si="116"/>
        <v>1.6137760564026886</v>
      </c>
      <c r="AL51" s="18">
        <f t="shared" si="116"/>
        <v>1.5905615709549601</v>
      </c>
      <c r="AM51" s="18">
        <f t="shared" si="116"/>
        <v>1.8288566338344372</v>
      </c>
      <c r="AO51" s="68">
        <f t="shared" si="117"/>
        <v>40.106479113207044</v>
      </c>
      <c r="AP51" s="69">
        <f t="shared" si="118"/>
        <v>53.619830903576073</v>
      </c>
      <c r="AQ51" s="69">
        <f t="shared" si="119"/>
        <v>93.726310016783117</v>
      </c>
      <c r="AS51" t="str">
        <f t="shared" si="143"/>
        <v>31 Science, engineering and technology associate professionals</v>
      </c>
      <c r="AT51" s="18">
        <f t="shared" si="120"/>
        <v>3.6181450065562935</v>
      </c>
      <c r="AU51" s="18">
        <f t="shared" si="120"/>
        <v>3.3957700172377958</v>
      </c>
      <c r="AV51" s="18">
        <f t="shared" si="120"/>
        <v>3.5877444713084454</v>
      </c>
      <c r="AW51" s="18">
        <f t="shared" si="120"/>
        <v>2.7733601421114056</v>
      </c>
      <c r="AX51" s="18">
        <f t="shared" si="120"/>
        <v>2.421075825861164</v>
      </c>
      <c r="AZ51" s="68">
        <f t="shared" si="121"/>
        <v>-13.132458894286433</v>
      </c>
      <c r="BA51" s="69">
        <f t="shared" si="122"/>
        <v>32.996710753441057</v>
      </c>
      <c r="BB51" s="69">
        <f t="shared" si="123"/>
        <v>19.864251859154624</v>
      </c>
      <c r="BD51" t="str">
        <f t="shared" si="144"/>
        <v>31 Science, engineering and technology associate professionals</v>
      </c>
      <c r="BE51" s="18">
        <f t="shared" si="124"/>
        <v>1.6081707474697715</v>
      </c>
      <c r="BF51" s="18">
        <f t="shared" si="124"/>
        <v>1.7240393060996297</v>
      </c>
      <c r="BG51" s="18">
        <f t="shared" si="124"/>
        <v>1.8093647884796005</v>
      </c>
      <c r="BH51" s="18">
        <f t="shared" si="124"/>
        <v>1.3844789062411123</v>
      </c>
      <c r="BI51" s="18">
        <f t="shared" si="124"/>
        <v>1.1900898674358775</v>
      </c>
      <c r="BK51" s="68">
        <f t="shared" si="125"/>
        <v>-28.333507782988114</v>
      </c>
      <c r="BL51" s="69">
        <f t="shared" si="126"/>
        <v>28.327168486752583</v>
      </c>
      <c r="BM51" s="69">
        <f t="shared" si="127"/>
        <v>-6.3392962355335349E-3</v>
      </c>
      <c r="BO51" t="str">
        <f t="shared" si="145"/>
        <v>31 Science, engineering and technology associate professionals</v>
      </c>
      <c r="BP51" s="18">
        <f t="shared" si="128"/>
        <v>1.0926884518305253</v>
      </c>
      <c r="BQ51" s="18">
        <f t="shared" si="128"/>
        <v>1.2133160325704166</v>
      </c>
      <c r="BR51" s="18">
        <f t="shared" si="128"/>
        <v>1.3365454340725116</v>
      </c>
      <c r="BS51" s="18">
        <f t="shared" si="128"/>
        <v>1.1092367538104089</v>
      </c>
      <c r="BT51" s="18">
        <f t="shared" si="128"/>
        <v>1.2189414867514485</v>
      </c>
      <c r="BV51" s="68">
        <f t="shared" si="129"/>
        <v>-27.410479480419575</v>
      </c>
      <c r="BW51" s="69">
        <f t="shared" si="130"/>
        <v>30.381922605629995</v>
      </c>
      <c r="BX51" s="69">
        <f t="shared" si="131"/>
        <v>2.9714431252104223</v>
      </c>
      <c r="BZ51" t="str">
        <f t="shared" si="146"/>
        <v>31 Science, engineering and technology associate professionals</v>
      </c>
      <c r="CA51" s="18">
        <f t="shared" si="132"/>
        <v>1.2335463116828134</v>
      </c>
      <c r="CB51" s="18">
        <f t="shared" si="132"/>
        <v>1.604318876685169</v>
      </c>
      <c r="CC51" s="18">
        <f t="shared" si="132"/>
        <v>1.8459779329084058</v>
      </c>
      <c r="CD51" s="18">
        <f t="shared" si="132"/>
        <v>1.5970619629057941</v>
      </c>
      <c r="CE51" s="18">
        <f t="shared" si="132"/>
        <v>1.966564009521933</v>
      </c>
      <c r="CG51" s="68">
        <f t="shared" si="133"/>
        <v>-38.643405105603037</v>
      </c>
      <c r="CH51" s="69">
        <f t="shared" si="134"/>
        <v>27.63558884109008</v>
      </c>
      <c r="CI51" s="69">
        <f t="shared" si="135"/>
        <v>-11.007816264512954</v>
      </c>
      <c r="CK51" t="str">
        <f t="shared" si="147"/>
        <v>31 Science, engineering and technology associate professionals</v>
      </c>
      <c r="CL51" s="18">
        <f t="shared" si="136"/>
        <v>0.6212242176876972</v>
      </c>
      <c r="CM51" s="18">
        <f t="shared" si="136"/>
        <v>0.89598329927298348</v>
      </c>
      <c r="CN51" s="18">
        <f t="shared" si="136"/>
        <v>1.1718748420754483</v>
      </c>
      <c r="CO51" s="18">
        <f t="shared" si="136"/>
        <v>1.4050026103424258</v>
      </c>
      <c r="CP51" s="18">
        <f t="shared" si="136"/>
        <v>1.9842766144742932</v>
      </c>
      <c r="CR51" s="68">
        <f t="shared" si="137"/>
        <v>14.3259225356868</v>
      </c>
      <c r="CS51" s="69">
        <f t="shared" si="138"/>
        <v>45.651501118133844</v>
      </c>
      <c r="CT51" s="69">
        <f t="shared" si="139"/>
        <v>59.977423653820651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0.57974257440449894</v>
      </c>
      <c r="C52" s="18">
        <f t="shared" si="104"/>
        <v>0.71898586800689446</v>
      </c>
      <c r="D52" s="18">
        <f t="shared" si="104"/>
        <v>0.5687415642080812</v>
      </c>
      <c r="E52" s="18">
        <f t="shared" si="104"/>
        <v>0.60578622580829478</v>
      </c>
      <c r="F52" s="18">
        <f t="shared" si="104"/>
        <v>0.6772995734618994</v>
      </c>
      <c r="H52" s="68">
        <f t="shared" si="105"/>
        <v>91.998462795768503</v>
      </c>
      <c r="I52" s="69">
        <f t="shared" si="106"/>
        <v>80.753981832991215</v>
      </c>
      <c r="J52" s="69">
        <f t="shared" si="107"/>
        <v>172.75244462875975</v>
      </c>
      <c r="L52" t="str">
        <f t="shared" si="140"/>
        <v>32 Health and social care associate professionals</v>
      </c>
      <c r="M52" s="18">
        <f t="shared" si="108"/>
        <v>1.7033442153505112</v>
      </c>
      <c r="N52" s="18">
        <f t="shared" si="108"/>
        <v>1.9936892821304588</v>
      </c>
      <c r="O52" s="18">
        <f t="shared" si="108"/>
        <v>1.8713847183063459</v>
      </c>
      <c r="P52" s="18">
        <f t="shared" si="108"/>
        <v>1.8955756683878444</v>
      </c>
      <c r="Q52" s="18">
        <f t="shared" si="108"/>
        <v>2.0009084780169544</v>
      </c>
      <c r="S52" s="68">
        <f t="shared" si="109"/>
        <v>74.23308520782507</v>
      </c>
      <c r="T52" s="69">
        <f t="shared" si="110"/>
        <v>69.995389574483312</v>
      </c>
      <c r="U52" s="69">
        <f t="shared" si="111"/>
        <v>144.22847478230835</v>
      </c>
      <c r="W52" t="str">
        <f t="shared" si="141"/>
        <v>32 Health and social care associate professionals</v>
      </c>
      <c r="X52" s="18">
        <f t="shared" si="112"/>
        <v>2.3497357335300686</v>
      </c>
      <c r="Y52" s="18">
        <f t="shared" si="112"/>
        <v>2.7035607848370145</v>
      </c>
      <c r="Z52" s="18">
        <f t="shared" si="112"/>
        <v>2.5322211682156266</v>
      </c>
      <c r="AA52" s="18">
        <f t="shared" si="112"/>
        <v>2.6719430270032309</v>
      </c>
      <c r="AB52" s="18">
        <f t="shared" si="112"/>
        <v>2.8907611132933506</v>
      </c>
      <c r="AD52" s="68">
        <f t="shared" si="113"/>
        <v>54.196767208580319</v>
      </c>
      <c r="AE52" s="69">
        <f t="shared" si="114"/>
        <v>82.051090478428051</v>
      </c>
      <c r="AF52" s="69">
        <f t="shared" si="115"/>
        <v>136.24785768700838</v>
      </c>
      <c r="AH52" t="str">
        <f t="shared" si="142"/>
        <v>32 Health and social care associate professionals</v>
      </c>
      <c r="AI52" s="18">
        <f t="shared" si="116"/>
        <v>5.2593427916253148</v>
      </c>
      <c r="AJ52" s="18">
        <f t="shared" si="116"/>
        <v>4.7620812655824576</v>
      </c>
      <c r="AK52" s="18">
        <f t="shared" si="116"/>
        <v>4.4546887059346787</v>
      </c>
      <c r="AL52" s="18">
        <f t="shared" si="116"/>
        <v>3.3245254084212896</v>
      </c>
      <c r="AM52" s="18">
        <f t="shared" si="116"/>
        <v>1.7946034670353586</v>
      </c>
      <c r="AO52" s="68">
        <f t="shared" si="117"/>
        <v>-50.194997471669758</v>
      </c>
      <c r="AP52" s="69">
        <f t="shared" si="118"/>
        <v>31.3713354031314</v>
      </c>
      <c r="AQ52" s="69">
        <f t="shared" si="119"/>
        <v>-18.823662068538351</v>
      </c>
      <c r="AS52" t="str">
        <f t="shared" si="143"/>
        <v>32 Health and social care associate professionals</v>
      </c>
      <c r="AT52" s="18">
        <f t="shared" si="120"/>
        <v>1.3087177828376775</v>
      </c>
      <c r="AU52" s="18">
        <f t="shared" si="120"/>
        <v>1.5431886717250034</v>
      </c>
      <c r="AV52" s="18">
        <f t="shared" si="120"/>
        <v>1.5406299906564049</v>
      </c>
      <c r="AW52" s="18">
        <f t="shared" si="120"/>
        <v>1.4328186072265185</v>
      </c>
      <c r="AX52" s="18">
        <f t="shared" si="120"/>
        <v>1.3887343945762296</v>
      </c>
      <c r="AZ52" s="68">
        <f t="shared" si="121"/>
        <v>16.035662156279518</v>
      </c>
      <c r="BA52" s="69">
        <f t="shared" si="122"/>
        <v>61.687080447639218</v>
      </c>
      <c r="BB52" s="69">
        <f t="shared" si="123"/>
        <v>77.722742603918732</v>
      </c>
      <c r="BD52" t="str">
        <f t="shared" si="144"/>
        <v>32 Health and social care associate professionals</v>
      </c>
      <c r="BE52" s="18">
        <f t="shared" si="124"/>
        <v>1.316833354798195</v>
      </c>
      <c r="BF52" s="18">
        <f t="shared" si="124"/>
        <v>1.4826955543497535</v>
      </c>
      <c r="BG52" s="18">
        <f t="shared" si="124"/>
        <v>1.639406686322747</v>
      </c>
      <c r="BH52" s="18">
        <f t="shared" si="124"/>
        <v>1.5977031274802223</v>
      </c>
      <c r="BI52" s="18">
        <f t="shared" si="124"/>
        <v>1.7121919704227269</v>
      </c>
      <c r="BK52" s="68">
        <f t="shared" si="125"/>
        <v>13.79633598243255</v>
      </c>
      <c r="BL52" s="69">
        <f t="shared" si="126"/>
        <v>59.506936506106122</v>
      </c>
      <c r="BM52" s="69">
        <f t="shared" si="127"/>
        <v>73.303272488538667</v>
      </c>
      <c r="BO52" t="str">
        <f t="shared" si="145"/>
        <v>32 Health and social care associate professionals</v>
      </c>
      <c r="BP52" s="18">
        <f t="shared" si="128"/>
        <v>1.0704131326898607</v>
      </c>
      <c r="BQ52" s="18">
        <f t="shared" si="128"/>
        <v>1.1814422891024179</v>
      </c>
      <c r="BR52" s="18">
        <f t="shared" si="128"/>
        <v>1.2714984620174221</v>
      </c>
      <c r="BS52" s="18">
        <f t="shared" si="128"/>
        <v>1.1766657391940112</v>
      </c>
      <c r="BT52" s="18">
        <f t="shared" si="128"/>
        <v>1.0998217799275603</v>
      </c>
      <c r="BV52" s="68">
        <f t="shared" si="129"/>
        <v>-31.153594191370683</v>
      </c>
      <c r="BW52" s="69">
        <f t="shared" si="130"/>
        <v>45.731984413860495</v>
      </c>
      <c r="BX52" s="69">
        <f t="shared" si="131"/>
        <v>14.578390222489816</v>
      </c>
      <c r="BZ52" t="str">
        <f t="shared" si="146"/>
        <v>32 Health and social care associate professionals</v>
      </c>
      <c r="CA52" s="18">
        <f t="shared" si="132"/>
        <v>0.65556333238486109</v>
      </c>
      <c r="CB52" s="18">
        <f t="shared" si="132"/>
        <v>0.57530001824677646</v>
      </c>
      <c r="CC52" s="18">
        <f t="shared" si="132"/>
        <v>0.5827775521879045</v>
      </c>
      <c r="CD52" s="18">
        <f t="shared" si="132"/>
        <v>0.61407057131862386</v>
      </c>
      <c r="CE52" s="18">
        <f t="shared" si="132"/>
        <v>0.62381624059758722</v>
      </c>
      <c r="CG52" s="68">
        <f t="shared" si="133"/>
        <v>-38.349936250129296</v>
      </c>
      <c r="CH52" s="69">
        <f t="shared" si="134"/>
        <v>36.043983378639219</v>
      </c>
      <c r="CI52" s="69">
        <f t="shared" si="135"/>
        <v>-2.3059528714900801</v>
      </c>
      <c r="CK52" t="str">
        <f t="shared" si="147"/>
        <v>32 Health and social care associate professionals</v>
      </c>
      <c r="CL52" s="18">
        <f t="shared" si="136"/>
        <v>0.241222636388185</v>
      </c>
      <c r="CM52" s="18">
        <f t="shared" si="136"/>
        <v>0.28232354894882061</v>
      </c>
      <c r="CN52" s="18">
        <f t="shared" si="136"/>
        <v>0.32199706895013303</v>
      </c>
      <c r="CO52" s="18">
        <f t="shared" si="136"/>
        <v>0.42039120932029078</v>
      </c>
      <c r="CP52" s="18">
        <f t="shared" si="136"/>
        <v>0.67151924764616189</v>
      </c>
      <c r="CR52" s="68">
        <f t="shared" si="137"/>
        <v>40.80895589692178</v>
      </c>
      <c r="CS52" s="69">
        <f t="shared" si="138"/>
        <v>58.086780332343857</v>
      </c>
      <c r="CT52" s="69">
        <f t="shared" si="139"/>
        <v>98.895736229265623</v>
      </c>
    </row>
    <row r="53" spans="1:98" x14ac:dyDescent="0.2">
      <c r="A53" t="str">
        <f t="shared" si="103"/>
        <v>33 Protective service occupations</v>
      </c>
      <c r="B53" s="18">
        <f t="shared" si="104"/>
        <v>0.26525850889579999</v>
      </c>
      <c r="C53" s="18">
        <f t="shared" si="104"/>
        <v>0.25892791304731522</v>
      </c>
      <c r="D53" s="18">
        <f t="shared" si="104"/>
        <v>0.26955653747990055</v>
      </c>
      <c r="E53" s="18">
        <f t="shared" si="104"/>
        <v>0.34658167502741488</v>
      </c>
      <c r="F53" s="18">
        <f t="shared" si="104"/>
        <v>0.43956097440744885</v>
      </c>
      <c r="H53" s="68">
        <f t="shared" si="105"/>
        <v>162.90641062238217</v>
      </c>
      <c r="I53" s="69">
        <f t="shared" si="106"/>
        <v>65.309572273111087</v>
      </c>
      <c r="J53" s="69">
        <f t="shared" si="107"/>
        <v>228.21598289549323</v>
      </c>
      <c r="L53" t="str">
        <f t="shared" si="140"/>
        <v>33 Protective service occupations</v>
      </c>
      <c r="M53" s="18">
        <f t="shared" si="108"/>
        <v>0.6284201995361659</v>
      </c>
      <c r="N53" s="18">
        <f t="shared" si="108"/>
        <v>0.5575922890560554</v>
      </c>
      <c r="O53" s="18">
        <f t="shared" si="108"/>
        <v>0.6134698034021383</v>
      </c>
      <c r="P53" s="18">
        <f t="shared" si="108"/>
        <v>0.75956974080113782</v>
      </c>
      <c r="Q53" s="18">
        <f t="shared" si="108"/>
        <v>0.90077200667404678</v>
      </c>
      <c r="S53" s="68">
        <f t="shared" si="109"/>
        <v>139.26995719993283</v>
      </c>
      <c r="T53" s="69">
        <f t="shared" si="110"/>
        <v>56.634893201114579</v>
      </c>
      <c r="U53" s="69">
        <f t="shared" si="111"/>
        <v>195.90485040104741</v>
      </c>
      <c r="W53" t="str">
        <f t="shared" si="141"/>
        <v>33 Protective service occupations</v>
      </c>
      <c r="X53" s="18">
        <f t="shared" si="112"/>
        <v>1.306367761514057</v>
      </c>
      <c r="Y53" s="18">
        <f t="shared" si="112"/>
        <v>1.2472059470386125</v>
      </c>
      <c r="Z53" s="18">
        <f t="shared" si="112"/>
        <v>1.3621584473712611</v>
      </c>
      <c r="AA53" s="18">
        <f t="shared" si="112"/>
        <v>1.6260054472008012</v>
      </c>
      <c r="AB53" s="18">
        <f t="shared" si="112"/>
        <v>1.9047535191045744</v>
      </c>
      <c r="AD53" s="68">
        <f t="shared" si="113"/>
        <v>88.875599723019747</v>
      </c>
      <c r="AE53" s="69">
        <f t="shared" si="114"/>
        <v>58.888393434846421</v>
      </c>
      <c r="AF53" s="69">
        <f t="shared" si="115"/>
        <v>147.76399315786617</v>
      </c>
      <c r="AH53" t="str">
        <f t="shared" si="142"/>
        <v>33 Protective service occupations</v>
      </c>
      <c r="AI53" s="18">
        <f t="shared" si="116"/>
        <v>1.1734487427929348</v>
      </c>
      <c r="AJ53" s="18">
        <f t="shared" si="116"/>
        <v>1.163011852786519</v>
      </c>
      <c r="AK53" s="18">
        <f t="shared" si="116"/>
        <v>1.3615728810913255</v>
      </c>
      <c r="AL53" s="18">
        <f t="shared" si="116"/>
        <v>1.6514393542902552</v>
      </c>
      <c r="AM53" s="18">
        <f t="shared" si="116"/>
        <v>1.9005564233000827</v>
      </c>
      <c r="AO53" s="68">
        <f t="shared" si="117"/>
        <v>72.568569665892497</v>
      </c>
      <c r="AP53" s="69">
        <f t="shared" si="118"/>
        <v>49.862488324730869</v>
      </c>
      <c r="AQ53" s="69">
        <f t="shared" si="119"/>
        <v>122.43105799062334</v>
      </c>
      <c r="AS53" t="str">
        <f t="shared" si="143"/>
        <v>33 Protective service occupations</v>
      </c>
      <c r="AT53" s="18">
        <f t="shared" si="120"/>
        <v>1.0804327366701383</v>
      </c>
      <c r="AU53" s="18">
        <f t="shared" si="120"/>
        <v>0.86236793513537491</v>
      </c>
      <c r="AV53" s="18">
        <f t="shared" si="120"/>
        <v>0.90449897928819978</v>
      </c>
      <c r="AW53" s="18">
        <f t="shared" si="120"/>
        <v>0.9149631325815295</v>
      </c>
      <c r="AX53" s="18">
        <f t="shared" si="120"/>
        <v>0.85931056130044392</v>
      </c>
      <c r="AZ53" s="68">
        <f t="shared" si="121"/>
        <v>22.296128625319213</v>
      </c>
      <c r="BA53" s="69">
        <f t="shared" si="122"/>
        <v>38.130131493561194</v>
      </c>
      <c r="BB53" s="69">
        <f t="shared" si="123"/>
        <v>60.426260118880407</v>
      </c>
      <c r="BD53" t="str">
        <f t="shared" si="144"/>
        <v>33 Protective service occupations</v>
      </c>
      <c r="BE53" s="18">
        <f t="shared" si="124"/>
        <v>1.2819229318504091</v>
      </c>
      <c r="BF53" s="18">
        <f t="shared" si="124"/>
        <v>1.2094349991974456</v>
      </c>
      <c r="BG53" s="18">
        <f t="shared" si="124"/>
        <v>1.1781434386641481</v>
      </c>
      <c r="BH53" s="18">
        <f t="shared" si="124"/>
        <v>1.3931423197217951</v>
      </c>
      <c r="BI53" s="18">
        <f t="shared" si="124"/>
        <v>1.4269473133683124</v>
      </c>
      <c r="BK53" s="68">
        <f t="shared" si="125"/>
        <v>31.969111895261847</v>
      </c>
      <c r="BL53" s="69">
        <f t="shared" si="126"/>
        <v>31.678988534451136</v>
      </c>
      <c r="BM53" s="69">
        <f t="shared" si="127"/>
        <v>63.648100429712983</v>
      </c>
      <c r="BO53" t="str">
        <f t="shared" si="145"/>
        <v>33 Protective service occupations</v>
      </c>
      <c r="BP53" s="18">
        <f t="shared" si="128"/>
        <v>1.2403521578802947</v>
      </c>
      <c r="BQ53" s="18">
        <f t="shared" si="128"/>
        <v>1.2389425315485179</v>
      </c>
      <c r="BR53" s="18">
        <f t="shared" si="128"/>
        <v>1.2494323550169406</v>
      </c>
      <c r="BS53" s="18">
        <f t="shared" si="128"/>
        <v>1.435731349111345</v>
      </c>
      <c r="BT53" s="18">
        <f t="shared" si="128"/>
        <v>1.4782921292518818</v>
      </c>
      <c r="BV53" s="68">
        <f t="shared" si="129"/>
        <v>-5.8278876039544096</v>
      </c>
      <c r="BW53" s="69">
        <f t="shared" si="130"/>
        <v>29.075448847307928</v>
      </c>
      <c r="BX53" s="69">
        <f t="shared" si="131"/>
        <v>23.24756124335352</v>
      </c>
      <c r="BZ53" t="str">
        <f t="shared" si="146"/>
        <v>33 Protective service occupations</v>
      </c>
      <c r="CA53" s="18">
        <f t="shared" si="132"/>
        <v>0.94489012453396282</v>
      </c>
      <c r="CB53" s="18">
        <f t="shared" si="132"/>
        <v>0.93681610355819378</v>
      </c>
      <c r="CC53" s="18">
        <f t="shared" si="132"/>
        <v>1.002619294922608</v>
      </c>
      <c r="CD53" s="18">
        <f t="shared" si="132"/>
        <v>1.1790595953909426</v>
      </c>
      <c r="CE53" s="18">
        <f t="shared" si="132"/>
        <v>1.235395250378285</v>
      </c>
      <c r="CG53" s="68">
        <f t="shared" si="133"/>
        <v>-29.034129065081189</v>
      </c>
      <c r="CH53" s="69">
        <f t="shared" si="134"/>
        <v>30.134978914951105</v>
      </c>
      <c r="CI53" s="69">
        <f t="shared" si="135"/>
        <v>1.1008498498699204</v>
      </c>
      <c r="CK53" t="str">
        <f t="shared" si="147"/>
        <v>33 Protective service occupations</v>
      </c>
      <c r="CL53" s="18">
        <f t="shared" si="136"/>
        <v>0.49501045084616058</v>
      </c>
      <c r="CM53" s="18">
        <f t="shared" si="136"/>
        <v>0.43972175456808948</v>
      </c>
      <c r="CN53" s="18">
        <f t="shared" si="136"/>
        <v>0.46384578600259962</v>
      </c>
      <c r="CO53" s="18">
        <f t="shared" si="136"/>
        <v>0.46758330304039408</v>
      </c>
      <c r="CP53" s="18">
        <f t="shared" si="136"/>
        <v>0.29312955437224197</v>
      </c>
      <c r="CR53" s="68">
        <f t="shared" si="137"/>
        <v>-57.331269305633029</v>
      </c>
      <c r="CS53" s="69">
        <f t="shared" si="138"/>
        <v>18.090390867122323</v>
      </c>
      <c r="CT53" s="69">
        <f t="shared" si="139"/>
        <v>-39.240878438510698</v>
      </c>
    </row>
    <row r="54" spans="1:98" x14ac:dyDescent="0.2">
      <c r="A54" t="str">
        <f t="shared" si="103"/>
        <v>34 Culture, media and sports occupations</v>
      </c>
      <c r="B54" s="18">
        <f t="shared" si="104"/>
        <v>1.1468162304789269</v>
      </c>
      <c r="C54" s="18">
        <f t="shared" si="104"/>
        <v>1.2632801137023828</v>
      </c>
      <c r="D54" s="18">
        <f t="shared" si="104"/>
        <v>1.3483594311866833</v>
      </c>
      <c r="E54" s="18">
        <f t="shared" si="104"/>
        <v>1.2240242435170676</v>
      </c>
      <c r="F54" s="18">
        <f t="shared" si="104"/>
        <v>1.2468774778620899</v>
      </c>
      <c r="H54" s="68">
        <f t="shared" si="105"/>
        <v>49.09051702661052</v>
      </c>
      <c r="I54" s="69">
        <f t="shared" si="106"/>
        <v>56.803166385584078</v>
      </c>
      <c r="J54" s="69">
        <f t="shared" si="107"/>
        <v>105.8936834121946</v>
      </c>
      <c r="L54" t="str">
        <f t="shared" si="140"/>
        <v>34 Culture, media and sports occupations</v>
      </c>
      <c r="M54" s="18">
        <f t="shared" si="108"/>
        <v>2.8955767596092596</v>
      </c>
      <c r="N54" s="18">
        <f t="shared" si="108"/>
        <v>2.6849760223769192</v>
      </c>
      <c r="O54" s="18">
        <f t="shared" si="108"/>
        <v>2.8129276409856199</v>
      </c>
      <c r="P54" s="18">
        <f t="shared" si="108"/>
        <v>2.4855114659157227</v>
      </c>
      <c r="Q54" s="18">
        <f t="shared" si="108"/>
        <v>2.4554794452814557</v>
      </c>
      <c r="S54" s="68">
        <f t="shared" si="109"/>
        <v>42.247362836755116</v>
      </c>
      <c r="T54" s="69">
        <f t="shared" si="110"/>
        <v>54.414074333978093</v>
      </c>
      <c r="U54" s="69">
        <f t="shared" si="111"/>
        <v>96.661437170733194</v>
      </c>
      <c r="W54" t="str">
        <f t="shared" si="141"/>
        <v>34 Culture, media and sports occupations</v>
      </c>
      <c r="X54" s="18">
        <f t="shared" si="112"/>
        <v>3.3036319578539142</v>
      </c>
      <c r="Y54" s="18">
        <f t="shared" si="112"/>
        <v>2.7122180706647967</v>
      </c>
      <c r="Z54" s="18">
        <f t="shared" si="112"/>
        <v>2.825349910667708</v>
      </c>
      <c r="AA54" s="18">
        <f t="shared" si="112"/>
        <v>2.450212964070098</v>
      </c>
      <c r="AB54" s="18">
        <f t="shared" si="112"/>
        <v>2.2436465977499287</v>
      </c>
      <c r="AD54" s="68">
        <f t="shared" si="113"/>
        <v>7.2622516442237046</v>
      </c>
      <c r="AE54" s="69">
        <f t="shared" si="114"/>
        <v>49.010425173631795</v>
      </c>
      <c r="AF54" s="69">
        <f t="shared" si="115"/>
        <v>56.272676817855505</v>
      </c>
      <c r="AH54" t="str">
        <f t="shared" si="142"/>
        <v>34 Culture, media and sports occupations</v>
      </c>
      <c r="AI54" s="18">
        <f t="shared" si="116"/>
        <v>1.230483516242749</v>
      </c>
      <c r="AJ54" s="18">
        <f t="shared" si="116"/>
        <v>1.2098309362499891</v>
      </c>
      <c r="AK54" s="18">
        <f t="shared" si="116"/>
        <v>1.4148028961153531</v>
      </c>
      <c r="AL54" s="18">
        <f t="shared" si="116"/>
        <v>1.2790581504138108</v>
      </c>
      <c r="AM54" s="18">
        <f t="shared" si="116"/>
        <v>1.4058348344209408</v>
      </c>
      <c r="AO54" s="68">
        <f t="shared" si="117"/>
        <v>22.845763839320238</v>
      </c>
      <c r="AP54" s="69">
        <f t="shared" si="118"/>
        <v>49.5252475507287</v>
      </c>
      <c r="AQ54" s="69">
        <f t="shared" si="119"/>
        <v>72.371011390048935</v>
      </c>
      <c r="AS54" t="str">
        <f t="shared" si="143"/>
        <v>34 Culture, media and sports occupations</v>
      </c>
      <c r="AT54" s="18">
        <f t="shared" si="120"/>
        <v>1.8503400052523007</v>
      </c>
      <c r="AU54" s="18">
        <f t="shared" si="120"/>
        <v>1.5672783462551811</v>
      </c>
      <c r="AV54" s="18">
        <f t="shared" si="120"/>
        <v>1.5897897063689972</v>
      </c>
      <c r="AW54" s="18">
        <f t="shared" si="120"/>
        <v>1.3236992600258928</v>
      </c>
      <c r="AX54" s="18">
        <f t="shared" si="120"/>
        <v>1.1465188567023312</v>
      </c>
      <c r="AZ54" s="68">
        <f t="shared" si="121"/>
        <v>-7.164910122103997</v>
      </c>
      <c r="BA54" s="69">
        <f t="shared" si="122"/>
        <v>43.634436869405256</v>
      </c>
      <c r="BB54" s="69">
        <f t="shared" si="123"/>
        <v>36.469526747301259</v>
      </c>
      <c r="BD54" t="str">
        <f t="shared" si="144"/>
        <v>34 Culture, media and sports occupations</v>
      </c>
      <c r="BE54" s="18">
        <f t="shared" si="124"/>
        <v>1.2335837584947256</v>
      </c>
      <c r="BF54" s="18">
        <f t="shared" si="124"/>
        <v>1.0532839305858936</v>
      </c>
      <c r="BG54" s="18">
        <f t="shared" si="124"/>
        <v>1.0728936190640022</v>
      </c>
      <c r="BH54" s="18">
        <f t="shared" si="124"/>
        <v>0.8947177813055126</v>
      </c>
      <c r="BI54" s="18">
        <f t="shared" si="124"/>
        <v>0.89063387952214423</v>
      </c>
      <c r="BK54" s="68">
        <f t="shared" si="125"/>
        <v>-9.5507283417580116</v>
      </c>
      <c r="BL54" s="69">
        <f t="shared" si="126"/>
        <v>34.137166189210085</v>
      </c>
      <c r="BM54" s="69">
        <f t="shared" si="127"/>
        <v>24.586437847452071</v>
      </c>
      <c r="BO54" t="str">
        <f t="shared" si="145"/>
        <v>34 Culture, media and sports occupations</v>
      </c>
      <c r="BP54" s="18">
        <f t="shared" si="128"/>
        <v>0.65221385527728459</v>
      </c>
      <c r="BQ54" s="18">
        <f t="shared" si="128"/>
        <v>0.48745729468277421</v>
      </c>
      <c r="BR54" s="18">
        <f t="shared" si="128"/>
        <v>0.50378352575544105</v>
      </c>
      <c r="BS54" s="18">
        <f t="shared" si="128"/>
        <v>0.37322509758131012</v>
      </c>
      <c r="BT54" s="18">
        <f t="shared" si="128"/>
        <v>0.26867958828327498</v>
      </c>
      <c r="BV54" s="68">
        <f t="shared" si="129"/>
        <v>-57.551191116627351</v>
      </c>
      <c r="BW54" s="69">
        <f t="shared" si="130"/>
        <v>24.784773366338566</v>
      </c>
      <c r="BX54" s="69">
        <f t="shared" si="131"/>
        <v>-32.766417750288788</v>
      </c>
      <c r="BZ54" t="str">
        <f t="shared" si="146"/>
        <v>34 Culture, media and sports occupations</v>
      </c>
      <c r="CA54" s="18">
        <f t="shared" si="132"/>
        <v>0.7167710325146035</v>
      </c>
      <c r="CB54" s="18">
        <f t="shared" si="132"/>
        <v>0.67005261247998493</v>
      </c>
      <c r="CC54" s="18">
        <f t="shared" si="132"/>
        <v>0.69073708321188065</v>
      </c>
      <c r="CD54" s="18">
        <f t="shared" si="132"/>
        <v>0.64509517313074249</v>
      </c>
      <c r="CE54" s="18">
        <f t="shared" si="132"/>
        <v>0.70346215719422689</v>
      </c>
      <c r="CG54" s="68">
        <f t="shared" si="133"/>
        <v>-41.344649401533154</v>
      </c>
      <c r="CH54" s="69">
        <f t="shared" si="134"/>
        <v>28.918759607150374</v>
      </c>
      <c r="CI54" s="69">
        <f t="shared" si="135"/>
        <v>-12.425889794382774</v>
      </c>
      <c r="CK54" t="str">
        <f t="shared" si="147"/>
        <v>34 Culture, media and sports occupations</v>
      </c>
      <c r="CL54" s="18">
        <f t="shared" si="136"/>
        <v>0.61138231071417715</v>
      </c>
      <c r="CM54" s="18">
        <f t="shared" si="136"/>
        <v>0.74440306991049998</v>
      </c>
      <c r="CN54" s="18">
        <f t="shared" si="136"/>
        <v>0.83559742667997949</v>
      </c>
      <c r="CO54" s="18">
        <f t="shared" si="136"/>
        <v>0.91884798685132796</v>
      </c>
      <c r="CP54" s="18">
        <f t="shared" si="136"/>
        <v>1.0946099864249685</v>
      </c>
      <c r="CR54" s="68">
        <f t="shared" si="137"/>
        <v>-11.552401922244304</v>
      </c>
      <c r="CS54" s="69">
        <f t="shared" si="138"/>
        <v>35.443022622576997</v>
      </c>
      <c r="CT54" s="69">
        <f t="shared" si="139"/>
        <v>23.89062070033269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5.3889791027722609</v>
      </c>
      <c r="C55" s="18">
        <f t="shared" si="148"/>
        <v>5.1531786863861875</v>
      </c>
      <c r="D55" s="18">
        <f t="shared" si="148"/>
        <v>5.1661687466138879</v>
      </c>
      <c r="E55" s="18">
        <f t="shared" si="148"/>
        <v>5.1289611815060105</v>
      </c>
      <c r="F55" s="18">
        <f t="shared" si="148"/>
        <v>5.4088645415624077</v>
      </c>
      <c r="H55" s="68">
        <f t="shared" si="105"/>
        <v>68.798831152782114</v>
      </c>
      <c r="I55" s="69">
        <f t="shared" si="106"/>
        <v>60.520574294931308</v>
      </c>
      <c r="J55" s="69">
        <f t="shared" si="107"/>
        <v>129.31940544771342</v>
      </c>
      <c r="L55" t="str">
        <f t="shared" si="140"/>
        <v>35 Business and public service associate professionals</v>
      </c>
      <c r="M55" s="18">
        <f t="shared" ref="M55:Q64" si="149">M18/M$35*100</f>
        <v>7.7547022106736572</v>
      </c>
      <c r="N55" s="18">
        <f t="shared" si="149"/>
        <v>7.9530985967569414</v>
      </c>
      <c r="O55" s="18">
        <f t="shared" si="149"/>
        <v>7.9479728289418228</v>
      </c>
      <c r="P55" s="18">
        <f t="shared" si="149"/>
        <v>7.6838406488089541</v>
      </c>
      <c r="Q55" s="18">
        <f t="shared" si="149"/>
        <v>7.6109063228307061</v>
      </c>
      <c r="S55" s="68">
        <f t="shared" si="109"/>
        <v>56.043787884273577</v>
      </c>
      <c r="T55" s="69">
        <f t="shared" si="110"/>
        <v>58.271463314020046</v>
      </c>
      <c r="U55" s="69">
        <f t="shared" si="111"/>
        <v>114.31525119829362</v>
      </c>
      <c r="W55" t="str">
        <f t="shared" si="141"/>
        <v>35 Business and public service associate professionals</v>
      </c>
      <c r="X55" s="18">
        <f t="shared" ref="X55:AB64" si="150">X18/X$35*100</f>
        <v>8.393899772683401</v>
      </c>
      <c r="Y55" s="18">
        <f t="shared" si="150"/>
        <v>8.1450425808383855</v>
      </c>
      <c r="Z55" s="18">
        <f t="shared" si="150"/>
        <v>8.2259669096901238</v>
      </c>
      <c r="AA55" s="18">
        <f t="shared" si="150"/>
        <v>7.5400359596113162</v>
      </c>
      <c r="AB55" s="18">
        <f t="shared" si="150"/>
        <v>6.9474342036968926</v>
      </c>
      <c r="AD55" s="68">
        <f t="shared" si="113"/>
        <v>14.07807497188999</v>
      </c>
      <c r="AE55" s="69">
        <f t="shared" si="114"/>
        <v>53.69681458947381</v>
      </c>
      <c r="AF55" s="69">
        <f t="shared" si="115"/>
        <v>67.774889561363793</v>
      </c>
      <c r="AH55" t="str">
        <f t="shared" si="142"/>
        <v>35 Business and public service associate professionals</v>
      </c>
      <c r="AI55" s="18">
        <f t="shared" ref="AI55:AM64" si="151">AI18/AI$35*100</f>
        <v>7.3539271431509805</v>
      </c>
      <c r="AJ55" s="18">
        <f t="shared" si="151"/>
        <v>7.4537813712088159</v>
      </c>
      <c r="AK55" s="18">
        <f t="shared" si="151"/>
        <v>8.1991119247704951</v>
      </c>
      <c r="AL55" s="18">
        <f t="shared" si="151"/>
        <v>8.018802794979484</v>
      </c>
      <c r="AM55" s="18">
        <f t="shared" si="151"/>
        <v>8.2004549515107197</v>
      </c>
      <c r="AO55" s="68">
        <f t="shared" si="117"/>
        <v>23.649668733800581</v>
      </c>
      <c r="AP55" s="69">
        <f t="shared" si="118"/>
        <v>53.575972161033732</v>
      </c>
      <c r="AQ55" s="69">
        <f t="shared" si="119"/>
        <v>77.225640894834314</v>
      </c>
      <c r="AS55" t="str">
        <f t="shared" si="143"/>
        <v>35 Business and public service associate professionals</v>
      </c>
      <c r="AT55" s="18">
        <f t="shared" ref="AT55:AX64" si="152">AT18/AT$35*100</f>
        <v>7.0733967676075347</v>
      </c>
      <c r="AU55" s="18">
        <f t="shared" si="152"/>
        <v>6.8674963156229065</v>
      </c>
      <c r="AV55" s="18">
        <f t="shared" si="152"/>
        <v>7.1205361211518774</v>
      </c>
      <c r="AW55" s="18">
        <f t="shared" si="152"/>
        <v>6.5788897931425243</v>
      </c>
      <c r="AX55" s="18">
        <f t="shared" si="152"/>
        <v>6.3350782598162168</v>
      </c>
      <c r="AZ55" s="68">
        <f t="shared" si="121"/>
        <v>14.527539729757832</v>
      </c>
      <c r="BA55" s="69">
        <f t="shared" si="122"/>
        <v>49.774576801724912</v>
      </c>
      <c r="BB55" s="69">
        <f t="shared" si="123"/>
        <v>64.302116531482739</v>
      </c>
      <c r="BD55" t="str">
        <f t="shared" si="144"/>
        <v>35 Business and public service associate professionals</v>
      </c>
      <c r="BE55" s="18">
        <f t="shared" ref="BE55:BI64" si="153">BE18/BE$35*100</f>
        <v>5.3626583163688686</v>
      </c>
      <c r="BF55" s="18">
        <f t="shared" si="153"/>
        <v>5.3374141720603934</v>
      </c>
      <c r="BG55" s="18">
        <f t="shared" si="153"/>
        <v>5.6580306241303626</v>
      </c>
      <c r="BH55" s="18">
        <f t="shared" si="153"/>
        <v>5.0065645620236179</v>
      </c>
      <c r="BI55" s="18">
        <f t="shared" si="153"/>
        <v>4.5778845850887961</v>
      </c>
      <c r="BK55" s="68">
        <f t="shared" si="125"/>
        <v>-11.841930693808589</v>
      </c>
      <c r="BL55" s="69">
        <f t="shared" si="126"/>
        <v>38.517535505507809</v>
      </c>
      <c r="BM55" s="69">
        <f t="shared" si="127"/>
        <v>26.675604811699216</v>
      </c>
      <c r="BO55" t="str">
        <f t="shared" si="145"/>
        <v>35 Business and public service associate professionals</v>
      </c>
      <c r="BP55" s="18">
        <f t="shared" ref="BP55:BT64" si="154">BP18/BP$35*100</f>
        <v>4.4039777237639388</v>
      </c>
      <c r="BQ55" s="18">
        <f t="shared" si="154"/>
        <v>4.4590776751300965</v>
      </c>
      <c r="BR55" s="18">
        <f t="shared" si="154"/>
        <v>4.7870679473129467</v>
      </c>
      <c r="BS55" s="18">
        <f t="shared" si="154"/>
        <v>4.2453798109416443</v>
      </c>
      <c r="BT55" s="18">
        <f t="shared" si="154"/>
        <v>3.9866530537352229</v>
      </c>
      <c r="BV55" s="68">
        <f t="shared" si="129"/>
        <v>-33.715246446835295</v>
      </c>
      <c r="BW55" s="69">
        <f t="shared" si="130"/>
        <v>32.225754624444399</v>
      </c>
      <c r="BX55" s="69">
        <f t="shared" si="131"/>
        <v>-1.4894918223908975</v>
      </c>
      <c r="BZ55" t="str">
        <f t="shared" si="146"/>
        <v>35 Business and public service associate professionals</v>
      </c>
      <c r="CA55" s="18">
        <f t="shared" ref="CA55:CE64" si="155">CA18/CA$35*100</f>
        <v>3.9140394812501187</v>
      </c>
      <c r="CB55" s="18">
        <f t="shared" si="155"/>
        <v>4.2723458231475382</v>
      </c>
      <c r="CC55" s="18">
        <f t="shared" si="155"/>
        <v>4.3998629562358715</v>
      </c>
      <c r="CD55" s="18">
        <f t="shared" si="155"/>
        <v>4.0828516960940684</v>
      </c>
      <c r="CE55" s="18">
        <f t="shared" si="155"/>
        <v>4.1177749236909245</v>
      </c>
      <c r="CG55" s="68">
        <f t="shared" si="133"/>
        <v>-46.098218055076039</v>
      </c>
      <c r="CH55" s="69">
        <f t="shared" si="134"/>
        <v>27.789450138280031</v>
      </c>
      <c r="CI55" s="69">
        <f t="shared" si="135"/>
        <v>-18.308767916796011</v>
      </c>
      <c r="CK55" t="str">
        <f t="shared" si="147"/>
        <v>35 Business and public service associate professionals</v>
      </c>
      <c r="CL55" s="18">
        <f t="shared" ref="CL55:CP64" si="156">CL18/CL$35*100</f>
        <v>2.1870587922374467</v>
      </c>
      <c r="CM55" s="18">
        <f t="shared" si="156"/>
        <v>2.777865390760482</v>
      </c>
      <c r="CN55" s="18">
        <f t="shared" si="156"/>
        <v>2.9041059533373437</v>
      </c>
      <c r="CO55" s="18">
        <f t="shared" si="156"/>
        <v>2.7768622378197012</v>
      </c>
      <c r="CP55" s="18">
        <f t="shared" si="156"/>
        <v>3.5571022168420612</v>
      </c>
      <c r="CR55" s="68">
        <f t="shared" si="137"/>
        <v>-17.299598217013489</v>
      </c>
      <c r="CS55" s="69">
        <f t="shared" si="138"/>
        <v>31.219074934193479</v>
      </c>
      <c r="CT55" s="69">
        <f t="shared" si="139"/>
        <v>13.919476717179988</v>
      </c>
    </row>
    <row r="56" spans="1:98" x14ac:dyDescent="0.2">
      <c r="A56" t="str">
        <f t="shared" si="103"/>
        <v>41 Administrative occupations</v>
      </c>
      <c r="B56" s="18">
        <f t="shared" si="148"/>
        <v>3.3422555730684804</v>
      </c>
      <c r="C56" s="18">
        <f t="shared" si="148"/>
        <v>3.2869809938415471</v>
      </c>
      <c r="D56" s="18">
        <f t="shared" si="148"/>
        <v>3.1439022677011832</v>
      </c>
      <c r="E56" s="18">
        <f t="shared" si="148"/>
        <v>3.1368930379283801</v>
      </c>
      <c r="F56" s="18">
        <f t="shared" si="148"/>
        <v>3.3583792277447344</v>
      </c>
      <c r="H56" s="68">
        <f t="shared" si="105"/>
        <v>72.223581204873966</v>
      </c>
      <c r="I56" s="69">
        <f t="shared" si="106"/>
        <v>65.31869781793138</v>
      </c>
      <c r="J56" s="69">
        <f t="shared" si="107"/>
        <v>137.54227902280533</v>
      </c>
      <c r="L56" t="str">
        <f t="shared" si="140"/>
        <v>41 Administrative occupations</v>
      </c>
      <c r="M56" s="18">
        <f t="shared" si="149"/>
        <v>5.6136986582830364</v>
      </c>
      <c r="N56" s="18">
        <f t="shared" si="149"/>
        <v>5.9352796525562264</v>
      </c>
      <c r="O56" s="18">
        <f t="shared" si="149"/>
        <v>5.713176902596059</v>
      </c>
      <c r="P56" s="18">
        <f t="shared" si="149"/>
        <v>5.6885550305335135</v>
      </c>
      <c r="Q56" s="18">
        <f t="shared" si="149"/>
        <v>5.848810883208384</v>
      </c>
      <c r="S56" s="68">
        <f t="shared" si="109"/>
        <v>66.823177314917899</v>
      </c>
      <c r="T56" s="69">
        <f t="shared" si="110"/>
        <v>65.407333979378308</v>
      </c>
      <c r="U56" s="69">
        <f t="shared" si="111"/>
        <v>132.23051129429621</v>
      </c>
      <c r="W56" t="str">
        <f t="shared" si="141"/>
        <v>41 Administrative occupations</v>
      </c>
      <c r="X56" s="18">
        <f t="shared" si="150"/>
        <v>8.7654473450901236</v>
      </c>
      <c r="Y56" s="18">
        <f t="shared" si="150"/>
        <v>8.8851402220901328</v>
      </c>
      <c r="Z56" s="18">
        <f t="shared" si="150"/>
        <v>8.6654158847968663</v>
      </c>
      <c r="AA56" s="18">
        <f t="shared" si="150"/>
        <v>8.3967624510934709</v>
      </c>
      <c r="AB56" s="18">
        <f t="shared" si="150"/>
        <v>8.1631189930008734</v>
      </c>
      <c r="AD56" s="68">
        <f t="shared" si="113"/>
        <v>27.242272254553825</v>
      </c>
      <c r="AE56" s="69">
        <f t="shared" si="114"/>
        <v>65.154110618633709</v>
      </c>
      <c r="AF56" s="69">
        <f t="shared" si="115"/>
        <v>92.396382873187534</v>
      </c>
      <c r="AH56" t="str">
        <f t="shared" si="142"/>
        <v>41 Administrative occupations</v>
      </c>
      <c r="AI56" s="18">
        <f t="shared" si="151"/>
        <v>11.201545526107994</v>
      </c>
      <c r="AJ56" s="18">
        <f t="shared" si="151"/>
        <v>12.23250897877319</v>
      </c>
      <c r="AK56" s="18">
        <f t="shared" si="151"/>
        <v>12.065896040527148</v>
      </c>
      <c r="AL56" s="18">
        <f t="shared" si="151"/>
        <v>12.289936603496223</v>
      </c>
      <c r="AM56" s="18">
        <f t="shared" si="151"/>
        <v>12.462303451297608</v>
      </c>
      <c r="AO56" s="68">
        <f t="shared" si="117"/>
        <v>27.69108221094546</v>
      </c>
      <c r="AP56" s="69">
        <f t="shared" si="118"/>
        <v>68.174617805988959</v>
      </c>
      <c r="AQ56" s="69">
        <f t="shared" si="119"/>
        <v>95.865700016934426</v>
      </c>
      <c r="AS56" t="str">
        <f t="shared" si="143"/>
        <v>41 Administrative occupations</v>
      </c>
      <c r="AT56" s="18">
        <f t="shared" si="152"/>
        <v>10.779786131309658</v>
      </c>
      <c r="AU56" s="18">
        <f t="shared" si="152"/>
        <v>11.383172195179297</v>
      </c>
      <c r="AV56" s="18">
        <f t="shared" si="152"/>
        <v>10.70204933235739</v>
      </c>
      <c r="AW56" s="18">
        <f t="shared" si="152"/>
        <v>10.357657766045747</v>
      </c>
      <c r="AX56" s="18">
        <f t="shared" si="152"/>
        <v>10.190573962686893</v>
      </c>
      <c r="AZ56" s="68">
        <f t="shared" si="121"/>
        <v>22.575123021537198</v>
      </c>
      <c r="BA56" s="69">
        <f t="shared" si="122"/>
        <v>63.55221354246995</v>
      </c>
      <c r="BB56" s="69">
        <f t="shared" si="123"/>
        <v>86.127336564007152</v>
      </c>
      <c r="BD56" t="str">
        <f t="shared" si="144"/>
        <v>41 Administrative occupations</v>
      </c>
      <c r="BE56" s="18">
        <f t="shared" si="153"/>
        <v>8.8980070004443821</v>
      </c>
      <c r="BF56" s="18">
        <f t="shared" si="153"/>
        <v>8.439899022520752</v>
      </c>
      <c r="BG56" s="18">
        <f t="shared" si="153"/>
        <v>9.4080466140202237</v>
      </c>
      <c r="BH56" s="18">
        <f t="shared" si="153"/>
        <v>8.2544928760632104</v>
      </c>
      <c r="BI56" s="18">
        <f t="shared" si="153"/>
        <v>7.1954679242996313</v>
      </c>
      <c r="BK56" s="68">
        <f t="shared" si="125"/>
        <v>-16.666023493001546</v>
      </c>
      <c r="BL56" s="69">
        <f t="shared" si="126"/>
        <v>42.463336590698155</v>
      </c>
      <c r="BM56" s="69">
        <f t="shared" si="127"/>
        <v>25.797313097696605</v>
      </c>
      <c r="BO56" t="str">
        <f t="shared" si="145"/>
        <v>41 Administrative occupations</v>
      </c>
      <c r="BP56" s="18">
        <f t="shared" si="154"/>
        <v>10.697890274414789</v>
      </c>
      <c r="BQ56" s="18">
        <f t="shared" si="154"/>
        <v>9.9491279689917302</v>
      </c>
      <c r="BR56" s="18">
        <f t="shared" si="154"/>
        <v>10.955077426106282</v>
      </c>
      <c r="BS56" s="18">
        <f t="shared" si="154"/>
        <v>9.411876744224795</v>
      </c>
      <c r="BT56" s="18">
        <f t="shared" si="154"/>
        <v>7.7736913243495058</v>
      </c>
      <c r="BV56" s="68">
        <f t="shared" si="129"/>
        <v>-43.521047124208536</v>
      </c>
      <c r="BW56" s="69">
        <f t="shared" si="130"/>
        <v>34.532805618356278</v>
      </c>
      <c r="BX56" s="69">
        <f t="shared" si="131"/>
        <v>-8.9882415058522547</v>
      </c>
      <c r="BZ56" t="str">
        <f t="shared" si="146"/>
        <v>41 Administrative occupations</v>
      </c>
      <c r="CA56" s="18">
        <f t="shared" si="155"/>
        <v>8.6135941429571616</v>
      </c>
      <c r="CB56" s="18">
        <f t="shared" si="155"/>
        <v>7.1034027649422526</v>
      </c>
      <c r="CC56" s="18">
        <f t="shared" si="155"/>
        <v>7.3281823350439996</v>
      </c>
      <c r="CD56" s="18">
        <f t="shared" si="155"/>
        <v>5.7756162585974424</v>
      </c>
      <c r="CE56" s="18">
        <f t="shared" si="155"/>
        <v>3.4558448242261806</v>
      </c>
      <c r="CG56" s="68">
        <f t="shared" si="133"/>
        <v>-72.839507880493642</v>
      </c>
      <c r="CH56" s="69">
        <f t="shared" si="134"/>
        <v>20.745395807697246</v>
      </c>
      <c r="CI56" s="69">
        <f t="shared" si="135"/>
        <v>-52.094112072796392</v>
      </c>
      <c r="CK56" t="str">
        <f t="shared" si="147"/>
        <v>41 Administrative occupations</v>
      </c>
      <c r="CL56" s="18">
        <f t="shared" si="156"/>
        <v>5.3562609488770345</v>
      </c>
      <c r="CM56" s="18">
        <f t="shared" si="156"/>
        <v>5.4859817889235769</v>
      </c>
      <c r="CN56" s="18">
        <f t="shared" si="156"/>
        <v>5.5561153121746543</v>
      </c>
      <c r="CO56" s="18">
        <f t="shared" si="156"/>
        <v>5.0311094336581421</v>
      </c>
      <c r="CP56" s="18">
        <f t="shared" si="156"/>
        <v>4.7173665647075174</v>
      </c>
      <c r="CR56" s="68">
        <f t="shared" si="137"/>
        <v>-42.673938485084143</v>
      </c>
      <c r="CS56" s="69">
        <f t="shared" si="138"/>
        <v>28.172424866750827</v>
      </c>
      <c r="CT56" s="69">
        <f t="shared" si="139"/>
        <v>-14.501513618333316</v>
      </c>
    </row>
    <row r="57" spans="1:98" x14ac:dyDescent="0.2">
      <c r="A57" t="str">
        <f t="shared" si="103"/>
        <v>42 Secretarial and related occupations</v>
      </c>
      <c r="B57" s="18">
        <f t="shared" si="148"/>
        <v>0.25781688444061679</v>
      </c>
      <c r="C57" s="18">
        <f t="shared" si="148"/>
        <v>0.29088404673350943</v>
      </c>
      <c r="D57" s="18">
        <f t="shared" si="148"/>
        <v>0.27811578302976275</v>
      </c>
      <c r="E57" s="18">
        <f t="shared" si="148"/>
        <v>0.36161150324423408</v>
      </c>
      <c r="F57" s="18">
        <f t="shared" si="148"/>
        <v>0.45480039978029047</v>
      </c>
      <c r="H57" s="68">
        <f t="shared" si="105"/>
        <v>163.64960175165422</v>
      </c>
      <c r="I57" s="69">
        <f t="shared" si="106"/>
        <v>97.763974494162184</v>
      </c>
      <c r="J57" s="69">
        <f t="shared" si="107"/>
        <v>261.41357624581644</v>
      </c>
      <c r="L57" t="str">
        <f t="shared" si="140"/>
        <v>42 Secretarial and related occupations</v>
      </c>
      <c r="M57" s="18">
        <f t="shared" si="149"/>
        <v>0.96294992851391703</v>
      </c>
      <c r="N57" s="18">
        <f t="shared" si="149"/>
        <v>0.96661321540239564</v>
      </c>
      <c r="O57" s="18">
        <f t="shared" si="149"/>
        <v>0.85602113757111231</v>
      </c>
      <c r="P57" s="18">
        <f t="shared" si="149"/>
        <v>1.1300394972465044</v>
      </c>
      <c r="Q57" s="18">
        <f t="shared" si="149"/>
        <v>1.1159355335496199</v>
      </c>
      <c r="S57" s="68">
        <f t="shared" si="109"/>
        <v>112.43256796967187</v>
      </c>
      <c r="T57" s="69">
        <f t="shared" si="110"/>
        <v>85.78555730212814</v>
      </c>
      <c r="U57" s="69">
        <f t="shared" si="111"/>
        <v>198.21812527180003</v>
      </c>
      <c r="W57" t="str">
        <f t="shared" si="141"/>
        <v>42 Secretarial and related occupations</v>
      </c>
      <c r="X57" s="18">
        <f t="shared" si="150"/>
        <v>1.6261319032629131</v>
      </c>
      <c r="Y57" s="18">
        <f t="shared" si="150"/>
        <v>1.6664228709389688</v>
      </c>
      <c r="Z57" s="18">
        <f t="shared" si="150"/>
        <v>1.4947825835013497</v>
      </c>
      <c r="AA57" s="18">
        <f t="shared" si="150"/>
        <v>2.01009263625979</v>
      </c>
      <c r="AB57" s="18">
        <f t="shared" si="150"/>
        <v>2.313931814841764</v>
      </c>
      <c r="AD57" s="68">
        <f t="shared" si="113"/>
        <v>109.0919091548795</v>
      </c>
      <c r="AE57" s="69">
        <f t="shared" si="114"/>
        <v>102.78953116226342</v>
      </c>
      <c r="AF57" s="69">
        <f t="shared" si="115"/>
        <v>211.8814403171429</v>
      </c>
      <c r="AH57" t="str">
        <f t="shared" si="142"/>
        <v>42 Secretarial and related occupations</v>
      </c>
      <c r="AI57" s="18">
        <f t="shared" si="151"/>
        <v>2.2570519024556077</v>
      </c>
      <c r="AJ57" s="18">
        <f t="shared" si="151"/>
        <v>2.5117206168568607</v>
      </c>
      <c r="AK57" s="18">
        <f t="shared" si="151"/>
        <v>2.3976899147715076</v>
      </c>
      <c r="AL57" s="18">
        <f t="shared" si="151"/>
        <v>3.2101118262444714</v>
      </c>
      <c r="AM57" s="18">
        <f t="shared" si="151"/>
        <v>3.1743006940085547</v>
      </c>
      <c r="AO57" s="68">
        <f t="shared" si="117"/>
        <v>63.672935812786299</v>
      </c>
      <c r="AP57" s="69">
        <f t="shared" si="118"/>
        <v>85.501075618086773</v>
      </c>
      <c r="AQ57" s="69">
        <f t="shared" si="119"/>
        <v>149.17401143087307</v>
      </c>
      <c r="AS57" t="str">
        <f t="shared" si="143"/>
        <v>42 Secretarial and related occupations</v>
      </c>
      <c r="AT57" s="18">
        <f t="shared" si="152"/>
        <v>1.9123190947473439</v>
      </c>
      <c r="AU57" s="18">
        <f t="shared" si="152"/>
        <v>1.9652154495027558</v>
      </c>
      <c r="AV57" s="18">
        <f t="shared" si="152"/>
        <v>1.7776466206269617</v>
      </c>
      <c r="AW57" s="18">
        <f t="shared" si="152"/>
        <v>2.1790859848113273</v>
      </c>
      <c r="AX57" s="18">
        <f t="shared" si="152"/>
        <v>1.7233005207815635</v>
      </c>
      <c r="AZ57" s="68">
        <f t="shared" si="121"/>
        <v>24.791851607419868</v>
      </c>
      <c r="BA57" s="69">
        <f t="shared" si="122"/>
        <v>73.7503599583397</v>
      </c>
      <c r="BB57" s="69">
        <f t="shared" si="123"/>
        <v>98.542211565759558</v>
      </c>
      <c r="BD57" t="str">
        <f t="shared" si="144"/>
        <v>42 Secretarial and related occupations</v>
      </c>
      <c r="BE57" s="18">
        <f t="shared" si="153"/>
        <v>1.8091635279143174</v>
      </c>
      <c r="BF57" s="18">
        <f t="shared" si="153"/>
        <v>1.5775156616710546</v>
      </c>
      <c r="BG57" s="18">
        <f t="shared" si="153"/>
        <v>1.6206030865446295</v>
      </c>
      <c r="BH57" s="18">
        <f t="shared" si="153"/>
        <v>1.6867118253964666</v>
      </c>
      <c r="BI57" s="18">
        <f t="shared" si="153"/>
        <v>0.70115594148284299</v>
      </c>
      <c r="BK57" s="68">
        <f t="shared" si="125"/>
        <v>-52.8588164795216</v>
      </c>
      <c r="BL57" s="69">
        <f t="shared" si="126"/>
        <v>40.044281341385016</v>
      </c>
      <c r="BM57" s="69">
        <f t="shared" si="127"/>
        <v>-12.814535138136577</v>
      </c>
      <c r="BO57" t="str">
        <f t="shared" si="145"/>
        <v>42 Secretarial and related occupations</v>
      </c>
      <c r="BP57" s="18">
        <f t="shared" si="154"/>
        <v>2.4905121755300632</v>
      </c>
      <c r="BQ57" s="18">
        <f t="shared" si="154"/>
        <v>2.1189658121905532</v>
      </c>
      <c r="BR57" s="18">
        <f t="shared" si="154"/>
        <v>2.2144989422585222</v>
      </c>
      <c r="BS57" s="18">
        <f t="shared" si="154"/>
        <v>2.0629583892360044</v>
      </c>
      <c r="BT57" s="18">
        <f t="shared" si="154"/>
        <v>0.98943637345039503</v>
      </c>
      <c r="BV57" s="68">
        <f t="shared" si="129"/>
        <v>-64.437917070434239</v>
      </c>
      <c r="BW57" s="69">
        <f t="shared" si="130"/>
        <v>34.415187621397635</v>
      </c>
      <c r="BX57" s="69">
        <f t="shared" si="131"/>
        <v>-30.0227294490366</v>
      </c>
      <c r="BZ57" t="str">
        <f t="shared" si="146"/>
        <v>42 Secretarial and related occupations</v>
      </c>
      <c r="CA57" s="18">
        <f t="shared" si="155"/>
        <v>3.2822459448118111</v>
      </c>
      <c r="CB57" s="18">
        <f t="shared" si="155"/>
        <v>2.8562582497375959</v>
      </c>
      <c r="CC57" s="18">
        <f t="shared" si="155"/>
        <v>2.780311063383285</v>
      </c>
      <c r="CD57" s="18">
        <f t="shared" si="155"/>
        <v>1.9840131902098017</v>
      </c>
      <c r="CE57" s="18">
        <f t="shared" si="155"/>
        <v>1.1174594920712948</v>
      </c>
      <c r="CG57" s="68">
        <f t="shared" si="133"/>
        <v>-76.851755070229672</v>
      </c>
      <c r="CH57" s="69">
        <f t="shared" si="134"/>
        <v>21.516355815722278</v>
      </c>
      <c r="CI57" s="69">
        <f t="shared" si="135"/>
        <v>-55.335399254507401</v>
      </c>
      <c r="CK57" t="str">
        <f t="shared" si="147"/>
        <v>42 Secretarial and related occupations</v>
      </c>
      <c r="CL57" s="18">
        <f t="shared" si="156"/>
        <v>1.9074622436787863</v>
      </c>
      <c r="CM57" s="18">
        <f t="shared" si="156"/>
        <v>2.251235932203671</v>
      </c>
      <c r="CN57" s="18">
        <f t="shared" si="156"/>
        <v>2.4536989785056673</v>
      </c>
      <c r="CO57" s="18">
        <f t="shared" si="156"/>
        <v>3.2246312830443533</v>
      </c>
      <c r="CP57" s="18">
        <f t="shared" si="156"/>
        <v>4.2099709081910222</v>
      </c>
      <c r="CR57" s="68">
        <f t="shared" si="137"/>
        <v>15.846133696062187</v>
      </c>
      <c r="CS57" s="69">
        <f t="shared" si="138"/>
        <v>57.051544664416056</v>
      </c>
      <c r="CT57" s="69">
        <f t="shared" si="139"/>
        <v>72.897678360478253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0.16630103936421117</v>
      </c>
      <c r="C58" s="18">
        <f t="shared" si="148"/>
        <v>0.32445924577725749</v>
      </c>
      <c r="D58" s="18">
        <f t="shared" si="148"/>
        <v>0.13976127862936455</v>
      </c>
      <c r="E58" s="18">
        <f t="shared" si="148"/>
        <v>0.13991858982898012</v>
      </c>
      <c r="F58" s="18">
        <f t="shared" si="148"/>
        <v>0.151323844239977</v>
      </c>
      <c r="H58" s="68">
        <f t="shared" si="105"/>
        <v>74.563088829362101</v>
      </c>
      <c r="I58" s="69">
        <f t="shared" si="106"/>
        <v>89.606964515389137</v>
      </c>
      <c r="J58" s="69">
        <f t="shared" si="107"/>
        <v>164.17005334475127</v>
      </c>
      <c r="L58" t="str">
        <f t="shared" si="140"/>
        <v>51 Skilled agricultural and related trades</v>
      </c>
      <c r="M58" s="18">
        <f t="shared" si="149"/>
        <v>0.18090205988865118</v>
      </c>
      <c r="N58" s="18">
        <f t="shared" si="149"/>
        <v>0.1655787525964901</v>
      </c>
      <c r="O58" s="18">
        <f t="shared" si="149"/>
        <v>0.13570403126822522</v>
      </c>
      <c r="P58" s="18">
        <f t="shared" si="149"/>
        <v>0.12889987639508074</v>
      </c>
      <c r="Q58" s="18">
        <f t="shared" si="149"/>
        <v>0.14479743388054656</v>
      </c>
      <c r="S58" s="68">
        <f t="shared" si="109"/>
        <v>73.87398084372991</v>
      </c>
      <c r="T58" s="69">
        <f t="shared" si="110"/>
        <v>71.936287148174387</v>
      </c>
      <c r="U58" s="69">
        <f t="shared" si="111"/>
        <v>145.81026799190431</v>
      </c>
      <c r="W58" t="str">
        <f t="shared" si="141"/>
        <v>51 Skilled agricultural and related trades</v>
      </c>
      <c r="X58" s="18">
        <f t="shared" si="150"/>
        <v>0.72004349971436565</v>
      </c>
      <c r="Y58" s="18">
        <f t="shared" si="150"/>
        <v>0.7436195480306852</v>
      </c>
      <c r="Z58" s="18">
        <f t="shared" si="150"/>
        <v>0.83626291220992077</v>
      </c>
      <c r="AA58" s="18">
        <f t="shared" si="150"/>
        <v>0.83470139933385035</v>
      </c>
      <c r="AB58" s="18">
        <f t="shared" si="150"/>
        <v>0.92444352759981108</v>
      </c>
      <c r="AD58" s="68">
        <f t="shared" si="113"/>
        <v>49.314591120741667</v>
      </c>
      <c r="AE58" s="69">
        <f t="shared" si="114"/>
        <v>80.408217111163623</v>
      </c>
      <c r="AF58" s="69">
        <f t="shared" si="115"/>
        <v>129.7228082319053</v>
      </c>
      <c r="AH58" t="str">
        <f t="shared" si="142"/>
        <v>51 Skilled agricultural and related trades</v>
      </c>
      <c r="AI58" s="18">
        <f t="shared" si="151"/>
        <v>1.1734729952121177</v>
      </c>
      <c r="AJ58" s="18">
        <f t="shared" si="151"/>
        <v>1.1966903346853974</v>
      </c>
      <c r="AK58" s="18">
        <f t="shared" si="151"/>
        <v>1.2110363646715967</v>
      </c>
      <c r="AL58" s="18">
        <f t="shared" si="151"/>
        <v>1.2878530379738586</v>
      </c>
      <c r="AM58" s="18">
        <f t="shared" si="151"/>
        <v>1.4499722983773473</v>
      </c>
      <c r="AO58" s="68">
        <f t="shared" si="117"/>
        <v>48.021344914084359</v>
      </c>
      <c r="AP58" s="69">
        <f t="shared" si="118"/>
        <v>87.597216374866392</v>
      </c>
      <c r="AQ58" s="69">
        <f t="shared" si="119"/>
        <v>135.61856128895076</v>
      </c>
      <c r="AS58" t="str">
        <f t="shared" si="143"/>
        <v>51 Skilled agricultural and related trades</v>
      </c>
      <c r="AT58" s="18">
        <f t="shared" si="152"/>
        <v>1.4673285383494783</v>
      </c>
      <c r="AU58" s="18">
        <f t="shared" si="152"/>
        <v>1.3490945340559599</v>
      </c>
      <c r="AV58" s="18">
        <f t="shared" si="152"/>
        <v>1.4816234263652024</v>
      </c>
      <c r="AW58" s="18">
        <f t="shared" si="152"/>
        <v>1.4762775637256911</v>
      </c>
      <c r="AX58" s="18">
        <f t="shared" si="152"/>
        <v>1.7007783204453106</v>
      </c>
      <c r="AZ58" s="68">
        <f t="shared" si="121"/>
        <v>47.768041112873298</v>
      </c>
      <c r="BA58" s="69">
        <f t="shared" si="122"/>
        <v>74.358949665783541</v>
      </c>
      <c r="BB58" s="69">
        <f t="shared" si="123"/>
        <v>122.12699077865685</v>
      </c>
      <c r="BD58" t="str">
        <f t="shared" si="144"/>
        <v>51 Skilled agricultural and related trades</v>
      </c>
      <c r="BE58" s="18">
        <f t="shared" si="153"/>
        <v>0.76246241387001024</v>
      </c>
      <c r="BF58" s="18">
        <f t="shared" si="153"/>
        <v>0.74305864291601342</v>
      </c>
      <c r="BG58" s="18">
        <f t="shared" si="153"/>
        <v>0.72374013084584343</v>
      </c>
      <c r="BH58" s="18">
        <f t="shared" si="153"/>
        <v>0.67430042160064618</v>
      </c>
      <c r="BI58" s="18">
        <f t="shared" si="153"/>
        <v>0.67556542831221778</v>
      </c>
      <c r="BK58" s="68">
        <f t="shared" si="125"/>
        <v>1.7061669010778036</v>
      </c>
      <c r="BL58" s="69">
        <f t="shared" si="126"/>
        <v>51.638601089887302</v>
      </c>
      <c r="BM58" s="69">
        <f t="shared" si="127"/>
        <v>53.344767990965103</v>
      </c>
      <c r="BO58" t="str">
        <f t="shared" si="145"/>
        <v>51 Skilled agricultural and related trades</v>
      </c>
      <c r="BP58" s="18">
        <f t="shared" si="154"/>
        <v>1.107459423191117</v>
      </c>
      <c r="BQ58" s="18">
        <f t="shared" si="154"/>
        <v>1.1488661615617557</v>
      </c>
      <c r="BR58" s="18">
        <f t="shared" si="154"/>
        <v>1.1411010974281135</v>
      </c>
      <c r="BS58" s="18">
        <f t="shared" si="154"/>
        <v>1.1408031407757224</v>
      </c>
      <c r="BT58" s="18">
        <f t="shared" si="154"/>
        <v>1.2916864463579929</v>
      </c>
      <c r="BV58" s="68">
        <f t="shared" si="129"/>
        <v>-9.9035300494482197</v>
      </c>
      <c r="BW58" s="69">
        <f t="shared" si="130"/>
        <v>49.739723813794555</v>
      </c>
      <c r="BX58" s="69">
        <f t="shared" si="131"/>
        <v>39.836193764346341</v>
      </c>
      <c r="BZ58" t="str">
        <f t="shared" si="146"/>
        <v>51 Skilled agricultural and related trades</v>
      </c>
      <c r="CA58" s="18">
        <f t="shared" si="155"/>
        <v>1.2523077905551918</v>
      </c>
      <c r="CB58" s="18">
        <f t="shared" si="155"/>
        <v>1.2834529897659879</v>
      </c>
      <c r="CC58" s="18">
        <f t="shared" si="155"/>
        <v>1.3834062320680829</v>
      </c>
      <c r="CD58" s="18">
        <f t="shared" si="155"/>
        <v>1.2741042460661713</v>
      </c>
      <c r="CE58" s="18">
        <f t="shared" si="155"/>
        <v>1.6951639898784538</v>
      </c>
      <c r="CG58" s="68">
        <f t="shared" si="133"/>
        <v>-29.426499672459837</v>
      </c>
      <c r="CH58" s="69">
        <f t="shared" si="134"/>
        <v>38.052260872036733</v>
      </c>
      <c r="CI58" s="69">
        <f t="shared" si="135"/>
        <v>8.6257611995768944</v>
      </c>
      <c r="CK58" t="str">
        <f t="shared" si="147"/>
        <v>51 Skilled agricultural and related trades</v>
      </c>
      <c r="CL58" s="18">
        <f t="shared" si="156"/>
        <v>2.4964607295241739</v>
      </c>
      <c r="CM58" s="18">
        <f t="shared" si="156"/>
        <v>2.3981024627738896</v>
      </c>
      <c r="CN58" s="18">
        <f t="shared" si="156"/>
        <v>2.8525203501268823</v>
      </c>
      <c r="CO58" s="18">
        <f t="shared" si="156"/>
        <v>3.4471333816847478</v>
      </c>
      <c r="CP58" s="18">
        <f t="shared" si="156"/>
        <v>3.7582428656694109</v>
      </c>
      <c r="CR58" s="68">
        <f t="shared" si="137"/>
        <v>-11.043062802640115</v>
      </c>
      <c r="CS58" s="69">
        <f t="shared" si="138"/>
        <v>36.372336472765426</v>
      </c>
      <c r="CT58" s="69">
        <f t="shared" si="139"/>
        <v>25.329273670125307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0.27235140487383386</v>
      </c>
      <c r="C59" s="18">
        <f t="shared" si="148"/>
        <v>0.21997301416770898</v>
      </c>
      <c r="D59" s="18">
        <f t="shared" si="148"/>
        <v>0.26786621278868988</v>
      </c>
      <c r="E59" s="18">
        <f t="shared" si="148"/>
        <v>0.27777078135074834</v>
      </c>
      <c r="F59" s="18">
        <f t="shared" si="148"/>
        <v>0.31191192101084558</v>
      </c>
      <c r="H59" s="68">
        <f t="shared" si="105"/>
        <v>87.735305431906355</v>
      </c>
      <c r="I59" s="69">
        <f t="shared" si="106"/>
        <v>64.390911373474239</v>
      </c>
      <c r="J59" s="69">
        <f t="shared" si="107"/>
        <v>152.12621680538058</v>
      </c>
      <c r="L59" t="str">
        <f t="shared" si="140"/>
        <v>52 Skilled metal, electrical and electronic trades</v>
      </c>
      <c r="M59" s="18">
        <f t="shared" si="149"/>
        <v>0.82069543038613135</v>
      </c>
      <c r="N59" s="18">
        <f t="shared" si="149"/>
        <v>0.72941755319511536</v>
      </c>
      <c r="O59" s="18">
        <f t="shared" si="149"/>
        <v>0.63627030046562749</v>
      </c>
      <c r="P59" s="18">
        <f t="shared" si="149"/>
        <v>0.77382943690729955</v>
      </c>
      <c r="Q59" s="18">
        <f t="shared" si="149"/>
        <v>0.88301779515513701</v>
      </c>
      <c r="S59" s="68">
        <f t="shared" si="109"/>
        <v>126.14879873610268</v>
      </c>
      <c r="T59" s="69">
        <f t="shared" si="110"/>
        <v>77.75978009947805</v>
      </c>
      <c r="U59" s="69">
        <f t="shared" si="111"/>
        <v>203.90857883558073</v>
      </c>
      <c r="W59" t="str">
        <f t="shared" si="141"/>
        <v>52 Skilled metal, electrical and electronic trades</v>
      </c>
      <c r="X59" s="18">
        <f t="shared" si="150"/>
        <v>1.135210463008905</v>
      </c>
      <c r="Y59" s="18">
        <f t="shared" si="150"/>
        <v>1.0108746249631924</v>
      </c>
      <c r="Z59" s="18">
        <f t="shared" si="150"/>
        <v>0.93768126109517713</v>
      </c>
      <c r="AA59" s="18">
        <f t="shared" si="150"/>
        <v>1.0313549150483274</v>
      </c>
      <c r="AB59" s="18">
        <f t="shared" si="150"/>
        <v>1.0785332286397218</v>
      </c>
      <c r="AD59" s="68">
        <f t="shared" si="113"/>
        <v>55.361352221153041</v>
      </c>
      <c r="AE59" s="69">
        <f t="shared" si="114"/>
        <v>62.977993400251187</v>
      </c>
      <c r="AF59" s="69">
        <f t="shared" si="115"/>
        <v>118.33934562140422</v>
      </c>
      <c r="AH59" t="str">
        <f t="shared" si="142"/>
        <v>52 Skilled metal, electrical and electronic trades</v>
      </c>
      <c r="AI59" s="18">
        <f t="shared" si="151"/>
        <v>1.5066266959837329</v>
      </c>
      <c r="AJ59" s="18">
        <f t="shared" si="151"/>
        <v>1.3178873200698231</v>
      </c>
      <c r="AK59" s="18">
        <f t="shared" si="151"/>
        <v>1.3776805617430898</v>
      </c>
      <c r="AL59" s="18">
        <f t="shared" si="151"/>
        <v>1.4060997017185277</v>
      </c>
      <c r="AM59" s="18">
        <f t="shared" si="151"/>
        <v>1.4864962806537008</v>
      </c>
      <c r="AO59" s="68">
        <f t="shared" si="117"/>
        <v>33.394253512416569</v>
      </c>
      <c r="AP59" s="69">
        <f t="shared" si="118"/>
        <v>51.147241716703959</v>
      </c>
      <c r="AQ59" s="69">
        <f t="shared" si="119"/>
        <v>84.541495229120514</v>
      </c>
      <c r="AS59" t="str">
        <f t="shared" si="143"/>
        <v>52 Skilled metal, electrical and electronic trades</v>
      </c>
      <c r="AT59" s="18">
        <f t="shared" si="152"/>
        <v>5.531669544228726</v>
      </c>
      <c r="AU59" s="18">
        <f t="shared" si="152"/>
        <v>4.5098917728578547</v>
      </c>
      <c r="AV59" s="18">
        <f t="shared" si="152"/>
        <v>4.2865443019591627</v>
      </c>
      <c r="AW59" s="18">
        <f t="shared" si="152"/>
        <v>4.1541494661637755</v>
      </c>
      <c r="AX59" s="18">
        <f t="shared" si="152"/>
        <v>3.9562037225514906</v>
      </c>
      <c r="AZ59" s="68">
        <f t="shared" si="121"/>
        <v>18.806984133605091</v>
      </c>
      <c r="BA59" s="69">
        <f t="shared" si="122"/>
        <v>46.917496576979524</v>
      </c>
      <c r="BB59" s="69">
        <f t="shared" si="123"/>
        <v>65.724480710584615</v>
      </c>
      <c r="BD59" t="str">
        <f t="shared" si="144"/>
        <v>52 Skilled metal, electrical and electronic trades</v>
      </c>
      <c r="BE59" s="18">
        <f t="shared" si="153"/>
        <v>7.9038811917632703</v>
      </c>
      <c r="BF59" s="18">
        <f t="shared" si="153"/>
        <v>7.6408396903018154</v>
      </c>
      <c r="BG59" s="18">
        <f t="shared" si="153"/>
        <v>6.5397348437456611</v>
      </c>
      <c r="BH59" s="18">
        <f t="shared" si="153"/>
        <v>6.4819063043959613</v>
      </c>
      <c r="BI59" s="18">
        <f t="shared" si="153"/>
        <v>5.9042255379924136</v>
      </c>
      <c r="BK59" s="68">
        <f t="shared" si="125"/>
        <v>-1.6293992244297082</v>
      </c>
      <c r="BL59" s="69">
        <f t="shared" si="126"/>
        <v>36.125476358216027</v>
      </c>
      <c r="BM59" s="69">
        <f t="shared" si="127"/>
        <v>34.496077133786315</v>
      </c>
      <c r="BO59" t="str">
        <f t="shared" si="145"/>
        <v>52 Skilled metal, electrical and electronic trades</v>
      </c>
      <c r="BP59" s="18">
        <f t="shared" si="154"/>
        <v>4.4964956281646451</v>
      </c>
      <c r="BQ59" s="18">
        <f t="shared" si="154"/>
        <v>4.3773913493301766</v>
      </c>
      <c r="BR59" s="18">
        <f t="shared" si="154"/>
        <v>3.961362705136974</v>
      </c>
      <c r="BS59" s="18">
        <f t="shared" si="154"/>
        <v>3.7763010259046936</v>
      </c>
      <c r="BT59" s="18">
        <f t="shared" si="154"/>
        <v>3.7186042800809895</v>
      </c>
      <c r="BV59" s="68">
        <f t="shared" si="129"/>
        <v>-25.284595484683116</v>
      </c>
      <c r="BW59" s="69">
        <f t="shared" si="130"/>
        <v>30.557767425161554</v>
      </c>
      <c r="BX59" s="69">
        <f t="shared" si="131"/>
        <v>5.2731719404784352</v>
      </c>
      <c r="BZ59" t="str">
        <f t="shared" si="146"/>
        <v>52 Skilled metal, electrical and electronic trades</v>
      </c>
      <c r="CA59" s="18">
        <f t="shared" si="155"/>
        <v>3.2670516394863145</v>
      </c>
      <c r="CB59" s="18">
        <f t="shared" si="155"/>
        <v>3.1601642292169023</v>
      </c>
      <c r="CC59" s="18">
        <f t="shared" si="155"/>
        <v>2.9313082693692381</v>
      </c>
      <c r="CD59" s="18">
        <f t="shared" si="155"/>
        <v>2.7053977215331813</v>
      </c>
      <c r="CE59" s="18">
        <f t="shared" si="155"/>
        <v>2.4011647864611465</v>
      </c>
      <c r="CG59" s="68">
        <f t="shared" si="133"/>
        <v>-52.821933258313393</v>
      </c>
      <c r="CH59" s="69">
        <f t="shared" si="134"/>
        <v>27.575569487845115</v>
      </c>
      <c r="CI59" s="69">
        <f t="shared" si="135"/>
        <v>-25.246363770468282</v>
      </c>
      <c r="CK59" t="str">
        <f t="shared" si="147"/>
        <v>52 Skilled metal, electrical and electronic trades</v>
      </c>
      <c r="CL59" s="18">
        <f t="shared" si="156"/>
        <v>3.5985621622645771</v>
      </c>
      <c r="CM59" s="18">
        <f t="shared" si="156"/>
        <v>3.9968375032788233</v>
      </c>
      <c r="CN59" s="18">
        <f t="shared" si="156"/>
        <v>4.020857802703163</v>
      </c>
      <c r="CO59" s="18">
        <f t="shared" si="156"/>
        <v>4.4781656502877976</v>
      </c>
      <c r="CP59" s="18">
        <f t="shared" si="156"/>
        <v>4.3763217576232014</v>
      </c>
      <c r="CR59" s="68">
        <f t="shared" si="137"/>
        <v>-26.512366588201434</v>
      </c>
      <c r="CS59" s="69">
        <f t="shared" si="138"/>
        <v>30.530384384117788</v>
      </c>
      <c r="CT59" s="69">
        <f t="shared" si="139"/>
        <v>4.0180177959163492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0.14934366246619737</v>
      </c>
      <c r="C60" s="18">
        <f t="shared" si="148"/>
        <v>7.1434655297811275E-2</v>
      </c>
      <c r="D60" s="18">
        <f t="shared" si="148"/>
        <v>5.252780494644424E-2</v>
      </c>
      <c r="E60" s="18">
        <f t="shared" si="148"/>
        <v>7.3935837143156893E-2</v>
      </c>
      <c r="F60" s="18">
        <f t="shared" si="148"/>
        <v>5.9854919357207263E-2</v>
      </c>
      <c r="H60" s="68">
        <f t="shared" si="105"/>
        <v>83.714110724621179</v>
      </c>
      <c r="I60" s="69">
        <f t="shared" si="106"/>
        <v>78.498138351985403</v>
      </c>
      <c r="J60" s="69">
        <f t="shared" si="107"/>
        <v>162.21224907660661</v>
      </c>
      <c r="L60" t="str">
        <f t="shared" si="140"/>
        <v>53 Skilled construction and building trades</v>
      </c>
      <c r="M60" s="18">
        <f t="shared" si="149"/>
        <v>0.29880738558195619</v>
      </c>
      <c r="N60" s="18">
        <f t="shared" si="149"/>
        <v>0.22604983183113855</v>
      </c>
      <c r="O60" s="18">
        <f t="shared" si="149"/>
        <v>0.19180998848056691</v>
      </c>
      <c r="P60" s="18">
        <f t="shared" si="149"/>
        <v>0.21408492711498328</v>
      </c>
      <c r="Q60" s="18">
        <f t="shared" si="149"/>
        <v>0.20748790131580189</v>
      </c>
      <c r="S60" s="68">
        <f t="shared" si="109"/>
        <v>76.273910836392943</v>
      </c>
      <c r="T60" s="69">
        <f t="shared" si="110"/>
        <v>71.31742971199364</v>
      </c>
      <c r="U60" s="69">
        <f t="shared" si="111"/>
        <v>147.5913405483866</v>
      </c>
      <c r="W60" t="str">
        <f t="shared" si="141"/>
        <v>53 Skilled construction and building trades</v>
      </c>
      <c r="X60" s="18">
        <f t="shared" si="150"/>
        <v>0.554236298169688</v>
      </c>
      <c r="Y60" s="18">
        <f t="shared" si="150"/>
        <v>0.40702444503324975</v>
      </c>
      <c r="Z60" s="18">
        <f t="shared" si="150"/>
        <v>0.37522426657966745</v>
      </c>
      <c r="AA60" s="18">
        <f t="shared" si="150"/>
        <v>0.42522153953840658</v>
      </c>
      <c r="AB60" s="18">
        <f t="shared" si="150"/>
        <v>0.42693869993754729</v>
      </c>
      <c r="AD60" s="68">
        <f t="shared" si="113"/>
        <v>53.687768779934522</v>
      </c>
      <c r="AE60" s="69">
        <f t="shared" si="114"/>
        <v>66.056653928343806</v>
      </c>
      <c r="AF60" s="69">
        <f t="shared" si="115"/>
        <v>119.74442270827832</v>
      </c>
      <c r="AH60" t="str">
        <f t="shared" si="142"/>
        <v>53 Skilled construction and building trades</v>
      </c>
      <c r="AI60" s="18">
        <f t="shared" si="151"/>
        <v>1.0277206060977702</v>
      </c>
      <c r="AJ60" s="18">
        <f t="shared" si="151"/>
        <v>0.93089742176221102</v>
      </c>
      <c r="AK60" s="18">
        <f t="shared" si="151"/>
        <v>0.90214247412830562</v>
      </c>
      <c r="AL60" s="18">
        <f t="shared" si="151"/>
        <v>1.0180076622696792</v>
      </c>
      <c r="AM60" s="18">
        <f t="shared" si="151"/>
        <v>1.0336533166968838</v>
      </c>
      <c r="AO60" s="68">
        <f t="shared" si="117"/>
        <v>41.651636714326607</v>
      </c>
      <c r="AP60" s="69">
        <f t="shared" si="118"/>
        <v>64.590463150393091</v>
      </c>
      <c r="AQ60" s="69">
        <f t="shared" si="119"/>
        <v>106.24209986471969</v>
      </c>
      <c r="AS60" t="str">
        <f t="shared" si="143"/>
        <v>53 Skilled construction and building trades</v>
      </c>
      <c r="AT60" s="18">
        <f t="shared" si="152"/>
        <v>1.6542746393269894</v>
      </c>
      <c r="AU60" s="18">
        <f t="shared" si="152"/>
        <v>1.3574870244950776</v>
      </c>
      <c r="AV60" s="18">
        <f t="shared" si="152"/>
        <v>1.1832345918572003</v>
      </c>
      <c r="AW60" s="18">
        <f t="shared" si="152"/>
        <v>1.3870438145118262</v>
      </c>
      <c r="AX60" s="18">
        <f t="shared" si="152"/>
        <v>1.3300437929161446</v>
      </c>
      <c r="AZ60" s="68">
        <f t="shared" si="121"/>
        <v>44.699064690838732</v>
      </c>
      <c r="BA60" s="69">
        <f t="shared" si="122"/>
        <v>65.765911695277026</v>
      </c>
      <c r="BB60" s="69">
        <f t="shared" si="123"/>
        <v>110.46497638611574</v>
      </c>
      <c r="BD60" t="str">
        <f t="shared" si="144"/>
        <v>53 Skilled construction and building trades</v>
      </c>
      <c r="BE60" s="18">
        <f t="shared" si="153"/>
        <v>4.3601775462737509</v>
      </c>
      <c r="BF60" s="18">
        <f t="shared" si="153"/>
        <v>3.7918818123972029</v>
      </c>
      <c r="BG60" s="18">
        <f t="shared" si="153"/>
        <v>3.079960610466157</v>
      </c>
      <c r="BH60" s="18">
        <f t="shared" si="153"/>
        <v>3.0741970309376034</v>
      </c>
      <c r="BI60" s="18">
        <f t="shared" si="153"/>
        <v>2.5803931382483594</v>
      </c>
      <c r="BK60" s="68">
        <f t="shared" si="125"/>
        <v>-8.7141968644892813</v>
      </c>
      <c r="BL60" s="69">
        <f t="shared" si="126"/>
        <v>37.140604242870864</v>
      </c>
      <c r="BM60" s="69">
        <f t="shared" si="127"/>
        <v>28.42640737838158</v>
      </c>
      <c r="BO60" t="str">
        <f t="shared" si="145"/>
        <v>53 Skilled construction and building trades</v>
      </c>
      <c r="BP60" s="18">
        <f t="shared" si="154"/>
        <v>3.6362798478656764</v>
      </c>
      <c r="BQ60" s="18">
        <f t="shared" si="154"/>
        <v>3.5642628899974409</v>
      </c>
      <c r="BR60" s="18">
        <f t="shared" si="154"/>
        <v>3.0086298326272121</v>
      </c>
      <c r="BS60" s="18">
        <f t="shared" si="154"/>
        <v>3.3320793596506442</v>
      </c>
      <c r="BT60" s="18">
        <f t="shared" si="154"/>
        <v>3.7000315048601231</v>
      </c>
      <c r="BV60" s="68">
        <f t="shared" si="129"/>
        <v>-2.1160559130058547</v>
      </c>
      <c r="BW60" s="69">
        <f t="shared" si="130"/>
        <v>43.002737099986135</v>
      </c>
      <c r="BX60" s="69">
        <f t="shared" si="131"/>
        <v>40.886681186980276</v>
      </c>
      <c r="BZ60" t="str">
        <f t="shared" si="146"/>
        <v>53 Skilled construction and building trades</v>
      </c>
      <c r="CA60" s="18">
        <f t="shared" si="155"/>
        <v>2.7019569756754191</v>
      </c>
      <c r="CB60" s="18">
        <f t="shared" si="155"/>
        <v>2.658556574563907</v>
      </c>
      <c r="CC60" s="18">
        <f t="shared" si="155"/>
        <v>2.3239302989294517</v>
      </c>
      <c r="CD60" s="18">
        <f t="shared" si="155"/>
        <v>2.3103735645742365</v>
      </c>
      <c r="CE60" s="18">
        <f t="shared" si="155"/>
        <v>2.5661273343000297</v>
      </c>
      <c r="CG60" s="68">
        <f t="shared" si="133"/>
        <v>-36.403271952699626</v>
      </c>
      <c r="CH60" s="69">
        <f t="shared" si="134"/>
        <v>34.544043012129585</v>
      </c>
      <c r="CI60" s="69">
        <f t="shared" si="135"/>
        <v>-1.8592289405700464</v>
      </c>
      <c r="CK60" t="str">
        <f t="shared" si="147"/>
        <v>53 Skilled construction and building trades</v>
      </c>
      <c r="CL60" s="18">
        <f t="shared" si="156"/>
        <v>4.4064813720756204</v>
      </c>
      <c r="CM60" s="18">
        <f t="shared" si="156"/>
        <v>4.2493000658462545</v>
      </c>
      <c r="CN60" s="18">
        <f t="shared" si="156"/>
        <v>3.6843156957367973</v>
      </c>
      <c r="CO60" s="18">
        <f t="shared" si="156"/>
        <v>3.7589635527997203</v>
      </c>
      <c r="CP60" s="18">
        <f t="shared" si="156"/>
        <v>1.9485380382481259</v>
      </c>
      <c r="CR60" s="68">
        <f t="shared" si="137"/>
        <v>-64.291156630804295</v>
      </c>
      <c r="CS60" s="69">
        <f t="shared" si="138"/>
        <v>21.209332121121328</v>
      </c>
      <c r="CT60" s="69">
        <f t="shared" si="139"/>
        <v>-43.081824509682967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0.57678222791817613</v>
      </c>
      <c r="C61" s="18">
        <f t="shared" si="148"/>
        <v>0.47989888268031272</v>
      </c>
      <c r="D61" s="18">
        <f t="shared" si="148"/>
        <v>0.4375353814942945</v>
      </c>
      <c r="E61" s="18">
        <f t="shared" si="148"/>
        <v>0.48435585115714175</v>
      </c>
      <c r="F61" s="18">
        <f t="shared" si="148"/>
        <v>0.50904545301433146</v>
      </c>
      <c r="H61" s="68">
        <f t="shared" si="105"/>
        <v>87.575149784157233</v>
      </c>
      <c r="I61" s="69">
        <f t="shared" si="106"/>
        <v>65.705466358802838</v>
      </c>
      <c r="J61" s="69">
        <f t="shared" si="107"/>
        <v>153.28061614296007</v>
      </c>
      <c r="L61" t="str">
        <f t="shared" si="140"/>
        <v>54 Textiles, printing and other skilled trades</v>
      </c>
      <c r="M61" s="18">
        <f t="shared" si="149"/>
        <v>0.66016493969575507</v>
      </c>
      <c r="N61" s="18">
        <f t="shared" si="149"/>
        <v>0.67443841020453621</v>
      </c>
      <c r="O61" s="18">
        <f t="shared" si="149"/>
        <v>0.60671229587595987</v>
      </c>
      <c r="P61" s="18">
        <f t="shared" si="149"/>
        <v>0.63532003090260625</v>
      </c>
      <c r="Q61" s="18">
        <f t="shared" si="149"/>
        <v>0.67081894952162213</v>
      </c>
      <c r="S61" s="68">
        <f t="shared" si="109"/>
        <v>80.172708323605008</v>
      </c>
      <c r="T61" s="69">
        <f t="shared" si="110"/>
        <v>70.825094081490832</v>
      </c>
      <c r="U61" s="69">
        <f t="shared" si="111"/>
        <v>150.99780240509585</v>
      </c>
      <c r="W61" t="str">
        <f t="shared" si="141"/>
        <v>54 Textiles, printing and other skilled trades</v>
      </c>
      <c r="X61" s="18">
        <f t="shared" si="150"/>
        <v>0.80804522586252325</v>
      </c>
      <c r="Y61" s="18">
        <f t="shared" si="150"/>
        <v>0.71896064708174556</v>
      </c>
      <c r="Z61" s="18">
        <f t="shared" si="150"/>
        <v>0.65063712192005974</v>
      </c>
      <c r="AA61" s="18">
        <f t="shared" si="150"/>
        <v>0.71069303181249799</v>
      </c>
      <c r="AB61" s="18">
        <f t="shared" si="150"/>
        <v>0.746093965052672</v>
      </c>
      <c r="AD61" s="68">
        <f t="shared" si="113"/>
        <v>54.888576575921597</v>
      </c>
      <c r="AE61" s="69">
        <f t="shared" si="114"/>
        <v>70.615143315671872</v>
      </c>
      <c r="AF61" s="69">
        <f t="shared" si="115"/>
        <v>125.50371989159346</v>
      </c>
      <c r="AH61" t="str">
        <f t="shared" si="142"/>
        <v>54 Textiles, printing and other skilled trades</v>
      </c>
      <c r="AI61" s="18">
        <f t="shared" si="151"/>
        <v>1.0427546685110085</v>
      </c>
      <c r="AJ61" s="18">
        <f t="shared" si="151"/>
        <v>0.94178198077269815</v>
      </c>
      <c r="AK61" s="18">
        <f t="shared" si="151"/>
        <v>0.98183092177088427</v>
      </c>
      <c r="AL61" s="18">
        <f t="shared" si="151"/>
        <v>1.0068907239851961</v>
      </c>
      <c r="AM61" s="18">
        <f t="shared" si="151"/>
        <v>1.0693744265018528</v>
      </c>
      <c r="AO61" s="68">
        <f t="shared" si="117"/>
        <v>34.652652606070625</v>
      </c>
      <c r="AP61" s="69">
        <f t="shared" si="118"/>
        <v>64.724330052664698</v>
      </c>
      <c r="AQ61" s="69">
        <f t="shared" si="119"/>
        <v>99.376982658735315</v>
      </c>
      <c r="AS61" t="str">
        <f t="shared" si="143"/>
        <v>54 Textiles, printing and other skilled trades</v>
      </c>
      <c r="AT61" s="18">
        <f t="shared" si="152"/>
        <v>1.1976594554284044</v>
      </c>
      <c r="AU61" s="18">
        <f t="shared" si="152"/>
        <v>1.0885973338710273</v>
      </c>
      <c r="AV61" s="18">
        <f t="shared" si="152"/>
        <v>1.0206594910740709</v>
      </c>
      <c r="AW61" s="18">
        <f t="shared" si="152"/>
        <v>1.1358384056866555</v>
      </c>
      <c r="AX61" s="18">
        <f t="shared" si="152"/>
        <v>1.1865042005567505</v>
      </c>
      <c r="AZ61" s="68">
        <f t="shared" si="121"/>
        <v>49.643908413269891</v>
      </c>
      <c r="BA61" s="69">
        <f t="shared" si="122"/>
        <v>69.562989462165589</v>
      </c>
      <c r="BB61" s="69">
        <f t="shared" si="123"/>
        <v>119.20689787543549</v>
      </c>
      <c r="BD61" t="str">
        <f t="shared" si="144"/>
        <v>54 Textiles, printing and other skilled trades</v>
      </c>
      <c r="BE61" s="18">
        <f t="shared" si="153"/>
        <v>1.8992219987343888</v>
      </c>
      <c r="BF61" s="18">
        <f t="shared" si="153"/>
        <v>1.6008113027800044</v>
      </c>
      <c r="BG61" s="18">
        <f t="shared" si="153"/>
        <v>1.5369651644241609</v>
      </c>
      <c r="BH61" s="18">
        <f t="shared" si="153"/>
        <v>1.5178056758233134</v>
      </c>
      <c r="BI61" s="18">
        <f t="shared" si="153"/>
        <v>1.370120069750141</v>
      </c>
      <c r="BK61" s="68">
        <f t="shared" si="125"/>
        <v>-2.8691635774177793</v>
      </c>
      <c r="BL61" s="69">
        <f t="shared" si="126"/>
        <v>41.572314701066922</v>
      </c>
      <c r="BM61" s="69">
        <f t="shared" si="127"/>
        <v>38.703151123649143</v>
      </c>
      <c r="BO61" t="str">
        <f t="shared" si="145"/>
        <v>54 Textiles, printing and other skilled trades</v>
      </c>
      <c r="BP61" s="18">
        <f t="shared" si="154"/>
        <v>2.3460064933393503</v>
      </c>
      <c r="BQ61" s="18">
        <f t="shared" si="154"/>
        <v>1.879569121905907</v>
      </c>
      <c r="BR61" s="18">
        <f t="shared" si="154"/>
        <v>1.9087688286694506</v>
      </c>
      <c r="BS61" s="18">
        <f t="shared" si="154"/>
        <v>1.7557744657370085</v>
      </c>
      <c r="BT61" s="18">
        <f t="shared" si="154"/>
        <v>1.6644664460020147</v>
      </c>
      <c r="BV61" s="68">
        <f t="shared" si="129"/>
        <v>-30.594081435243751</v>
      </c>
      <c r="BW61" s="69">
        <f t="shared" si="130"/>
        <v>32.914413444083358</v>
      </c>
      <c r="BX61" s="69">
        <f t="shared" si="131"/>
        <v>2.3203320088396064</v>
      </c>
      <c r="BZ61" t="str">
        <f t="shared" si="146"/>
        <v>54 Textiles, printing and other skilled trades</v>
      </c>
      <c r="CA61" s="18">
        <f t="shared" si="155"/>
        <v>2.5825296393897008</v>
      </c>
      <c r="CB61" s="18">
        <f t="shared" si="155"/>
        <v>2.1982579535159736</v>
      </c>
      <c r="CC61" s="18">
        <f t="shared" si="155"/>
        <v>2.3152895603206303</v>
      </c>
      <c r="CD61" s="18">
        <f t="shared" si="155"/>
        <v>2.33191455600904</v>
      </c>
      <c r="CE61" s="18">
        <f t="shared" si="155"/>
        <v>2.8208548575030785</v>
      </c>
      <c r="CG61" s="68">
        <f t="shared" si="133"/>
        <v>-29.829415324923652</v>
      </c>
      <c r="CH61" s="69">
        <f t="shared" si="134"/>
        <v>31.176948062317589</v>
      </c>
      <c r="CI61" s="69">
        <f t="shared" si="135"/>
        <v>1.3475327373939345</v>
      </c>
      <c r="CK61" t="str">
        <f t="shared" si="147"/>
        <v>54 Textiles, printing and other skilled trades</v>
      </c>
      <c r="CL61" s="18">
        <f t="shared" si="156"/>
        <v>3.4031270128004469</v>
      </c>
      <c r="CM61" s="18">
        <f t="shared" si="156"/>
        <v>2.9472218856345216</v>
      </c>
      <c r="CN61" s="18">
        <f t="shared" si="156"/>
        <v>3.2188031036378391</v>
      </c>
      <c r="CO61" s="18">
        <f t="shared" si="156"/>
        <v>2.8480047824390495</v>
      </c>
      <c r="CP61" s="18">
        <f t="shared" si="156"/>
        <v>2.6921116416960658</v>
      </c>
      <c r="CR61" s="68">
        <f t="shared" si="137"/>
        <v>-43.529402094808226</v>
      </c>
      <c r="CS61" s="69">
        <f t="shared" si="138"/>
        <v>23.963214585212672</v>
      </c>
      <c r="CT61" s="69">
        <f t="shared" si="139"/>
        <v>-19.566187509595558</v>
      </c>
    </row>
    <row r="62" spans="1:98" x14ac:dyDescent="0.2">
      <c r="A62" t="str">
        <f t="shared" si="103"/>
        <v>61 Caring personal service occupations</v>
      </c>
      <c r="B62" s="18">
        <f t="shared" si="148"/>
        <v>0.43065230040438013</v>
      </c>
      <c r="C62" s="18">
        <f t="shared" si="148"/>
        <v>0.43647129974161275</v>
      </c>
      <c r="D62" s="18">
        <f t="shared" si="148"/>
        <v>0.37554001079430954</v>
      </c>
      <c r="E62" s="18">
        <f t="shared" si="148"/>
        <v>0.45683443205147506</v>
      </c>
      <c r="F62" s="18">
        <f t="shared" si="148"/>
        <v>0.5208966648473432</v>
      </c>
      <c r="H62" s="68">
        <f t="shared" si="105"/>
        <v>123.62856652944765</v>
      </c>
      <c r="I62" s="69">
        <f t="shared" si="106"/>
        <v>84.865311145537632</v>
      </c>
      <c r="J62" s="69">
        <f t="shared" si="107"/>
        <v>208.49387767498527</v>
      </c>
      <c r="L62" t="str">
        <f t="shared" si="140"/>
        <v>61 Caring personal service occupations</v>
      </c>
      <c r="M62" s="18">
        <f t="shared" si="149"/>
        <v>3.4809982456419988</v>
      </c>
      <c r="N62" s="18">
        <f t="shared" si="149"/>
        <v>3.7892032591413174</v>
      </c>
      <c r="O62" s="18">
        <f t="shared" si="149"/>
        <v>3.3168464871595598</v>
      </c>
      <c r="P62" s="18">
        <f t="shared" si="149"/>
        <v>3.7994356955917268</v>
      </c>
      <c r="Q62" s="18">
        <f t="shared" si="149"/>
        <v>4.1907514088584676</v>
      </c>
      <c r="S62" s="68">
        <f t="shared" si="109"/>
        <v>105.88893602202087</v>
      </c>
      <c r="T62" s="69">
        <f t="shared" si="110"/>
        <v>82.732902250858544</v>
      </c>
      <c r="U62" s="69">
        <f t="shared" si="111"/>
        <v>188.62183827287944</v>
      </c>
      <c r="W62" t="str">
        <f t="shared" si="141"/>
        <v>61 Caring personal service occupations</v>
      </c>
      <c r="X62" s="18">
        <f t="shared" si="150"/>
        <v>5.2849479187316559</v>
      </c>
      <c r="Y62" s="18">
        <f t="shared" si="150"/>
        <v>5.7167375333210684</v>
      </c>
      <c r="Z62" s="18">
        <f t="shared" si="150"/>
        <v>5.0769476160142686</v>
      </c>
      <c r="AA62" s="18">
        <f t="shared" si="150"/>
        <v>5.8536758993633438</v>
      </c>
      <c r="AB62" s="18">
        <f t="shared" si="150"/>
        <v>6.4537735764223978</v>
      </c>
      <c r="AD62" s="68">
        <f t="shared" si="113"/>
        <v>71.702153413503638</v>
      </c>
      <c r="AE62" s="69">
        <f t="shared" si="114"/>
        <v>91.343351652919978</v>
      </c>
      <c r="AF62" s="69">
        <f t="shared" si="115"/>
        <v>163.0455050664236</v>
      </c>
      <c r="AH62" t="str">
        <f t="shared" si="142"/>
        <v>61 Caring personal service occupations</v>
      </c>
      <c r="AI62" s="18">
        <f t="shared" si="151"/>
        <v>15.271529832448211</v>
      </c>
      <c r="AJ62" s="18">
        <f t="shared" si="151"/>
        <v>15.5846582418532</v>
      </c>
      <c r="AK62" s="18">
        <f t="shared" si="151"/>
        <v>14.10525998055922</v>
      </c>
      <c r="AL62" s="18">
        <f t="shared" si="151"/>
        <v>15.335566971521985</v>
      </c>
      <c r="AM62" s="18">
        <f t="shared" si="151"/>
        <v>14.656577883027083</v>
      </c>
      <c r="AO62" s="68">
        <f t="shared" si="117"/>
        <v>28.461594950827422</v>
      </c>
      <c r="AP62" s="69">
        <f t="shared" si="118"/>
        <v>68.877456928446279</v>
      </c>
      <c r="AQ62" s="69">
        <f t="shared" si="119"/>
        <v>97.339051879273697</v>
      </c>
      <c r="AS62" t="str">
        <f t="shared" si="143"/>
        <v>61 Caring personal service occupations</v>
      </c>
      <c r="AT62" s="18">
        <f t="shared" si="152"/>
        <v>8.0591170311981131</v>
      </c>
      <c r="AU62" s="18">
        <f t="shared" si="152"/>
        <v>8.8395989937927499</v>
      </c>
      <c r="AV62" s="18">
        <f t="shared" si="152"/>
        <v>7.5458723010518005</v>
      </c>
      <c r="AW62" s="18">
        <f t="shared" si="152"/>
        <v>8.0729701770588616</v>
      </c>
      <c r="AX62" s="18">
        <f t="shared" si="152"/>
        <v>7.9100154444490629</v>
      </c>
      <c r="AZ62" s="68">
        <f t="shared" si="121"/>
        <v>34.939321173996404</v>
      </c>
      <c r="BA62" s="69">
        <f t="shared" si="122"/>
        <v>70.779594269945136</v>
      </c>
      <c r="BB62" s="69">
        <f t="shared" si="123"/>
        <v>105.71891544394151</v>
      </c>
      <c r="BD62" t="str">
        <f t="shared" si="144"/>
        <v>61 Caring personal service occupations</v>
      </c>
      <c r="BE62" s="18">
        <f t="shared" si="153"/>
        <v>12.290522374683837</v>
      </c>
      <c r="BF62" s="18">
        <f t="shared" si="153"/>
        <v>12.663634378281429</v>
      </c>
      <c r="BG62" s="18">
        <f t="shared" si="153"/>
        <v>12.906128665810151</v>
      </c>
      <c r="BH62" s="18">
        <f t="shared" si="153"/>
        <v>13.944997015221162</v>
      </c>
      <c r="BI62" s="18">
        <f t="shared" si="153"/>
        <v>15.132941069765904</v>
      </c>
      <c r="BK62" s="68">
        <f t="shared" si="125"/>
        <v>27.758520925397722</v>
      </c>
      <c r="BL62" s="69">
        <f t="shared" si="126"/>
        <v>63.094352593981363</v>
      </c>
      <c r="BM62" s="69">
        <f t="shared" si="127"/>
        <v>90.852873519379088</v>
      </c>
      <c r="BO62" t="str">
        <f t="shared" si="145"/>
        <v>61 Caring personal service occupations</v>
      </c>
      <c r="BP62" s="18">
        <f t="shared" si="154"/>
        <v>9.868091925534852</v>
      </c>
      <c r="BQ62" s="18">
        <f t="shared" si="154"/>
        <v>9.378511489737793</v>
      </c>
      <c r="BR62" s="18">
        <f t="shared" si="154"/>
        <v>9.2781208352487621</v>
      </c>
      <c r="BS62" s="18">
        <f t="shared" si="154"/>
        <v>9.4679801108345405</v>
      </c>
      <c r="BT62" s="18">
        <f t="shared" si="154"/>
        <v>8.8537718078576741</v>
      </c>
      <c r="BV62" s="68">
        <f t="shared" si="129"/>
        <v>-24.047321155618718</v>
      </c>
      <c r="BW62" s="69">
        <f t="shared" si="130"/>
        <v>46.116743038902015</v>
      </c>
      <c r="BX62" s="69">
        <f t="shared" si="131"/>
        <v>22.069421883283301</v>
      </c>
      <c r="BZ62" t="str">
        <f t="shared" si="146"/>
        <v>61 Caring personal service occupations</v>
      </c>
      <c r="CA62" s="18">
        <f t="shared" si="155"/>
        <v>4.4986224958900083</v>
      </c>
      <c r="CB62" s="18">
        <f t="shared" si="155"/>
        <v>2.5520146237266608</v>
      </c>
      <c r="CC62" s="18">
        <f t="shared" si="155"/>
        <v>2.3635990298272485</v>
      </c>
      <c r="CD62" s="18">
        <f t="shared" si="155"/>
        <v>1.7334622241192983</v>
      </c>
      <c r="CE62" s="18">
        <f t="shared" si="155"/>
        <v>1.9351996321094629</v>
      </c>
      <c r="CG62" s="68">
        <f t="shared" si="133"/>
        <v>-52.844577796724181</v>
      </c>
      <c r="CH62" s="69">
        <f t="shared" si="134"/>
        <v>20.993365084528598</v>
      </c>
      <c r="CI62" s="69">
        <f t="shared" si="135"/>
        <v>-31.851212712195576</v>
      </c>
      <c r="CK62" t="str">
        <f t="shared" si="147"/>
        <v>61 Caring personal service occupations</v>
      </c>
      <c r="CL62" s="18">
        <f t="shared" si="156"/>
        <v>1.6914679306089075</v>
      </c>
      <c r="CM62" s="18">
        <f t="shared" si="156"/>
        <v>1.6852997144829196</v>
      </c>
      <c r="CN62" s="18">
        <f t="shared" si="156"/>
        <v>1.7555221651268771</v>
      </c>
      <c r="CO62" s="18">
        <f t="shared" si="156"/>
        <v>2.5075225973739301</v>
      </c>
      <c r="CP62" s="18">
        <f t="shared" si="156"/>
        <v>3.8634636417412827</v>
      </c>
      <c r="CR62" s="68">
        <f t="shared" si="137"/>
        <v>48.591594720948507</v>
      </c>
      <c r="CS62" s="69">
        <f t="shared" si="138"/>
        <v>40.140173792766461</v>
      </c>
      <c r="CT62" s="69">
        <f t="shared" si="139"/>
        <v>88.731768513714968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0.18672209494979908</v>
      </c>
      <c r="C63" s="18">
        <f t="shared" si="148"/>
        <v>0.23122052683275346</v>
      </c>
      <c r="D63" s="18">
        <f t="shared" si="148"/>
        <v>0.17088552066626195</v>
      </c>
      <c r="E63" s="18">
        <f t="shared" si="148"/>
        <v>0.20073818756129905</v>
      </c>
      <c r="F63" s="18">
        <f t="shared" si="148"/>
        <v>0.24974513787469035</v>
      </c>
      <c r="H63" s="68">
        <f t="shared" si="105"/>
        <v>135.62626198895308</v>
      </c>
      <c r="I63" s="69">
        <f t="shared" si="106"/>
        <v>81.328834379704929</v>
      </c>
      <c r="J63" s="69">
        <f t="shared" si="107"/>
        <v>216.95509636865796</v>
      </c>
      <c r="L63" t="str">
        <f t="shared" si="140"/>
        <v>62 Leisure, travel and related personal service occupations</v>
      </c>
      <c r="M63" s="18">
        <f t="shared" si="149"/>
        <v>0.62058062291681593</v>
      </c>
      <c r="N63" s="18">
        <f t="shared" si="149"/>
        <v>0.73966709712467027</v>
      </c>
      <c r="O63" s="18">
        <f t="shared" si="149"/>
        <v>0.60354469495047225</v>
      </c>
      <c r="P63" s="18">
        <f t="shared" si="149"/>
        <v>0.64636644718299574</v>
      </c>
      <c r="Q63" s="18">
        <f t="shared" si="149"/>
        <v>0.67808306302878352</v>
      </c>
      <c r="S63" s="68">
        <f t="shared" si="109"/>
        <v>83.079594213959666</v>
      </c>
      <c r="T63" s="69">
        <f t="shared" si="110"/>
        <v>69.917617316973761</v>
      </c>
      <c r="U63" s="69">
        <f t="shared" si="111"/>
        <v>152.99721153093341</v>
      </c>
      <c r="W63" t="str">
        <f t="shared" si="141"/>
        <v>62 Leisure, travel and related personal service occupations</v>
      </c>
      <c r="X63" s="18">
        <f t="shared" si="150"/>
        <v>1.2491806714322149</v>
      </c>
      <c r="Y63" s="18">
        <f t="shared" si="150"/>
        <v>1.5650075037781814</v>
      </c>
      <c r="Z63" s="18">
        <f t="shared" si="150"/>
        <v>1.3934580319025223</v>
      </c>
      <c r="AA63" s="18">
        <f t="shared" si="150"/>
        <v>1.5953587885837734</v>
      </c>
      <c r="AB63" s="18">
        <f t="shared" si="150"/>
        <v>1.8456923472634865</v>
      </c>
      <c r="AD63" s="68">
        <f t="shared" si="113"/>
        <v>78.908147171199332</v>
      </c>
      <c r="AE63" s="69">
        <f t="shared" si="114"/>
        <v>87.784145510964322</v>
      </c>
      <c r="AF63" s="69">
        <f t="shared" si="115"/>
        <v>166.69229268216367</v>
      </c>
      <c r="AH63" t="str">
        <f t="shared" si="142"/>
        <v>62 Leisure, travel and related personal service occupations</v>
      </c>
      <c r="AI63" s="18">
        <f t="shared" si="151"/>
        <v>2.5548438935633833</v>
      </c>
      <c r="AJ63" s="18">
        <f t="shared" si="151"/>
        <v>3.466454525705629</v>
      </c>
      <c r="AK63" s="18">
        <f t="shared" si="151"/>
        <v>3.1484442574785567</v>
      </c>
      <c r="AL63" s="18">
        <f t="shared" si="151"/>
        <v>3.5557574797457616</v>
      </c>
      <c r="AM63" s="18">
        <f t="shared" si="151"/>
        <v>4.296664507608229</v>
      </c>
      <c r="AO63" s="68">
        <f t="shared" si="117"/>
        <v>68.716384726998442</v>
      </c>
      <c r="AP63" s="69">
        <f t="shared" si="118"/>
        <v>81.541668165029151</v>
      </c>
      <c r="AQ63" s="69">
        <f t="shared" si="119"/>
        <v>150.25805289202759</v>
      </c>
      <c r="AS63" t="str">
        <f t="shared" si="143"/>
        <v>62 Leisure, travel and related personal service occupations</v>
      </c>
      <c r="AT63" s="18">
        <f t="shared" si="152"/>
        <v>3.0067115179957584</v>
      </c>
      <c r="AU63" s="18">
        <f t="shared" si="152"/>
        <v>3.9174059720203469</v>
      </c>
      <c r="AV63" s="18">
        <f t="shared" si="152"/>
        <v>3.8240100843560727</v>
      </c>
      <c r="AW63" s="18">
        <f t="shared" si="152"/>
        <v>4.3139001627984079</v>
      </c>
      <c r="AX63" s="18">
        <f t="shared" si="152"/>
        <v>5.3671493935942758</v>
      </c>
      <c r="AZ63" s="68">
        <f t="shared" si="121"/>
        <v>80.673848723163616</v>
      </c>
      <c r="BA63" s="69">
        <f t="shared" si="122"/>
        <v>85.051607385548238</v>
      </c>
      <c r="BB63" s="69">
        <f t="shared" si="123"/>
        <v>165.72545610871185</v>
      </c>
      <c r="BD63" t="str">
        <f t="shared" si="144"/>
        <v>62 Leisure, travel and related personal service occupations</v>
      </c>
      <c r="BE63" s="18">
        <f t="shared" si="153"/>
        <v>2.9928820873074478</v>
      </c>
      <c r="BF63" s="18">
        <f t="shared" si="153"/>
        <v>3.1554828573745746</v>
      </c>
      <c r="BG63" s="18">
        <f t="shared" si="153"/>
        <v>3.1429248940981895</v>
      </c>
      <c r="BH63" s="18">
        <f t="shared" si="153"/>
        <v>2.9106073678745292</v>
      </c>
      <c r="BI63" s="18">
        <f t="shared" si="153"/>
        <v>2.6696979819439139</v>
      </c>
      <c r="BK63" s="68">
        <f t="shared" si="125"/>
        <v>-7.4469670336535829</v>
      </c>
      <c r="BL63" s="69">
        <f t="shared" si="126"/>
        <v>42.347607000962007</v>
      </c>
      <c r="BM63" s="69">
        <f t="shared" si="127"/>
        <v>34.900639967308422</v>
      </c>
      <c r="BO63" t="str">
        <f t="shared" si="145"/>
        <v>62 Leisure, travel and related personal service occupations</v>
      </c>
      <c r="BP63" s="18">
        <f t="shared" si="154"/>
        <v>3.0203039329835892</v>
      </c>
      <c r="BQ63" s="18">
        <f t="shared" si="154"/>
        <v>3.2639956735936155</v>
      </c>
      <c r="BR63" s="18">
        <f t="shared" si="154"/>
        <v>3.2212256761408229</v>
      </c>
      <c r="BS63" s="18">
        <f t="shared" si="154"/>
        <v>2.9021433484607249</v>
      </c>
      <c r="BT63" s="18">
        <f t="shared" si="154"/>
        <v>2.688262659977211</v>
      </c>
      <c r="BV63" s="68">
        <f t="shared" si="129"/>
        <v>-33.575951293690494</v>
      </c>
      <c r="BW63" s="69">
        <f t="shared" si="130"/>
        <v>39.141283837100218</v>
      </c>
      <c r="BX63" s="69">
        <f t="shared" si="131"/>
        <v>5.5653325434097223</v>
      </c>
      <c r="BZ63" t="str">
        <f t="shared" si="146"/>
        <v>62 Leisure, travel and related personal service occupations</v>
      </c>
      <c r="CA63" s="18">
        <f t="shared" si="155"/>
        <v>2.8880464084610042</v>
      </c>
      <c r="CB63" s="18">
        <f t="shared" si="155"/>
        <v>3.2487652203545818</v>
      </c>
      <c r="CC63" s="18">
        <f t="shared" si="155"/>
        <v>3.1463266736046775</v>
      </c>
      <c r="CD63" s="18">
        <f t="shared" si="155"/>
        <v>3.7207160663326904</v>
      </c>
      <c r="CE63" s="18">
        <f t="shared" si="155"/>
        <v>4.5926643432712861</v>
      </c>
      <c r="CG63" s="68">
        <f t="shared" si="133"/>
        <v>-15.930094011479934</v>
      </c>
      <c r="CH63" s="69">
        <f t="shared" si="134"/>
        <v>40.730727415290929</v>
      </c>
      <c r="CI63" s="69">
        <f t="shared" si="135"/>
        <v>24.800633403810991</v>
      </c>
      <c r="CK63" t="str">
        <f t="shared" si="147"/>
        <v>62 Leisure, travel and related personal service occupations</v>
      </c>
      <c r="CL63" s="18">
        <f t="shared" si="156"/>
        <v>2.8241454729597235</v>
      </c>
      <c r="CM63" s="18">
        <f t="shared" si="156"/>
        <v>2.8477509065404658</v>
      </c>
      <c r="CN63" s="18">
        <f t="shared" si="156"/>
        <v>2.7170194670858101</v>
      </c>
      <c r="CO63" s="18">
        <f t="shared" si="156"/>
        <v>2.6719201301497306</v>
      </c>
      <c r="CP63" s="18">
        <f t="shared" si="156"/>
        <v>2.1567590441061975</v>
      </c>
      <c r="CR63" s="68">
        <f t="shared" si="137"/>
        <v>-46.403971531179948</v>
      </c>
      <c r="CS63" s="69">
        <f t="shared" si="138"/>
        <v>26.122790359143512</v>
      </c>
      <c r="CT63" s="69">
        <f t="shared" si="139"/>
        <v>-20.281181172036437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1.7008562382434995E-2</v>
      </c>
      <c r="C64" s="18">
        <f t="shared" si="148"/>
        <v>1.60406706673927E-2</v>
      </c>
      <c r="D64" s="18">
        <f t="shared" si="148"/>
        <v>1.6438673565035391E-2</v>
      </c>
      <c r="E64" s="18">
        <f t="shared" si="148"/>
        <v>1.7648737291614716E-2</v>
      </c>
      <c r="F64" s="18">
        <f t="shared" si="148"/>
        <v>2.1138555385014791E-2</v>
      </c>
      <c r="H64" s="68">
        <f t="shared" si="105"/>
        <v>107.31964205086338</v>
      </c>
      <c r="I64" s="69">
        <f t="shared" si="106"/>
        <v>77.563579111437932</v>
      </c>
      <c r="J64" s="69">
        <f t="shared" si="107"/>
        <v>184.88322116230128</v>
      </c>
      <c r="L64" t="str">
        <f t="shared" si="140"/>
        <v>63 Community and civil enforcement occupations</v>
      </c>
      <c r="M64" s="18">
        <f t="shared" si="149"/>
        <v>4.0157602198104929E-2</v>
      </c>
      <c r="N64" s="18">
        <f t="shared" si="149"/>
        <v>2.9396422786378381E-2</v>
      </c>
      <c r="O64" s="18">
        <f t="shared" si="149"/>
        <v>3.7570754051928487E-2</v>
      </c>
      <c r="P64" s="18">
        <f t="shared" si="149"/>
        <v>3.3079879344858988E-2</v>
      </c>
      <c r="Q64" s="18">
        <f t="shared" si="149"/>
        <v>3.8335914644588104E-2</v>
      </c>
      <c r="S64" s="68">
        <f t="shared" si="109"/>
        <v>66.273255164204741</v>
      </c>
      <c r="T64" s="69">
        <f t="shared" si="110"/>
        <v>61.627713681498562</v>
      </c>
      <c r="U64" s="69">
        <f t="shared" si="111"/>
        <v>127.9009688457033</v>
      </c>
      <c r="W64" t="str">
        <f t="shared" si="141"/>
        <v>63 Community and civil enforcement occupations</v>
      </c>
      <c r="X64" s="18">
        <f t="shared" si="150"/>
        <v>8.5853312464535286E-2</v>
      </c>
      <c r="Y64" s="18">
        <f t="shared" si="150"/>
        <v>7.6426677261690626E-2</v>
      </c>
      <c r="Z64" s="18">
        <f t="shared" si="150"/>
        <v>8.4672498872879379E-2</v>
      </c>
      <c r="AA64" s="18">
        <f t="shared" si="150"/>
        <v>8.301229653896959E-2</v>
      </c>
      <c r="AB64" s="18">
        <f t="shared" si="150"/>
        <v>9.1224900867505482E-2</v>
      </c>
      <c r="AD64" s="68">
        <f t="shared" si="113"/>
        <v>45.524368334903222</v>
      </c>
      <c r="AE64" s="69">
        <f t="shared" si="114"/>
        <v>71.268570742205156</v>
      </c>
      <c r="AF64" s="69">
        <f t="shared" si="115"/>
        <v>116.7929390771084</v>
      </c>
      <c r="AH64" t="str">
        <f t="shared" si="142"/>
        <v>63 Community and civil enforcement occupations</v>
      </c>
      <c r="AI64" s="18">
        <f t="shared" si="151"/>
        <v>8.0691319580007637E-2</v>
      </c>
      <c r="AJ64" s="18">
        <f t="shared" si="151"/>
        <v>6.9221859856563123E-2</v>
      </c>
      <c r="AK64" s="18">
        <f t="shared" si="151"/>
        <v>9.4477067654519492E-2</v>
      </c>
      <c r="AL64" s="18">
        <f t="shared" si="151"/>
        <v>8.2314033390728902E-2</v>
      </c>
      <c r="AM64" s="18">
        <f t="shared" si="151"/>
        <v>9.3677422489689841E-2</v>
      </c>
      <c r="AO64" s="68">
        <f t="shared" si="117"/>
        <v>22.583030088041429</v>
      </c>
      <c r="AP64" s="69">
        <f t="shared" si="118"/>
        <v>55.17391167484449</v>
      </c>
      <c r="AQ64" s="69">
        <f t="shared" si="119"/>
        <v>77.756941762885916</v>
      </c>
      <c r="AS64" t="str">
        <f t="shared" si="143"/>
        <v>63 Community and civil enforcement occupations</v>
      </c>
      <c r="AT64" s="18">
        <f t="shared" si="152"/>
        <v>7.9867787521448602E-2</v>
      </c>
      <c r="AU64" s="18">
        <f t="shared" si="152"/>
        <v>6.0312471564948331E-2</v>
      </c>
      <c r="AV64" s="18">
        <f t="shared" si="152"/>
        <v>7.2302823249035475E-2</v>
      </c>
      <c r="AW64" s="18">
        <f t="shared" si="152"/>
        <v>5.5832579393416147E-2</v>
      </c>
      <c r="AX64" s="18">
        <f t="shared" si="152"/>
        <v>5.2502167545348782E-2</v>
      </c>
      <c r="AZ64" s="68">
        <f t="shared" si="121"/>
        <v>-6.5256145076864298</v>
      </c>
      <c r="BA64" s="69">
        <f t="shared" si="122"/>
        <v>48.345478683899671</v>
      </c>
      <c r="BB64" s="69">
        <f t="shared" si="123"/>
        <v>41.819864176213244</v>
      </c>
      <c r="BD64" t="str">
        <f t="shared" si="144"/>
        <v>63 Community and civil enforcement occupations</v>
      </c>
      <c r="BE64" s="18">
        <f t="shared" si="153"/>
        <v>9.8862482046145506E-2</v>
      </c>
      <c r="BF64" s="18">
        <f t="shared" si="153"/>
        <v>6.9198216282590347E-2</v>
      </c>
      <c r="BG64" s="18">
        <f t="shared" si="153"/>
        <v>9.3422938799303246E-2</v>
      </c>
      <c r="BH64" s="18">
        <f t="shared" si="153"/>
        <v>6.6968595922505217E-2</v>
      </c>
      <c r="BI64" s="18">
        <f t="shared" si="153"/>
        <v>7.7605989908187567E-2</v>
      </c>
      <c r="BK64" s="68">
        <f t="shared" si="125"/>
        <v>-9.4883998010781383</v>
      </c>
      <c r="BL64" s="69">
        <f t="shared" si="126"/>
        <v>29.052572488247115</v>
      </c>
      <c r="BM64" s="69">
        <f t="shared" si="127"/>
        <v>19.564172687168977</v>
      </c>
      <c r="BO64" t="str">
        <f t="shared" si="145"/>
        <v>63 Community and civil enforcement occupations</v>
      </c>
      <c r="BP64" s="18">
        <f t="shared" si="154"/>
        <v>0.12575861825177453</v>
      </c>
      <c r="BQ64" s="18">
        <f t="shared" si="154"/>
        <v>0.10478724347230946</v>
      </c>
      <c r="BR64" s="18">
        <f t="shared" si="154"/>
        <v>0.13801571151370293</v>
      </c>
      <c r="BS64" s="18">
        <f t="shared" si="154"/>
        <v>0.11186978320050509</v>
      </c>
      <c r="BT64" s="18">
        <f t="shared" si="154"/>
        <v>0.13859801869596614</v>
      </c>
      <c r="BV64" s="68">
        <f t="shared" si="129"/>
        <v>-20.071200688878982</v>
      </c>
      <c r="BW64" s="69">
        <f t="shared" si="130"/>
        <v>32.279590554676922</v>
      </c>
      <c r="BX64" s="69">
        <f t="shared" si="131"/>
        <v>12.208389865797939</v>
      </c>
      <c r="BZ64" t="str">
        <f t="shared" si="146"/>
        <v>63 Community and civil enforcement occupations</v>
      </c>
      <c r="CA64" s="18">
        <f t="shared" si="155"/>
        <v>0.14972235037170128</v>
      </c>
      <c r="CB64" s="18">
        <f t="shared" si="155"/>
        <v>0.13429596194859583</v>
      </c>
      <c r="CC64" s="18">
        <f t="shared" si="155"/>
        <v>0.18767393577982561</v>
      </c>
      <c r="CD64" s="18">
        <f t="shared" si="155"/>
        <v>0.16061955455834581</v>
      </c>
      <c r="CE64" s="18">
        <f t="shared" si="155"/>
        <v>0.20395845360714659</v>
      </c>
      <c r="CG64" s="68">
        <f t="shared" si="133"/>
        <v>-37.408203530048787</v>
      </c>
      <c r="CH64" s="69">
        <f t="shared" si="134"/>
        <v>29.411784515196139</v>
      </c>
      <c r="CI64" s="69">
        <f t="shared" si="135"/>
        <v>-7.9964190148526546</v>
      </c>
      <c r="CK64" t="str">
        <f t="shared" si="147"/>
        <v>63 Community and civil enforcement occupations</v>
      </c>
      <c r="CL64" s="18">
        <f t="shared" si="156"/>
        <v>0.14093189549877727</v>
      </c>
      <c r="CM64" s="18">
        <f t="shared" si="156"/>
        <v>9.6359264949117909E-2</v>
      </c>
      <c r="CN64" s="18">
        <f t="shared" si="156"/>
        <v>0.13850675534654894</v>
      </c>
      <c r="CO64" s="18">
        <f t="shared" si="156"/>
        <v>8.7434497304886352E-2</v>
      </c>
      <c r="CP64" s="18">
        <f t="shared" si="156"/>
        <v>9.4591691821094948E-2</v>
      </c>
      <c r="CR64" s="68">
        <f t="shared" si="137"/>
        <v>-53.888869610799873</v>
      </c>
      <c r="CS64" s="69">
        <f t="shared" si="138"/>
        <v>14.868055022462789</v>
      </c>
      <c r="CT64" s="69">
        <f t="shared" si="139"/>
        <v>-39.020814588337089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1.3555575960202604</v>
      </c>
      <c r="C65" s="18">
        <f t="shared" si="157"/>
        <v>1.3244631324861418</v>
      </c>
      <c r="D65" s="18">
        <f t="shared" si="157"/>
        <v>0.99413276942832418</v>
      </c>
      <c r="E65" s="18">
        <f t="shared" si="157"/>
        <v>0.96970260922236395</v>
      </c>
      <c r="F65" s="18">
        <f t="shared" si="157"/>
        <v>0.94932581407892735</v>
      </c>
      <c r="H65" s="68">
        <f t="shared" si="105"/>
        <v>53.958197681305663</v>
      </c>
      <c r="I65" s="69">
        <f t="shared" si="106"/>
        <v>54.958203204232767</v>
      </c>
      <c r="J65" s="69">
        <f t="shared" si="107"/>
        <v>108.91640088553845</v>
      </c>
      <c r="L65" t="str">
        <f t="shared" si="140"/>
        <v>71 Sales occupations</v>
      </c>
      <c r="M65" s="18">
        <f t="shared" ref="M65:Q70" si="158">M28/M$35*100</f>
        <v>2.4582671693624358</v>
      </c>
      <c r="N65" s="18">
        <f t="shared" si="158"/>
        <v>2.2850575264842967</v>
      </c>
      <c r="O65" s="18">
        <f t="shared" si="158"/>
        <v>2.1243115263332926</v>
      </c>
      <c r="P65" s="18">
        <f t="shared" si="158"/>
        <v>2.1186112005627047</v>
      </c>
      <c r="Q65" s="18">
        <f t="shared" si="158"/>
        <v>2.3555486596504021</v>
      </c>
      <c r="S65" s="68">
        <f t="shared" si="109"/>
        <v>80.692595316533584</v>
      </c>
      <c r="T65" s="69">
        <f t="shared" si="110"/>
        <v>61.669061689432404</v>
      </c>
      <c r="U65" s="69">
        <f t="shared" si="111"/>
        <v>142.36165700596598</v>
      </c>
      <c r="W65" t="str">
        <f t="shared" si="141"/>
        <v>71 Sales occupations</v>
      </c>
      <c r="X65" s="18">
        <f t="shared" ref="X65:AB70" si="159">X28/X$35*100</f>
        <v>4.7800195857300496</v>
      </c>
      <c r="Y65" s="18">
        <f t="shared" si="159"/>
        <v>4.4754169362862619</v>
      </c>
      <c r="Z65" s="18">
        <f t="shared" si="159"/>
        <v>4.333092356696814</v>
      </c>
      <c r="AA65" s="18">
        <f t="shared" si="159"/>
        <v>4.3529643555672788</v>
      </c>
      <c r="AB65" s="18">
        <f t="shared" si="159"/>
        <v>4.8627256938710373</v>
      </c>
      <c r="AD65" s="68">
        <f t="shared" si="113"/>
        <v>51.581613522724638</v>
      </c>
      <c r="AE65" s="69">
        <f t="shared" si="114"/>
        <v>68.549183709005007</v>
      </c>
      <c r="AF65" s="69">
        <f t="shared" si="115"/>
        <v>120.13079723172963</v>
      </c>
      <c r="AH65" t="str">
        <f t="shared" si="142"/>
        <v>71 Sales occupations</v>
      </c>
      <c r="AI65" s="18">
        <f t="shared" ref="AI65:AM70" si="160">AI28/AI$35*100</f>
        <v>5.5329734443970411</v>
      </c>
      <c r="AJ65" s="18">
        <f t="shared" si="160"/>
        <v>5.6213607945613138</v>
      </c>
      <c r="AK65" s="18">
        <f t="shared" si="160"/>
        <v>5.5695070947479577</v>
      </c>
      <c r="AL65" s="18">
        <f t="shared" si="160"/>
        <v>5.7271086630430101</v>
      </c>
      <c r="AM65" s="18">
        <f t="shared" si="160"/>
        <v>6.5850618499955864</v>
      </c>
      <c r="AO65" s="68">
        <f t="shared" si="117"/>
        <v>46.172246573294004</v>
      </c>
      <c r="AP65" s="69">
        <f t="shared" si="118"/>
        <v>68.763028139255937</v>
      </c>
      <c r="AQ65" s="69">
        <f t="shared" si="119"/>
        <v>114.93527471254994</v>
      </c>
      <c r="AS65" t="str">
        <f t="shared" si="143"/>
        <v>71 Sales occupations</v>
      </c>
      <c r="AT65" s="18">
        <f t="shared" ref="AT65:AX70" si="161">AT28/AT$35*100</f>
        <v>4.9879158483908084</v>
      </c>
      <c r="AU65" s="18">
        <f t="shared" si="161"/>
        <v>4.7250626698109084</v>
      </c>
      <c r="AV65" s="18">
        <f t="shared" si="161"/>
        <v>4.6834353210818191</v>
      </c>
      <c r="AW65" s="18">
        <f t="shared" si="161"/>
        <v>4.3762500913071891</v>
      </c>
      <c r="AX65" s="18">
        <f t="shared" si="161"/>
        <v>4.4982989592833231</v>
      </c>
      <c r="AZ65" s="68">
        <f t="shared" si="121"/>
        <v>23.638699852914275</v>
      </c>
      <c r="BA65" s="69">
        <f t="shared" si="122"/>
        <v>50.116292524170156</v>
      </c>
      <c r="BB65" s="69">
        <f t="shared" si="123"/>
        <v>73.754992377084434</v>
      </c>
      <c r="BD65" t="str">
        <f t="shared" si="144"/>
        <v>71 Sales occupations</v>
      </c>
      <c r="BE65" s="18">
        <f t="shared" ref="BE65:BI70" si="162">BE28/BE$35*100</f>
        <v>9.2404992264507069</v>
      </c>
      <c r="BF65" s="18">
        <f t="shared" si="162"/>
        <v>8.4673730554139865</v>
      </c>
      <c r="BG65" s="18">
        <f t="shared" si="162"/>
        <v>8.6517442289644411</v>
      </c>
      <c r="BH65" s="18">
        <f t="shared" si="162"/>
        <v>8.1141760256592068</v>
      </c>
      <c r="BI65" s="18">
        <f t="shared" si="162"/>
        <v>8.1966055935561091</v>
      </c>
      <c r="BK65" s="68">
        <f t="shared" si="125"/>
        <v>3.226901365024974</v>
      </c>
      <c r="BL65" s="69">
        <f t="shared" si="126"/>
        <v>45.080310593291486</v>
      </c>
      <c r="BM65" s="69">
        <f t="shared" si="127"/>
        <v>48.307211958316465</v>
      </c>
      <c r="BO65" t="str">
        <f t="shared" si="145"/>
        <v>71 Sales occupations</v>
      </c>
      <c r="BP65" s="18">
        <f t="shared" ref="BP65:BT70" si="163">BP28/BP$35*100</f>
        <v>9.7386671940180509</v>
      </c>
      <c r="BQ65" s="18">
        <f t="shared" si="163"/>
        <v>8.5052898851234335</v>
      </c>
      <c r="BR65" s="18">
        <f t="shared" si="163"/>
        <v>8.6705830698049553</v>
      </c>
      <c r="BS65" s="18">
        <f t="shared" si="163"/>
        <v>7.8332426788163794</v>
      </c>
      <c r="BT65" s="18">
        <f t="shared" si="163"/>
        <v>7.3181832809229421</v>
      </c>
      <c r="BV65" s="68">
        <f t="shared" si="129"/>
        <v>-32.82158167846903</v>
      </c>
      <c r="BW65" s="69">
        <f t="shared" si="130"/>
        <v>40.708187198814919</v>
      </c>
      <c r="BX65" s="69">
        <f t="shared" si="131"/>
        <v>7.886605520345892</v>
      </c>
      <c r="BZ65" t="str">
        <f t="shared" si="146"/>
        <v>71 Sales occupations</v>
      </c>
      <c r="CA65" s="18">
        <f t="shared" ref="CA65:CE70" si="164">CA28/CA$35*100</f>
        <v>10.116404874711932</v>
      </c>
      <c r="CB65" s="18">
        <f t="shared" si="164"/>
        <v>9.0167432938568375</v>
      </c>
      <c r="CC65" s="18">
        <f t="shared" si="164"/>
        <v>8.8522626901832187</v>
      </c>
      <c r="CD65" s="18">
        <f t="shared" si="164"/>
        <v>8.24463115985413</v>
      </c>
      <c r="CE65" s="18">
        <f t="shared" si="164"/>
        <v>4.5462004602176904</v>
      </c>
      <c r="CG65" s="68">
        <f t="shared" si="133"/>
        <v>-70.421649131432261</v>
      </c>
      <c r="CH65" s="69">
        <f t="shared" si="134"/>
        <v>23.701443673529678</v>
      </c>
      <c r="CI65" s="69">
        <f t="shared" si="135"/>
        <v>-46.720205457902573</v>
      </c>
      <c r="CK65" t="str">
        <f t="shared" si="147"/>
        <v>71 Sales occupations</v>
      </c>
      <c r="CL65" s="18">
        <f t="shared" ref="CL65:CP70" si="165">CL28/CL$35*100</f>
        <v>11.485552884172677</v>
      </c>
      <c r="CM65" s="18">
        <f t="shared" si="165"/>
        <v>10.26482042676718</v>
      </c>
      <c r="CN65" s="18">
        <f t="shared" si="165"/>
        <v>10.074053698803269</v>
      </c>
      <c r="CO65" s="18">
        <f t="shared" si="165"/>
        <v>8.8976077614989943</v>
      </c>
      <c r="CP65" s="18">
        <f t="shared" si="165"/>
        <v>8.0828993567147123</v>
      </c>
      <c r="CR65" s="68">
        <f t="shared" si="137"/>
        <v>-45.826531675966095</v>
      </c>
      <c r="CS65" s="69">
        <f t="shared" si="138"/>
        <v>20.376989844131081</v>
      </c>
      <c r="CT65" s="69">
        <f t="shared" si="139"/>
        <v>-25.449541831835017</v>
      </c>
    </row>
    <row r="66" spans="1:98" x14ac:dyDescent="0.2">
      <c r="A66" t="str">
        <f t="shared" si="103"/>
        <v>72 Customer service occupations</v>
      </c>
      <c r="B66" s="18">
        <f t="shared" si="157"/>
        <v>0.45172299951442729</v>
      </c>
      <c r="C66" s="18">
        <f t="shared" si="157"/>
        <v>0.43981571236491906</v>
      </c>
      <c r="D66" s="18">
        <f t="shared" si="157"/>
        <v>0.43287930810856129</v>
      </c>
      <c r="E66" s="18">
        <f t="shared" si="157"/>
        <v>0.59073791952003929</v>
      </c>
      <c r="F66" s="18">
        <f t="shared" si="157"/>
        <v>0.67842085579045008</v>
      </c>
      <c r="H66" s="68">
        <f t="shared" si="105"/>
        <v>152.67616759632304</v>
      </c>
      <c r="I66" s="69">
        <f t="shared" si="106"/>
        <v>78.626076849421125</v>
      </c>
      <c r="J66" s="69">
        <f t="shared" si="107"/>
        <v>231.30224444574421</v>
      </c>
      <c r="L66" t="str">
        <f t="shared" si="140"/>
        <v>72 Customer service occupations</v>
      </c>
      <c r="M66" s="18">
        <f t="shared" si="158"/>
        <v>0.75100514435315979</v>
      </c>
      <c r="N66" s="18">
        <f t="shared" si="158"/>
        <v>0.840655786776634</v>
      </c>
      <c r="O66" s="18">
        <f t="shared" si="158"/>
        <v>0.77772481043406683</v>
      </c>
      <c r="P66" s="18">
        <f t="shared" si="158"/>
        <v>1.0639794627817531</v>
      </c>
      <c r="Q66" s="18">
        <f t="shared" si="158"/>
        <v>1.2379537113185821</v>
      </c>
      <c r="S66" s="68">
        <f t="shared" si="109"/>
        <v>159.3850454224399</v>
      </c>
      <c r="T66" s="69">
        <f t="shared" si="110"/>
        <v>84.603579210411922</v>
      </c>
      <c r="U66" s="69">
        <f t="shared" si="111"/>
        <v>243.98862463285181</v>
      </c>
      <c r="W66" t="str">
        <f t="shared" si="141"/>
        <v>72 Customer service occupations</v>
      </c>
      <c r="X66" s="18">
        <f t="shared" si="159"/>
        <v>1.3437025944992234</v>
      </c>
      <c r="Y66" s="18">
        <f t="shared" si="159"/>
        <v>1.4458110053686046</v>
      </c>
      <c r="Z66" s="18">
        <f t="shared" si="159"/>
        <v>1.3872620862794685</v>
      </c>
      <c r="AA66" s="18">
        <f t="shared" si="159"/>
        <v>1.8111195370204256</v>
      </c>
      <c r="AB66" s="18">
        <f t="shared" si="159"/>
        <v>2.1008887848734057</v>
      </c>
      <c r="AD66" s="68">
        <f t="shared" si="113"/>
        <v>104.55459758647055</v>
      </c>
      <c r="AE66" s="69">
        <f t="shared" si="114"/>
        <v>85.607737935411294</v>
      </c>
      <c r="AF66" s="69">
        <f t="shared" si="115"/>
        <v>190.16233552188183</v>
      </c>
      <c r="AH66" t="str">
        <f t="shared" si="142"/>
        <v>72 Customer service occupations</v>
      </c>
      <c r="AI66" s="18">
        <f t="shared" si="160"/>
        <v>1.41903017409469</v>
      </c>
      <c r="AJ66" s="18">
        <f t="shared" si="160"/>
        <v>1.7147324942824806</v>
      </c>
      <c r="AK66" s="18">
        <f t="shared" si="160"/>
        <v>1.7888619515745674</v>
      </c>
      <c r="AL66" s="18">
        <f t="shared" si="160"/>
        <v>2.5066819808784748</v>
      </c>
      <c r="AM66" s="18">
        <f t="shared" si="160"/>
        <v>3.045212631895406</v>
      </c>
      <c r="AO66" s="68">
        <f t="shared" si="117"/>
        <v>110.45663428169841</v>
      </c>
      <c r="AP66" s="69">
        <f t="shared" si="118"/>
        <v>88.59480227616244</v>
      </c>
      <c r="AQ66" s="69">
        <f t="shared" si="119"/>
        <v>199.05143655786082</v>
      </c>
      <c r="AS66" t="str">
        <f t="shared" si="143"/>
        <v>72 Customer service occupations</v>
      </c>
      <c r="AT66" s="18">
        <f t="shared" si="161"/>
        <v>2.0183726830382045</v>
      </c>
      <c r="AU66" s="18">
        <f t="shared" si="161"/>
        <v>2.1079564631538865</v>
      </c>
      <c r="AV66" s="18">
        <f t="shared" si="161"/>
        <v>2.0535632058002427</v>
      </c>
      <c r="AW66" s="18">
        <f t="shared" si="161"/>
        <v>2.6773562945192602</v>
      </c>
      <c r="AX66" s="18">
        <f t="shared" si="161"/>
        <v>2.8032067595493992</v>
      </c>
      <c r="AZ66" s="68">
        <f t="shared" si="121"/>
        <v>75.718585372890018</v>
      </c>
      <c r="BA66" s="69">
        <f t="shared" si="122"/>
        <v>71.579857464313619</v>
      </c>
      <c r="BB66" s="69">
        <f t="shared" si="123"/>
        <v>147.29844283720362</v>
      </c>
      <c r="BD66" t="str">
        <f t="shared" si="144"/>
        <v>72 Customer service occupations</v>
      </c>
      <c r="BE66" s="18">
        <f t="shared" si="162"/>
        <v>1.9726862663038656</v>
      </c>
      <c r="BF66" s="18">
        <f t="shared" si="162"/>
        <v>2.0146725203583125</v>
      </c>
      <c r="BG66" s="18">
        <f t="shared" si="162"/>
        <v>2.1820494338439658</v>
      </c>
      <c r="BH66" s="18">
        <f t="shared" si="162"/>
        <v>2.7092097865072473</v>
      </c>
      <c r="BI66" s="18">
        <f t="shared" si="162"/>
        <v>2.9809763415135597</v>
      </c>
      <c r="BK66" s="68">
        <f t="shared" si="125"/>
        <v>48.852615104894333</v>
      </c>
      <c r="BL66" s="69">
        <f t="shared" si="126"/>
        <v>57.408149525007602</v>
      </c>
      <c r="BM66" s="69">
        <f t="shared" si="127"/>
        <v>106.26076462990193</v>
      </c>
      <c r="BO66" t="str">
        <f t="shared" si="145"/>
        <v>72 Customer service occupations</v>
      </c>
      <c r="BP66" s="18">
        <f t="shared" si="163"/>
        <v>2.088946856379255</v>
      </c>
      <c r="BQ66" s="18">
        <f t="shared" si="163"/>
        <v>2.1821835703844021</v>
      </c>
      <c r="BR66" s="18">
        <f t="shared" si="163"/>
        <v>2.2931863674435404</v>
      </c>
      <c r="BS66" s="18">
        <f t="shared" si="163"/>
        <v>2.857114711852951</v>
      </c>
      <c r="BT66" s="18">
        <f t="shared" si="163"/>
        <v>3.0707669052490845</v>
      </c>
      <c r="BV66" s="68">
        <f t="shared" si="129"/>
        <v>6.5816148067257387</v>
      </c>
      <c r="BW66" s="69">
        <f t="shared" si="130"/>
        <v>56.930588164467785</v>
      </c>
      <c r="BX66" s="69">
        <f t="shared" si="131"/>
        <v>63.512202971193531</v>
      </c>
      <c r="BZ66" t="str">
        <f t="shared" si="146"/>
        <v>72 Customer service occupations</v>
      </c>
      <c r="CA66" s="18">
        <f t="shared" si="164"/>
        <v>1.6007092511818648</v>
      </c>
      <c r="CB66" s="18">
        <f t="shared" si="164"/>
        <v>1.5434677130538024</v>
      </c>
      <c r="CC66" s="18">
        <f t="shared" si="164"/>
        <v>1.5905431943323489</v>
      </c>
      <c r="CD66" s="18">
        <f t="shared" si="164"/>
        <v>1.8977778158069718</v>
      </c>
      <c r="CE66" s="18">
        <f t="shared" si="164"/>
        <v>2.0951367700965373</v>
      </c>
      <c r="CG66" s="68">
        <f t="shared" si="133"/>
        <v>-24.13410614802336</v>
      </c>
      <c r="CH66" s="69">
        <f t="shared" si="134"/>
        <v>32.05349592355936</v>
      </c>
      <c r="CI66" s="69">
        <f t="shared" si="135"/>
        <v>7.9193897755359979</v>
      </c>
      <c r="CK66" t="str">
        <f t="shared" si="147"/>
        <v>72 Customer service occupations</v>
      </c>
      <c r="CL66" s="18">
        <f t="shared" si="165"/>
        <v>1.1653840508237365</v>
      </c>
      <c r="CM66" s="18">
        <f t="shared" si="165"/>
        <v>1.5073216486366146</v>
      </c>
      <c r="CN66" s="18">
        <f t="shared" si="165"/>
        <v>1.6058896259125797</v>
      </c>
      <c r="CO66" s="18">
        <f t="shared" si="165"/>
        <v>2.7163401871583921</v>
      </c>
      <c r="CP66" s="18">
        <f t="shared" si="165"/>
        <v>4.3683831369375516</v>
      </c>
      <c r="CR66" s="68">
        <f t="shared" si="137"/>
        <v>83.665997038952327</v>
      </c>
      <c r="CS66" s="69">
        <f t="shared" si="138"/>
        <v>57.432440037333656</v>
      </c>
      <c r="CT66" s="69">
        <f t="shared" si="139"/>
        <v>141.09843707628599</v>
      </c>
    </row>
    <row r="67" spans="1:98" x14ac:dyDescent="0.2">
      <c r="A67" t="str">
        <f t="shared" si="103"/>
        <v>81 Process, plant and machine operatives</v>
      </c>
      <c r="B67" s="18">
        <f t="shared" si="157"/>
        <v>0.49910757172766324</v>
      </c>
      <c r="C67" s="18">
        <f t="shared" si="157"/>
        <v>0.60556351721405532</v>
      </c>
      <c r="D67" s="18">
        <f t="shared" si="157"/>
        <v>0.47029467565334082</v>
      </c>
      <c r="E67" s="18">
        <f t="shared" si="157"/>
        <v>0.58653389660749466</v>
      </c>
      <c r="F67" s="18">
        <f t="shared" si="157"/>
        <v>0.91956730937544151</v>
      </c>
      <c r="H67" s="68">
        <f t="shared" si="105"/>
        <v>215.24294737258361</v>
      </c>
      <c r="I67" s="69">
        <f t="shared" si="106"/>
        <v>102.65365947901186</v>
      </c>
      <c r="J67" s="69">
        <f t="shared" si="107"/>
        <v>317.89660685159549</v>
      </c>
      <c r="L67" t="str">
        <f t="shared" si="140"/>
        <v>81 Process, plant and machine operatives</v>
      </c>
      <c r="M67" s="18">
        <f t="shared" si="158"/>
        <v>0.48320024562632341</v>
      </c>
      <c r="N67" s="18">
        <f t="shared" si="158"/>
        <v>0.48426238931948407</v>
      </c>
      <c r="O67" s="18">
        <f t="shared" si="158"/>
        <v>0.39932678693272466</v>
      </c>
      <c r="P67" s="18">
        <f t="shared" si="158"/>
        <v>0.5875027563722216</v>
      </c>
      <c r="Q67" s="18">
        <f t="shared" si="158"/>
        <v>0.84745831227413593</v>
      </c>
      <c r="S67" s="68">
        <f t="shared" si="109"/>
        <v>245.82499657857872</v>
      </c>
      <c r="T67" s="69">
        <f t="shared" si="110"/>
        <v>107.1970823194157</v>
      </c>
      <c r="U67" s="69">
        <f t="shared" si="111"/>
        <v>353.02207889799445</v>
      </c>
      <c r="W67" t="str">
        <f t="shared" si="141"/>
        <v>81 Process, plant and machine operatives</v>
      </c>
      <c r="X67" s="18">
        <f t="shared" si="159"/>
        <v>0.6705151626191499</v>
      </c>
      <c r="Y67" s="18">
        <f t="shared" si="159"/>
        <v>0.68069730006329121</v>
      </c>
      <c r="Z67" s="18">
        <f t="shared" si="159"/>
        <v>0.5757214045518273</v>
      </c>
      <c r="AA67" s="18">
        <f t="shared" si="159"/>
        <v>0.84624948354056106</v>
      </c>
      <c r="AB67" s="18">
        <f t="shared" si="159"/>
        <v>1.2841953801412291</v>
      </c>
      <c r="AD67" s="68">
        <f t="shared" si="113"/>
        <v>201.28910456748974</v>
      </c>
      <c r="AE67" s="69">
        <f t="shared" si="114"/>
        <v>106.57667756745384</v>
      </c>
      <c r="AF67" s="69">
        <f t="shared" si="115"/>
        <v>307.86578213494363</v>
      </c>
      <c r="AH67" t="str">
        <f t="shared" si="142"/>
        <v>81 Process, plant and machine operatives</v>
      </c>
      <c r="AI67" s="18">
        <f t="shared" si="160"/>
        <v>0.95201836113867655</v>
      </c>
      <c r="AJ67" s="18">
        <f t="shared" si="160"/>
        <v>0.95964679855368229</v>
      </c>
      <c r="AK67" s="18">
        <f t="shared" si="160"/>
        <v>0.94757617191546539</v>
      </c>
      <c r="AL67" s="18">
        <f t="shared" si="160"/>
        <v>1.3382409357446616</v>
      </c>
      <c r="AM67" s="18">
        <f t="shared" si="160"/>
        <v>1.6366939405023924</v>
      </c>
      <c r="AO67" s="68">
        <f t="shared" si="117"/>
        <v>113.5379987267797</v>
      </c>
      <c r="AP67" s="69">
        <f t="shared" si="118"/>
        <v>79.677700274890839</v>
      </c>
      <c r="AQ67" s="69">
        <f t="shared" si="119"/>
        <v>193.21569900167054</v>
      </c>
      <c r="AS67" t="str">
        <f t="shared" si="143"/>
        <v>81 Process, plant and machine operatives</v>
      </c>
      <c r="AT67" s="18">
        <f t="shared" si="161"/>
        <v>2.2880286102068137</v>
      </c>
      <c r="AU67" s="18">
        <f t="shared" si="161"/>
        <v>2.182861892154643</v>
      </c>
      <c r="AV67" s="18">
        <f t="shared" si="161"/>
        <v>2.0816533227507343</v>
      </c>
      <c r="AW67" s="18">
        <f t="shared" si="161"/>
        <v>2.837785919531103</v>
      </c>
      <c r="AX67" s="18">
        <f t="shared" si="161"/>
        <v>3.4741108927214439</v>
      </c>
      <c r="AZ67" s="68">
        <f t="shared" si="121"/>
        <v>114.83543412427821</v>
      </c>
      <c r="BA67" s="69">
        <f t="shared" si="122"/>
        <v>80.62030758657373</v>
      </c>
      <c r="BB67" s="69">
        <f t="shared" si="123"/>
        <v>195.45574171085195</v>
      </c>
      <c r="BD67" t="str">
        <f t="shared" si="144"/>
        <v>81 Process, plant and machine operatives</v>
      </c>
      <c r="BE67" s="18">
        <f t="shared" si="162"/>
        <v>3.7947712063051497</v>
      </c>
      <c r="BF67" s="18">
        <f t="shared" si="162"/>
        <v>3.6110032716903731</v>
      </c>
      <c r="BG67" s="18">
        <f t="shared" si="162"/>
        <v>3.1637112710990336</v>
      </c>
      <c r="BH67" s="18">
        <f t="shared" si="162"/>
        <v>4.2327966469237559</v>
      </c>
      <c r="BI67" s="18">
        <f t="shared" si="162"/>
        <v>4.7232296850809226</v>
      </c>
      <c r="BK67" s="68">
        <f t="shared" si="125"/>
        <v>62.668981856393103</v>
      </c>
      <c r="BL67" s="69">
        <f t="shared" si="126"/>
        <v>53.676980735566758</v>
      </c>
      <c r="BM67" s="69">
        <f t="shared" si="127"/>
        <v>116.34596259195986</v>
      </c>
      <c r="BO67" t="str">
        <f t="shared" si="145"/>
        <v>81 Process, plant and machine operatives</v>
      </c>
      <c r="BP67" s="18">
        <f t="shared" si="163"/>
        <v>4.9993431341029826</v>
      </c>
      <c r="BQ67" s="18">
        <f t="shared" si="163"/>
        <v>4.909609775595813</v>
      </c>
      <c r="BR67" s="18">
        <f t="shared" si="163"/>
        <v>4.3878201605340852</v>
      </c>
      <c r="BS67" s="18">
        <f t="shared" si="163"/>
        <v>5.8277059549804306</v>
      </c>
      <c r="BT67" s="18">
        <f t="shared" si="163"/>
        <v>6.6308846845069436</v>
      </c>
      <c r="BV67" s="68">
        <f t="shared" si="129"/>
        <v>20.281116808075542</v>
      </c>
      <c r="BW67" s="69">
        <f t="shared" si="130"/>
        <v>48.460963171526053</v>
      </c>
      <c r="BX67" s="69">
        <f t="shared" si="131"/>
        <v>68.742079979601598</v>
      </c>
      <c r="BZ67" t="str">
        <f t="shared" si="146"/>
        <v>81 Process, plant and machine operatives</v>
      </c>
      <c r="CA67" s="18">
        <f t="shared" si="164"/>
        <v>6.1295353932329562</v>
      </c>
      <c r="CB67" s="18">
        <f t="shared" si="164"/>
        <v>6.0806572885059449</v>
      </c>
      <c r="CC67" s="18">
        <f t="shared" si="164"/>
        <v>5.5888748468954228</v>
      </c>
      <c r="CD67" s="18">
        <f t="shared" si="164"/>
        <v>6.9206278186391659</v>
      </c>
      <c r="CE67" s="18">
        <f t="shared" si="164"/>
        <v>5.5720331267787149</v>
      </c>
      <c r="CG67" s="68">
        <f t="shared" si="133"/>
        <v>-42.579235135253754</v>
      </c>
      <c r="CH67" s="69">
        <f t="shared" si="134"/>
        <v>32.968085710514082</v>
      </c>
      <c r="CI67" s="69">
        <f t="shared" si="135"/>
        <v>-9.6111494247396756</v>
      </c>
      <c r="CK67" t="str">
        <f t="shared" si="147"/>
        <v>81 Process, plant and machine operatives</v>
      </c>
      <c r="CL67" s="18">
        <f t="shared" si="165"/>
        <v>8.0782863262022158</v>
      </c>
      <c r="CM67" s="18">
        <f t="shared" si="165"/>
        <v>6.8561440651143108</v>
      </c>
      <c r="CN67" s="18">
        <f t="shared" si="165"/>
        <v>6.293408989321243</v>
      </c>
      <c r="CO67" s="18">
        <f t="shared" si="165"/>
        <v>4.2808738668430459</v>
      </c>
      <c r="CP67" s="18">
        <f t="shared" si="165"/>
        <v>2.5818059945317948</v>
      </c>
      <c r="CR67" s="68">
        <f t="shared" si="137"/>
        <v>-72.301172856096358</v>
      </c>
      <c r="CS67" s="69">
        <f t="shared" si="138"/>
        <v>14.577471187813318</v>
      </c>
      <c r="CT67" s="69">
        <f t="shared" si="139"/>
        <v>-57.723701668283034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0.68137490757715835</v>
      </c>
      <c r="C68" s="18">
        <f t="shared" si="157"/>
        <v>0.7625741479927346</v>
      </c>
      <c r="D68" s="18">
        <f t="shared" si="157"/>
        <v>0.86207530288899392</v>
      </c>
      <c r="E68" s="18">
        <f t="shared" si="157"/>
        <v>1.1044487276552966</v>
      </c>
      <c r="F68" s="18">
        <f t="shared" si="157"/>
        <v>1.3612646282545871</v>
      </c>
      <c r="H68" s="68">
        <f t="shared" si="105"/>
        <v>154.58292616204022</v>
      </c>
      <c r="I68" s="69">
        <f t="shared" si="106"/>
        <v>112.53120438814372</v>
      </c>
      <c r="J68" s="69">
        <f t="shared" si="107"/>
        <v>267.11413055018397</v>
      </c>
      <c r="L68" t="str">
        <f t="shared" si="140"/>
        <v>82 Transport and mobile machine drivers and operatives</v>
      </c>
      <c r="M68" s="18">
        <f t="shared" si="158"/>
        <v>0.5930075792773144</v>
      </c>
      <c r="N68" s="18">
        <f t="shared" si="158"/>
        <v>0.61880381205918011</v>
      </c>
      <c r="O68" s="18">
        <f t="shared" si="158"/>
        <v>0.68145883884551817</v>
      </c>
      <c r="P68" s="18">
        <f t="shared" si="158"/>
        <v>0.76964268867294539</v>
      </c>
      <c r="Q68" s="18">
        <f t="shared" si="158"/>
        <v>0.86181473516031981</v>
      </c>
      <c r="S68" s="68">
        <f t="shared" si="109"/>
        <v>106.08233556637754</v>
      </c>
      <c r="T68" s="69">
        <f t="shared" si="110"/>
        <v>95.294371985277635</v>
      </c>
      <c r="U68" s="69">
        <f t="shared" si="111"/>
        <v>201.37670755165519</v>
      </c>
      <c r="W68" t="str">
        <f t="shared" si="141"/>
        <v>82 Transport and mobile machine drivers and operatives</v>
      </c>
      <c r="X68" s="18">
        <f t="shared" si="159"/>
        <v>1.0333098016969644</v>
      </c>
      <c r="Y68" s="18">
        <f t="shared" si="159"/>
        <v>1.1210804640764631</v>
      </c>
      <c r="Z68" s="18">
        <f t="shared" si="159"/>
        <v>1.277525787861064</v>
      </c>
      <c r="AA68" s="18">
        <f t="shared" si="159"/>
        <v>1.4125339275798576</v>
      </c>
      <c r="AB68" s="18">
        <f t="shared" si="159"/>
        <v>1.5362951130734985</v>
      </c>
      <c r="AD68" s="68">
        <f t="shared" si="113"/>
        <v>62.431282483797254</v>
      </c>
      <c r="AE68" s="69">
        <f t="shared" si="114"/>
        <v>87.329038029556955</v>
      </c>
      <c r="AF68" s="69">
        <f t="shared" si="115"/>
        <v>149.76032051335423</v>
      </c>
      <c r="AH68" t="str">
        <f t="shared" si="142"/>
        <v>82 Transport and mobile machine drivers and operatives</v>
      </c>
      <c r="AI68" s="18">
        <f t="shared" si="160"/>
        <v>1.7168605159491792</v>
      </c>
      <c r="AJ68" s="18">
        <f t="shared" si="160"/>
        <v>1.9384767045025924</v>
      </c>
      <c r="AK68" s="18">
        <f t="shared" si="160"/>
        <v>2.4331020655339279</v>
      </c>
      <c r="AL68" s="18">
        <f t="shared" si="160"/>
        <v>2.8052190896944715</v>
      </c>
      <c r="AM68" s="18">
        <f t="shared" si="160"/>
        <v>3.1986708107673003</v>
      </c>
      <c r="AO68" s="68">
        <f t="shared" si="117"/>
        <v>62.529067922723335</v>
      </c>
      <c r="AP68" s="69">
        <f t="shared" si="118"/>
        <v>84.381281410892186</v>
      </c>
      <c r="AQ68" s="69">
        <f t="shared" si="119"/>
        <v>146.91034933361553</v>
      </c>
      <c r="AS68" t="str">
        <f t="shared" si="143"/>
        <v>82 Transport and mobile machine drivers and operatives</v>
      </c>
      <c r="AT68" s="18">
        <f t="shared" si="161"/>
        <v>2.6480319526768947</v>
      </c>
      <c r="AU68" s="18">
        <f t="shared" si="161"/>
        <v>2.9164694319170823</v>
      </c>
      <c r="AV68" s="18">
        <f t="shared" si="161"/>
        <v>3.3323438101471226</v>
      </c>
      <c r="AW68" s="18">
        <f t="shared" si="161"/>
        <v>3.772094821502805</v>
      </c>
      <c r="AX68" s="18">
        <f t="shared" si="161"/>
        <v>4.115871155015884</v>
      </c>
      <c r="AZ68" s="68">
        <f t="shared" si="121"/>
        <v>58.994685910008826</v>
      </c>
      <c r="BA68" s="69">
        <f t="shared" si="122"/>
        <v>85.818965187459611</v>
      </c>
      <c r="BB68" s="69">
        <f t="shared" si="123"/>
        <v>144.81365109746847</v>
      </c>
      <c r="BD68" t="str">
        <f t="shared" si="144"/>
        <v>82 Transport and mobile machine drivers and operatives</v>
      </c>
      <c r="BE68" s="18">
        <f t="shared" si="162"/>
        <v>4.3512258252037954</v>
      </c>
      <c r="BF68" s="18">
        <f t="shared" si="162"/>
        <v>5.2169406724213312</v>
      </c>
      <c r="BG68" s="18">
        <f t="shared" si="162"/>
        <v>5.0006683146699338</v>
      </c>
      <c r="BH68" s="18">
        <f t="shared" si="162"/>
        <v>5.83578915127696</v>
      </c>
      <c r="BI68" s="18">
        <f t="shared" si="162"/>
        <v>6.6702144434684776</v>
      </c>
      <c r="BK68" s="68">
        <f t="shared" si="125"/>
        <v>45.336357603085865</v>
      </c>
      <c r="BL68" s="69">
        <f t="shared" si="126"/>
        <v>66.046992983711675</v>
      </c>
      <c r="BM68" s="69">
        <f t="shared" si="127"/>
        <v>111.38335058679753</v>
      </c>
      <c r="BO68" t="str">
        <f t="shared" si="145"/>
        <v>82 Transport and mobile machine drivers and operatives</v>
      </c>
      <c r="BP68" s="18">
        <f t="shared" si="163"/>
        <v>6.6616226238432246</v>
      </c>
      <c r="BQ68" s="18">
        <f t="shared" si="163"/>
        <v>8.2495416241006723</v>
      </c>
      <c r="BR68" s="18">
        <f t="shared" si="163"/>
        <v>7.9526905233686804</v>
      </c>
      <c r="BS68" s="18">
        <f t="shared" si="163"/>
        <v>9.3258089671127706</v>
      </c>
      <c r="BT68" s="18">
        <f t="shared" si="163"/>
        <v>11.135535808737664</v>
      </c>
      <c r="BV68" s="68">
        <f t="shared" si="129"/>
        <v>11.447885310943885</v>
      </c>
      <c r="BW68" s="69">
        <f t="shared" si="130"/>
        <v>58.770442407748078</v>
      </c>
      <c r="BX68" s="69">
        <f t="shared" si="131"/>
        <v>70.218327718691967</v>
      </c>
      <c r="BZ68" t="str">
        <f t="shared" si="146"/>
        <v>82 Transport and mobile machine drivers and operatives</v>
      </c>
      <c r="CA68" s="18">
        <f t="shared" si="164"/>
        <v>8.6144056407773597</v>
      </c>
      <c r="CB68" s="18">
        <f t="shared" si="164"/>
        <v>10.369377403625426</v>
      </c>
      <c r="CC68" s="18">
        <f t="shared" si="164"/>
        <v>10.665297702334531</v>
      </c>
      <c r="CD68" s="18">
        <f t="shared" si="164"/>
        <v>10.495616341633109</v>
      </c>
      <c r="CE68" s="18">
        <f t="shared" si="164"/>
        <v>11.678617533528946</v>
      </c>
      <c r="CG68" s="68">
        <f t="shared" si="133"/>
        <v>-36.9335883496042</v>
      </c>
      <c r="CH68" s="69">
        <f t="shared" si="134"/>
        <v>40.103948608958881</v>
      </c>
      <c r="CI68" s="69">
        <f t="shared" si="135"/>
        <v>3.1703602593546765</v>
      </c>
      <c r="CK68" t="str">
        <f t="shared" si="147"/>
        <v>82 Transport and mobile machine drivers and operatives</v>
      </c>
      <c r="CL68" s="18">
        <f t="shared" si="165"/>
        <v>10.063236037852544</v>
      </c>
      <c r="CM68" s="18">
        <f t="shared" si="165"/>
        <v>12.366745759361782</v>
      </c>
      <c r="CN68" s="18">
        <f t="shared" si="165"/>
        <v>13.299059771931182</v>
      </c>
      <c r="CO68" s="18">
        <f t="shared" si="165"/>
        <v>13.813985498160408</v>
      </c>
      <c r="CP68" s="18">
        <f t="shared" si="165"/>
        <v>9.1877434028033917</v>
      </c>
      <c r="CR68" s="68">
        <f t="shared" si="137"/>
        <v>-53.354296108336698</v>
      </c>
      <c r="CS68" s="69">
        <f t="shared" si="138"/>
        <v>31.420772620900451</v>
      </c>
      <c r="CT68" s="69">
        <f t="shared" si="139"/>
        <v>-21.933523487436243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8.3457344783878454E-3</v>
      </c>
      <c r="C69" s="18">
        <f t="shared" si="157"/>
        <v>6.4927745027184977E-3</v>
      </c>
      <c r="D69" s="18">
        <f t="shared" si="157"/>
        <v>6.084197904133319E-3</v>
      </c>
      <c r="E69" s="18">
        <f t="shared" si="157"/>
        <v>4.911782327759847E-3</v>
      </c>
      <c r="F69" s="18">
        <f t="shared" si="157"/>
        <v>5.0372401600262823E-3</v>
      </c>
      <c r="H69" s="68">
        <f t="shared" si="105"/>
        <v>33.481550471646777</v>
      </c>
      <c r="I69" s="69">
        <f t="shared" si="106"/>
        <v>59.747453409960748</v>
      </c>
      <c r="J69" s="69">
        <f t="shared" si="107"/>
        <v>93.229003881607525</v>
      </c>
      <c r="L69" t="str">
        <f t="shared" si="140"/>
        <v>91 Elementary trades and related occupations</v>
      </c>
      <c r="M69" s="18">
        <f t="shared" si="158"/>
        <v>0.28189432881929938</v>
      </c>
      <c r="N69" s="18">
        <f t="shared" si="158"/>
        <v>0.25673894830508248</v>
      </c>
      <c r="O69" s="18">
        <f t="shared" si="158"/>
        <v>0.21449731404289346</v>
      </c>
      <c r="P69" s="18">
        <f t="shared" si="158"/>
        <v>0.1968169557271279</v>
      </c>
      <c r="Q69" s="18">
        <f t="shared" si="158"/>
        <v>0.21364357065077264</v>
      </c>
      <c r="S69" s="68">
        <f t="shared" si="109"/>
        <v>62.305953645684944</v>
      </c>
      <c r="T69" s="69">
        <f t="shared" si="110"/>
        <v>64.565858141043236</v>
      </c>
      <c r="U69" s="69">
        <f t="shared" si="111"/>
        <v>126.87181178672819</v>
      </c>
      <c r="W69" t="str">
        <f t="shared" si="141"/>
        <v>91 Elementary trades and related occupations</v>
      </c>
      <c r="X69" s="18">
        <f t="shared" si="159"/>
        <v>0.45856610157574307</v>
      </c>
      <c r="Y69" s="18">
        <f t="shared" si="159"/>
        <v>0.4507899082273506</v>
      </c>
      <c r="Z69" s="18">
        <f t="shared" si="159"/>
        <v>0.40083460602803428</v>
      </c>
      <c r="AA69" s="18">
        <f t="shared" si="159"/>
        <v>0.34643390234352051</v>
      </c>
      <c r="AB69" s="18">
        <f t="shared" si="159"/>
        <v>0.34784140659110352</v>
      </c>
      <c r="AD69" s="68">
        <f t="shared" si="113"/>
        <v>17.214346082565303</v>
      </c>
      <c r="AE69" s="69">
        <f t="shared" si="114"/>
        <v>64.335545635571691</v>
      </c>
      <c r="AF69" s="69">
        <f t="shared" si="115"/>
        <v>81.549891718137005</v>
      </c>
      <c r="AH69" t="str">
        <f t="shared" si="142"/>
        <v>91 Elementary trades and related occupations</v>
      </c>
      <c r="AI69" s="18">
        <f t="shared" si="160"/>
        <v>1.0510923268208425</v>
      </c>
      <c r="AJ69" s="18">
        <f t="shared" si="160"/>
        <v>1.1457984349898327</v>
      </c>
      <c r="AK69" s="18">
        <f t="shared" si="160"/>
        <v>1.0527934940924089</v>
      </c>
      <c r="AL69" s="18">
        <f t="shared" si="160"/>
        <v>0.94932479098252665</v>
      </c>
      <c r="AM69" s="18">
        <f t="shared" si="160"/>
        <v>1.0411786278417525</v>
      </c>
      <c r="AO69" s="68">
        <f t="shared" si="117"/>
        <v>22.265485652765086</v>
      </c>
      <c r="AP69" s="69">
        <f t="shared" si="118"/>
        <v>64.898991252827457</v>
      </c>
      <c r="AQ69" s="69">
        <f t="shared" si="119"/>
        <v>87.164476905592537</v>
      </c>
      <c r="AS69" t="str">
        <f t="shared" si="143"/>
        <v>91 Elementary trades and related occupations</v>
      </c>
      <c r="AT69" s="18">
        <f t="shared" si="161"/>
        <v>1.1616363186156162</v>
      </c>
      <c r="AU69" s="18">
        <f t="shared" si="161"/>
        <v>1.123895002242272</v>
      </c>
      <c r="AV69" s="18">
        <f t="shared" si="161"/>
        <v>1.1190825840246195</v>
      </c>
      <c r="AW69" s="18">
        <f t="shared" si="161"/>
        <v>1.0044473396282507</v>
      </c>
      <c r="AX69" s="18">
        <f t="shared" si="161"/>
        <v>1.0116309123311655</v>
      </c>
      <c r="AZ69" s="68">
        <f t="shared" si="121"/>
        <v>16.367202943963889</v>
      </c>
      <c r="BA69" s="69">
        <f t="shared" si="122"/>
        <v>57.134490952584791</v>
      </c>
      <c r="BB69" s="69">
        <f t="shared" si="123"/>
        <v>73.501693896548687</v>
      </c>
      <c r="BD69" t="str">
        <f t="shared" si="144"/>
        <v>91 Elementary trades and related occupations</v>
      </c>
      <c r="BE69" s="18">
        <f t="shared" si="162"/>
        <v>1.5428254439165785</v>
      </c>
      <c r="BF69" s="18">
        <f t="shared" si="162"/>
        <v>1.3612381318223254</v>
      </c>
      <c r="BG69" s="18">
        <f t="shared" si="162"/>
        <v>1.2351038402470194</v>
      </c>
      <c r="BH69" s="18">
        <f t="shared" si="162"/>
        <v>1.1275844208052959</v>
      </c>
      <c r="BI69" s="18">
        <f t="shared" si="162"/>
        <v>1.2325678636429214</v>
      </c>
      <c r="BK69" s="68">
        <f t="shared" si="125"/>
        <v>8.7351337767913613</v>
      </c>
      <c r="BL69" s="69">
        <f t="shared" si="126"/>
        <v>35.58273375205998</v>
      </c>
      <c r="BM69" s="69">
        <f t="shared" si="127"/>
        <v>44.317867528851345</v>
      </c>
      <c r="BO69" t="str">
        <f t="shared" si="145"/>
        <v>91 Elementary trades and related occupations</v>
      </c>
      <c r="BP69" s="18">
        <f t="shared" si="163"/>
        <v>2.5724554996385276</v>
      </c>
      <c r="BQ69" s="18">
        <f t="shared" si="163"/>
        <v>2.2856564840921858</v>
      </c>
      <c r="BR69" s="18">
        <f t="shared" si="163"/>
        <v>2.1457693082413898</v>
      </c>
      <c r="BS69" s="18">
        <f t="shared" si="163"/>
        <v>1.8382107448556291</v>
      </c>
      <c r="BT69" s="18">
        <f t="shared" si="163"/>
        <v>1.931925314332622</v>
      </c>
      <c r="BV69" s="68">
        <f t="shared" si="129"/>
        <v>-28.33912613590277</v>
      </c>
      <c r="BW69" s="69">
        <f t="shared" si="130"/>
        <v>29.515424734526146</v>
      </c>
      <c r="BX69" s="69">
        <f t="shared" si="131"/>
        <v>1.1762985986233789</v>
      </c>
      <c r="BZ69" t="str">
        <f t="shared" si="146"/>
        <v>91 Elementary trades and related occupations</v>
      </c>
      <c r="CA69" s="18">
        <f t="shared" si="164"/>
        <v>4.8465190884359792</v>
      </c>
      <c r="CB69" s="18">
        <f t="shared" si="164"/>
        <v>4.8520811770213754</v>
      </c>
      <c r="CC69" s="18">
        <f t="shared" si="164"/>
        <v>4.5948559327651015</v>
      </c>
      <c r="CD69" s="18">
        <f t="shared" si="164"/>
        <v>3.9574518898917637</v>
      </c>
      <c r="CE69" s="18">
        <f t="shared" si="164"/>
        <v>4.757515788712543</v>
      </c>
      <c r="CG69" s="68">
        <f t="shared" si="133"/>
        <v>-40.366814792355477</v>
      </c>
      <c r="CH69" s="69">
        <f t="shared" si="134"/>
        <v>30.221188988071574</v>
      </c>
      <c r="CI69" s="69">
        <f t="shared" si="135"/>
        <v>-10.145625804283902</v>
      </c>
      <c r="CK69" t="str">
        <f t="shared" si="147"/>
        <v>91 Elementary trades and related occupations</v>
      </c>
      <c r="CL69" s="18">
        <f t="shared" si="165"/>
        <v>6.4096186581087649</v>
      </c>
      <c r="CM69" s="18">
        <f t="shared" si="165"/>
        <v>6.2852501236206333</v>
      </c>
      <c r="CN69" s="18">
        <f t="shared" si="165"/>
        <v>6.2727488977703905</v>
      </c>
      <c r="CO69" s="18">
        <f t="shared" si="165"/>
        <v>5.9209346136124603</v>
      </c>
      <c r="CP69" s="18">
        <f t="shared" si="165"/>
        <v>5.680325929473689</v>
      </c>
      <c r="CR69" s="68">
        <f t="shared" si="137"/>
        <v>-38.85807834650673</v>
      </c>
      <c r="CS69" s="69">
        <f t="shared" si="138"/>
        <v>25.183744774955247</v>
      </c>
      <c r="CT69" s="69">
        <f t="shared" si="139"/>
        <v>-13.674333571551484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0.59210063055006135</v>
      </c>
      <c r="C70" s="18">
        <f t="shared" si="157"/>
        <v>0.57470511924360679</v>
      </c>
      <c r="D70" s="18">
        <f t="shared" si="157"/>
        <v>0.52228847362054531</v>
      </c>
      <c r="E70" s="18">
        <f t="shared" si="157"/>
        <v>0.60457978450150973</v>
      </c>
      <c r="F70" s="18">
        <f t="shared" si="157"/>
        <v>0.6904478466010181</v>
      </c>
      <c r="H70" s="68">
        <f t="shared" si="105"/>
        <v>113.1338134590622</v>
      </c>
      <c r="I70" s="69">
        <f t="shared" si="106"/>
        <v>81.626853839974672</v>
      </c>
      <c r="J70" s="69">
        <f t="shared" si="107"/>
        <v>194.76066729903687</v>
      </c>
      <c r="L70" t="str">
        <f t="shared" ref="L70" si="166">A70</f>
        <v>92 Elementary administration and service occupations</v>
      </c>
      <c r="M70" s="18">
        <f t="shared" si="158"/>
        <v>1.8495244701094922</v>
      </c>
      <c r="N70" s="18">
        <f t="shared" si="158"/>
        <v>1.7893365434559751</v>
      </c>
      <c r="O70" s="18">
        <f t="shared" si="158"/>
        <v>1.651614459429803</v>
      </c>
      <c r="P70" s="18">
        <f t="shared" si="158"/>
        <v>1.9081432388815771</v>
      </c>
      <c r="Q70" s="18">
        <f t="shared" si="158"/>
        <v>2.2456327397785936</v>
      </c>
      <c r="S70" s="68">
        <f t="shared" si="109"/>
        <v>121.56264255173375</v>
      </c>
      <c r="T70" s="69">
        <f t="shared" si="110"/>
        <v>82.982404974366247</v>
      </c>
      <c r="U70" s="69">
        <f t="shared" si="111"/>
        <v>204.54504752610001</v>
      </c>
      <c r="W70" t="str">
        <f t="shared" ref="W70" si="167">A70</f>
        <v>92 Elementary administration and service occupations</v>
      </c>
      <c r="X70" s="18">
        <f t="shared" si="159"/>
        <v>3.3218438723926615</v>
      </c>
      <c r="Y70" s="18">
        <f t="shared" si="159"/>
        <v>3.510036287451058</v>
      </c>
      <c r="Z70" s="18">
        <f t="shared" si="159"/>
        <v>3.2728068467527565</v>
      </c>
      <c r="AA70" s="18">
        <f t="shared" si="159"/>
        <v>3.6615700455156093</v>
      </c>
      <c r="AB70" s="18">
        <f t="shared" si="159"/>
        <v>4.1368188157438839</v>
      </c>
      <c r="AD70" s="68">
        <f t="shared" si="113"/>
        <v>70.730387003686246</v>
      </c>
      <c r="AE70" s="69">
        <f t="shared" si="114"/>
        <v>83.744971775884835</v>
      </c>
      <c r="AF70" s="69">
        <f t="shared" si="115"/>
        <v>154.47535877957108</v>
      </c>
      <c r="AH70" t="str">
        <f t="shared" ref="AH70" si="168">L70</f>
        <v>92 Elementary administration and service occupations</v>
      </c>
      <c r="AI70" s="18">
        <f t="shared" si="160"/>
        <v>5.2363951765147059</v>
      </c>
      <c r="AJ70" s="18">
        <f t="shared" si="160"/>
        <v>5.9816625472141114</v>
      </c>
      <c r="AK70" s="18">
        <f t="shared" si="160"/>
        <v>5.8218466547629379</v>
      </c>
      <c r="AL70" s="18">
        <f t="shared" si="160"/>
        <v>6.8177923928886219</v>
      </c>
      <c r="AM70" s="18">
        <f t="shared" si="160"/>
        <v>8.1261899796194133</v>
      </c>
      <c r="AO70" s="68">
        <f t="shared" si="117"/>
        <v>72.563139795311812</v>
      </c>
      <c r="AP70" s="69">
        <f t="shared" si="118"/>
        <v>79.991920969161782</v>
      </c>
      <c r="AQ70" s="69">
        <f t="shared" si="119"/>
        <v>152.55506076447361</v>
      </c>
      <c r="AS70" t="str">
        <f t="shared" ref="AS70" si="169">W70</f>
        <v>92 Elementary administration and service occupations</v>
      </c>
      <c r="AT70" s="18">
        <f t="shared" si="161"/>
        <v>4.7720308676790673</v>
      </c>
      <c r="AU70" s="18">
        <f t="shared" si="161"/>
        <v>5.0466061757261285</v>
      </c>
      <c r="AV70" s="18">
        <f t="shared" si="161"/>
        <v>4.7558975813778668</v>
      </c>
      <c r="AW70" s="18">
        <f t="shared" si="161"/>
        <v>5.204373693607562</v>
      </c>
      <c r="AX70" s="18">
        <f t="shared" si="161"/>
        <v>5.8582773549487728</v>
      </c>
      <c r="AZ70" s="68">
        <f t="shared" si="121"/>
        <v>58.565271898577933</v>
      </c>
      <c r="BA70" s="69">
        <f t="shared" si="122"/>
        <v>75.578249290265305</v>
      </c>
      <c r="BB70" s="69">
        <f t="shared" si="123"/>
        <v>134.14352118884324</v>
      </c>
      <c r="BD70" t="str">
        <f t="shared" ref="BD70" si="170">AH70</f>
        <v>92 Elementary administration and service occupations</v>
      </c>
      <c r="BE70" s="18">
        <f t="shared" si="162"/>
        <v>8.1249961141917897</v>
      </c>
      <c r="BF70" s="18">
        <f t="shared" si="162"/>
        <v>7.7016750529290094</v>
      </c>
      <c r="BG70" s="18">
        <f t="shared" si="162"/>
        <v>7.3446275708276358</v>
      </c>
      <c r="BH70" s="18">
        <f t="shared" si="162"/>
        <v>7.3114539690778262</v>
      </c>
      <c r="BI70" s="18">
        <f t="shared" si="162"/>
        <v>7.308099617293065</v>
      </c>
      <c r="BK70" s="68">
        <f t="shared" si="125"/>
        <v>8.4169548378321437</v>
      </c>
      <c r="BL70" s="69">
        <f t="shared" si="126"/>
        <v>48.024703676594598</v>
      </c>
      <c r="BM70" s="69">
        <f t="shared" si="127"/>
        <v>56.441658514426742</v>
      </c>
      <c r="BO70" t="str">
        <f t="shared" ref="BO70" si="171">AS70</f>
        <v>92 Elementary administration and service occupations</v>
      </c>
      <c r="BP70" s="18">
        <f t="shared" si="163"/>
        <v>13.181256668048839</v>
      </c>
      <c r="BQ70" s="18">
        <f t="shared" si="163"/>
        <v>13.53274044395652</v>
      </c>
      <c r="BR70" s="18">
        <f t="shared" si="163"/>
        <v>12.76867429094751</v>
      </c>
      <c r="BS70" s="18">
        <f t="shared" si="163"/>
        <v>13.631234028852312</v>
      </c>
      <c r="BT70" s="18">
        <f t="shared" si="163"/>
        <v>14.762551504998791</v>
      </c>
      <c r="BV70" s="68">
        <f t="shared" si="129"/>
        <v>-7.9782659733736203</v>
      </c>
      <c r="BW70" s="69">
        <f t="shared" si="130"/>
        <v>46.386961768592656</v>
      </c>
      <c r="BX70" s="69">
        <f t="shared" si="131"/>
        <v>38.408695795219032</v>
      </c>
      <c r="BZ70" t="str">
        <f t="shared" ref="BZ70" si="172">BD70</f>
        <v>92 Elementary administration and service occupations</v>
      </c>
      <c r="CA70" s="18">
        <f t="shared" si="164"/>
        <v>18.42525729715657</v>
      </c>
      <c r="CB70" s="18">
        <f t="shared" si="164"/>
        <v>18.812753071428567</v>
      </c>
      <c r="CC70" s="18">
        <f t="shared" si="164"/>
        <v>18.036008778146851</v>
      </c>
      <c r="CD70" s="18">
        <f t="shared" si="164"/>
        <v>19.791813194145437</v>
      </c>
      <c r="CE70" s="18">
        <f t="shared" si="164"/>
        <v>21.006948198811266</v>
      </c>
      <c r="CG70" s="68">
        <f t="shared" si="133"/>
        <v>-32.918588173382702</v>
      </c>
      <c r="CH70" s="69">
        <f t="shared" si="134"/>
        <v>34.857166105763852</v>
      </c>
      <c r="CI70" s="69">
        <f t="shared" si="135"/>
        <v>1.9385779323811556</v>
      </c>
      <c r="CK70" t="str">
        <f t="shared" ref="CK70" si="173">BO70</f>
        <v>92 Elementary administration and service occupations</v>
      </c>
      <c r="CL70" s="18">
        <f t="shared" si="165"/>
        <v>24.116712048100723</v>
      </c>
      <c r="CM70" s="18">
        <f t="shared" si="165"/>
        <v>19.915893757610696</v>
      </c>
      <c r="CN70" s="18">
        <f t="shared" si="165"/>
        <v>17.498370888486807</v>
      </c>
      <c r="CO70" s="18">
        <f t="shared" si="165"/>
        <v>13.500500722657002</v>
      </c>
      <c r="CP70" s="18">
        <f t="shared" si="165"/>
        <v>11.313736140138829</v>
      </c>
      <c r="CR70" s="68">
        <f t="shared" si="137"/>
        <v>-56.345184227322051</v>
      </c>
      <c r="CS70" s="69">
        <f t="shared" si="138"/>
        <v>18.736359944860101</v>
      </c>
      <c r="CT70" s="69">
        <f t="shared" si="139"/>
        <v>-37.608824282461953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61.224826258000341</v>
      </c>
      <c r="I72" s="67">
        <f>IF(D35&gt;0,I35/D35*100,0)</f>
        <v>60.054287326270462</v>
      </c>
      <c r="J72" s="67">
        <f t="shared" ref="J72" si="175">IF(D35&gt;0,(J35/D35)*100,0)</f>
        <v>121.27911358427082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62.954546229139666</v>
      </c>
      <c r="T72" s="67">
        <f t="shared" ref="T72" si="177">IF(O35&gt;0,T35/O35*100,0)</f>
        <v>62.336976525828703</v>
      </c>
      <c r="U72" s="67">
        <f t="shared" ref="U72" si="178">IF(O35&gt;0,(U35/O35)*100,0)</f>
        <v>125.29152275496838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35.0718038237153</v>
      </c>
      <c r="AE72" s="67">
        <f t="shared" ref="AE72" si="180">IF(Z35&gt;0,AE35/Z35*100,0)</f>
        <v>64.535615555389043</v>
      </c>
      <c r="AF72" s="67">
        <f t="shared" ref="AF72" si="181">IF(Z35&gt;0,(AF35/Z35)*100,0)</f>
        <v>99.607419379104329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23.629418051062689</v>
      </c>
      <c r="AP72" s="67">
        <f t="shared" ref="AP72" si="183">IF(AK35&gt;0,AP35/AK35*100,0)</f>
        <v>59.53832726710683</v>
      </c>
      <c r="AQ72" s="67">
        <f t="shared" ref="AQ72" si="184">IF(AK35&gt;0,(AQ35/AK35)*100,0)</f>
        <v>83.167745318169523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28.727294291713353</v>
      </c>
      <c r="BA72" s="67">
        <f t="shared" ref="BA72" si="186">IF(AV35&gt;0,BA35/AV35*100,0)</f>
        <v>59.133536953065516</v>
      </c>
      <c r="BB72" s="67">
        <f t="shared" ref="BB72" si="187">IF(AV35&gt;0,(BB35/AV35)*100,0)</f>
        <v>87.860831244778865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8.9588535113675896</v>
      </c>
      <c r="BL72" s="67">
        <f t="shared" ref="BL72" si="189">IF(BG35&gt;0,BL35/BG35*100,0)</f>
        <v>47.016406379596361</v>
      </c>
      <c r="BM72" s="67">
        <f t="shared" ref="BM72" si="190">IF(BG35&gt;0,(BM35/BG35)*100,0)</f>
        <v>55.975259890963947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-20.407014392036153</v>
      </c>
      <c r="BW72" s="67">
        <f t="shared" ref="BW72" si="192">IF(BR35&gt;0,BW35/BR35*100,0)</f>
        <v>41.693388442041751</v>
      </c>
      <c r="BX72" s="67">
        <f t="shared" ref="BX72" si="193">IF(BR35&gt;0,(BX35/BR35)*100,0)</f>
        <v>21.286374050005598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-42.405678297249381</v>
      </c>
      <c r="CH72" s="67">
        <f t="shared" ref="CH72" si="195">IF(CC35&gt;0,CH35/CC35*100,0)</f>
        <v>32.084173701479621</v>
      </c>
      <c r="CI72" s="67">
        <f t="shared" ref="CI72" si="196">IF(CC35&gt;0,(CI35/CC35)*100,0)</f>
        <v>-10.321504595769767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-32.481352932674184</v>
      </c>
      <c r="CS72" s="67">
        <f t="shared" ref="CS72" si="198">IF(CN35&gt;0,CS35/CN35*100,0)</f>
        <v>28.841986053402955</v>
      </c>
      <c r="CT72" s="67">
        <f t="shared" ref="CT72" si="199">IF(CN35&gt;0,(CT35/CN35)*100,0)</f>
        <v>-3.6393668792712304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East Midlands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East Midlands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East Midlands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East Midlands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East Midlands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East Midlands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East Midlands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East Midlands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East Midlands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8.3083215868281499</v>
      </c>
      <c r="C82" s="18">
        <f t="shared" si="210"/>
        <v>-3.0976593451044865</v>
      </c>
      <c r="D82" s="18">
        <f t="shared" si="210"/>
        <v>2.6713093317620284</v>
      </c>
      <c r="E82" s="18">
        <f t="shared" si="210"/>
        <v>3.0527530272302039</v>
      </c>
      <c r="F82" s="18">
        <f t="shared" ref="F82:F107" si="211">IF(AND(F$6-C$6 &lt;&gt; 0,C8&lt;&gt;0,F8&lt;&gt;0),(EXP(LN(F8/C8)/(F$6-C$6))-1)*100,0)</f>
        <v>2.5382696958245798</v>
      </c>
      <c r="H82" s="18">
        <f t="shared" ref="H82:H107" si="212">IF($F$6-$D$6 &lt;&gt; 0,(EXP(LN(1+(H45/100))/($F$6-$D$6))-1)*100,0)</f>
        <v>2.9254479285289348</v>
      </c>
      <c r="I82" s="18">
        <f t="shared" ref="I82:I107" si="213">IF(D8&gt;0,((1+(I8/D8))^(1/($F$6-$D$6))-1)*100,0)</f>
        <v>3.3230282830400526</v>
      </c>
      <c r="J82" s="18">
        <f t="shared" ref="J82:J107" si="214">IF($F$6-$D$6 &lt;&gt; 0,(EXP(LN(1+(J45/100))/($F$6-$D$6))-1)*100,0)</f>
        <v>5.3135708271303095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10.794771266457959</v>
      </c>
      <c r="N82" s="18">
        <f t="shared" si="215"/>
        <v>-8.6314978856006146</v>
      </c>
      <c r="O82" s="18">
        <f t="shared" si="215"/>
        <v>2.0912723401768085</v>
      </c>
      <c r="P82" s="18">
        <f t="shared" si="215"/>
        <v>2.9190426195391694</v>
      </c>
      <c r="Q82" s="18">
        <f t="shared" ref="Q82:Q107" si="216">IF(AND(Q$6-N$6 &lt;&gt; 0,N8&lt;&gt;0,Q8&lt;&gt;0),(EXP(LN(Q8/N8)/(Q$6-N$6))-1)*100,0)</f>
        <v>1.8986804776388366</v>
      </c>
      <c r="S82" s="18">
        <f t="shared" ref="S82:S107" si="217">IF($F$6-$D$6 &lt;&gt; 0,(EXP(LN(1+(S45/100))/($F$6-$D$6))-1)*100,0)</f>
        <v>2.6423761259322998</v>
      </c>
      <c r="T82" s="18">
        <f t="shared" ref="T82:T107" si="218">IF(O8&gt;0,((1+(T8/O8))^(1/($F$6-$D$6))-1)*100,0)</f>
        <v>3.2306163438615476</v>
      </c>
      <c r="U82" s="18">
        <f t="shared" ref="U82:U107" si="219">IF($F$6-$D$6 &lt;&gt; 0,(EXP(LN(1+(U45/100))/($F$6-$D$6))-1)*100,0)</f>
        <v>5.0368162265543415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4.1138456350299446</v>
      </c>
      <c r="Y82" s="18">
        <f t="shared" si="220"/>
        <v>11.801025331881586</v>
      </c>
      <c r="Z82" s="18">
        <f t="shared" si="220"/>
        <v>-0.15454110194298432</v>
      </c>
      <c r="AA82" s="18">
        <f t="shared" si="220"/>
        <v>2.0447177751032664</v>
      </c>
      <c r="AB82" s="18">
        <f t="shared" ref="AB82:AB107" si="221">IF(AND(AB$6-Y$6 &lt;&gt; 0,Y8&lt;&gt;0,AB8&lt;&gt;0),(EXP(LN(AB8/Y8)/(AB$6-Y$6))-1)*100,0)</f>
        <v>1.9323510844417191</v>
      </c>
      <c r="AD82" s="18">
        <f t="shared" ref="AD82:AD107" si="222">IF($F$6-$D$6 &lt;&gt; 0,(EXP(LN(1+(AD45/100))/($F$6-$D$6))-1)*100,0)</f>
        <v>1.3063010345798043</v>
      </c>
      <c r="AE82" s="18">
        <f t="shared" ref="AE82:AE107" si="223">IF(Z8&gt;0,((1+(AE8/Z8))^(1/($F$6-$D$6))-1)*100,0)</f>
        <v>3.2197589952763117</v>
      </c>
      <c r="AF82" s="18">
        <f t="shared" ref="AF82:AF107" si="224">IF($F$6-$D$6 &lt;&gt; 0,(EXP(LN(1+(AF45/100))/($F$6-$D$6))-1)*100,0)</f>
        <v>4.0863259136557861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2.2511567864969217</v>
      </c>
      <c r="AJ82" s="18">
        <f t="shared" si="225"/>
        <v>10.811900077627911</v>
      </c>
      <c r="AK82" s="18">
        <f t="shared" si="225"/>
        <v>-1.4322160101634451</v>
      </c>
      <c r="AL82" s="18">
        <f t="shared" si="225"/>
        <v>1.289466836650166</v>
      </c>
      <c r="AM82" s="18">
        <f t="shared" ref="AM82:AM107" si="226">IF(AND(AM$6-AJ$6 &lt;&gt; 0,AJ8&lt;&gt;0,AM8&lt;&gt;0),(EXP(LN(AM8/AJ8)/(AM$6-AJ$6))-1)*100,0)</f>
        <v>0.9965441498565264</v>
      </c>
      <c r="AO82" s="18">
        <f t="shared" ref="AO82:AO107" si="227">IF($F$6-$D$6 &lt;&gt; 0,(EXP(LN(1+(AO45/100))/($F$6-$D$6))-1)*100,0)</f>
        <v>0.37398986261683032</v>
      </c>
      <c r="AP82" s="18">
        <f t="shared" ref="AP82:AP107" si="228">IF(AK8&gt;0,((1+(AP8/AK8))^(1/($F$6-$D$6))-1)*100,0)</f>
        <v>2.8483944463602251</v>
      </c>
      <c r="AQ82" s="18">
        <f t="shared" ref="AQ82:AQ107" si="229">IF($F$6-$D$6 &lt;&gt; 0,(EXP(LN(1+(AQ45/100))/($F$6-$D$6))-1)*100,0)</f>
        <v>3.1030520063069389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1.8889345437813621</v>
      </c>
      <c r="AU82" s="18">
        <f t="shared" si="230"/>
        <v>16.635054681367233</v>
      </c>
      <c r="AV82" s="18">
        <f t="shared" si="230"/>
        <v>-1.6428923183023469</v>
      </c>
      <c r="AW82" s="18">
        <f t="shared" si="230"/>
        <v>1.5034301786035487</v>
      </c>
      <c r="AX82" s="18">
        <f t="shared" ref="AX82:AX107" si="231">IF(AND(AX$6-AU$6 &lt;&gt; 0,AU8&lt;&gt;0,AX8&lt;&gt;0),(EXP(LN(AX8/AU8)/(AX$6-AU$6))-1)*100,0)</f>
        <v>1.3862510660166416</v>
      </c>
      <c r="AZ82" s="18">
        <f t="shared" ref="AZ82:AZ107" si="232">IF($F$6-$D$6 &lt;&gt; 0,(EXP(LN(1+(AZ45/100))/($F$6-$D$6))-1)*100,0)</f>
        <v>0.4436291021449934</v>
      </c>
      <c r="BA82" s="18">
        <f t="shared" ref="BA82:BA107" si="233">IF(AV8&gt;0,((1+(BA8/AV8))^(1/($F$6-$D$6))-1)*100,0)</f>
        <v>2.8350943888438618</v>
      </c>
      <c r="BB82" s="18">
        <f t="shared" ref="BB82:BB107" si="234">IF($F$6-$D$6 &lt;&gt; 0,(EXP(LN(1+(BB45/100))/($F$6-$D$6))-1)*100,0)</f>
        <v>3.1382005734303053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7.308970241939261</v>
      </c>
      <c r="BF82" s="18">
        <f t="shared" si="235"/>
        <v>-0.98309212508639332</v>
      </c>
      <c r="BG82" s="18">
        <f t="shared" si="235"/>
        <v>-2.1302233395313008</v>
      </c>
      <c r="BH82" s="18">
        <f t="shared" si="235"/>
        <v>0.98832976054863408</v>
      </c>
      <c r="BI82" s="18">
        <f t="shared" ref="BI82:BI107" si="236">IF(AND(BI$6-BF$6 &lt;&gt; 0,BF8&lt;&gt;0,BI8&lt;&gt;0),(EXP(LN(BI8/BF8)/(BI$6-BF$6))-1)*100,0)</f>
        <v>-0.1198892882798952</v>
      </c>
      <c r="BK82" s="18">
        <f t="shared" ref="BK82:BK107" si="237">IF($F$6-$D$6 &lt;&gt; 0,(EXP(LN(1+(BK45/100))/($F$6-$D$6))-1)*100,0)</f>
        <v>-6.2075593500654502E-2</v>
      </c>
      <c r="BL82" s="18">
        <f t="shared" ref="BL82:BL107" si="238">IF(BG8&gt;0,((1+(BL8/BG8))^(1/($F$6-$D$6))-1)*100,0)</f>
        <v>2.3624520303623386</v>
      </c>
      <c r="BM82" s="18">
        <f t="shared" ref="BM82:BM107" si="239">IF($F$6-$D$6 &lt;&gt; 0,(EXP(LN(1+(BM45/100))/($F$6-$D$6))-1)*100,0)</f>
        <v>2.3177432817733878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4.8668483590562417</v>
      </c>
      <c r="BQ82" s="18">
        <f t="shared" si="240"/>
        <v>-3.3057676800722913</v>
      </c>
      <c r="BR82" s="18">
        <f t="shared" si="240"/>
        <v>-4.7032398575848511</v>
      </c>
      <c r="BS82" s="18">
        <f t="shared" si="240"/>
        <v>-2.612520357821968</v>
      </c>
      <c r="BT82" s="18">
        <f t="shared" ref="BT82:BT107" si="241">IF(AND(BT$6-BQ$6 &lt;&gt; 0,BQ8&lt;&gt;0,BT8&lt;&gt;0),(EXP(LN(BT8/BQ8)/(BT$6-BQ$6))-1)*100,0)</f>
        <v>-3.3139301376756691</v>
      </c>
      <c r="BV82" s="18">
        <f t="shared" ref="BV82:BV107" si="242">IF($F$6-$D$6 &lt;&gt; 0,(EXP(LN(1+(BV45/100))/($F$6-$D$6))-1)*100,0)</f>
        <v>-3.3144742770162328</v>
      </c>
      <c r="BW82" s="18">
        <f t="shared" ref="BW82:BW107" si="243">IF(BR8&gt;0,((1+(BW8/BR8))^(1/($F$6-$D$6))-1)*100,0)</f>
        <v>1.9729963491129654</v>
      </c>
      <c r="BX82" s="18">
        <f t="shared" ref="BX82:BX107" si="244">IF($F$6-$D$6 &lt;&gt; 0,(EXP(LN(1+(BX45/100))/($F$6-$D$6))-1)*100,0)</f>
        <v>-0.38571620708865995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2.9910254086259691</v>
      </c>
      <c r="CB82" s="18">
        <f t="shared" si="245"/>
        <v>5.2322257487972479</v>
      </c>
      <c r="CC82" s="18">
        <f t="shared" si="245"/>
        <v>-2.6079883470618292</v>
      </c>
      <c r="CD82" s="18">
        <f t="shared" si="245"/>
        <v>-2.8210039470918269</v>
      </c>
      <c r="CE82" s="18">
        <f t="shared" ref="CE82:CE107" si="246">IF(AND(CE$6-CB$6 &lt;&gt; 0,CB8&lt;&gt;0,CE8&lt;&gt;0),(EXP(LN(CE8/CB8)/(CE$6-CB$6))-1)*100,0)</f>
        <v>-2.2693932753135138</v>
      </c>
      <c r="CG82" s="18">
        <f t="shared" ref="CG82:CG107" si="247">IF($F$6-$D$6 &lt;&gt; 0,(EXP(LN(1+(CG45/100))/($F$6-$D$6))-1)*100,0)</f>
        <v>-2.7500505649426299</v>
      </c>
      <c r="CH82" s="18">
        <f t="shared" ref="CH82:CH107" si="248">IF(CC8&gt;0,((1+(CH8/CC8))^(1/($F$6-$D$6))-1)*100,0)</f>
        <v>2.1099557369145039</v>
      </c>
      <c r="CI82" s="18">
        <f t="shared" ref="CI82:CI107" si="249">IF($F$6-$D$6 &lt;&gt; 0,(EXP(LN(1+(CI45/100))/($F$6-$D$6))-1)*100,0)</f>
        <v>0.17106972192317826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8.5854339000965609</v>
      </c>
      <c r="CM82" s="18">
        <f t="shared" si="250"/>
        <v>-15.82904366172323</v>
      </c>
      <c r="CN82" s="18">
        <f t="shared" si="250"/>
        <v>-1.959315712500187</v>
      </c>
      <c r="CO82" s="18">
        <f t="shared" si="250"/>
        <v>-1.0394164404436967</v>
      </c>
      <c r="CP82" s="18">
        <f t="shared" ref="CP82:CP107" si="251">IF(AND(CP$6-CM$6 &lt;&gt; 0,CM8&lt;&gt;0,CP8&lt;&gt;0),(EXP(LN(CP8/CM8)/(CP$6-CM$6))-1)*100,0)</f>
        <v>-2.3210403489142384</v>
      </c>
      <c r="CR82" s="18">
        <f t="shared" ref="CR82:CR107" si="252">IF($F$6-$D$6 &lt;&gt; 0,(EXP(LN(1+(CR45/100))/($F$6-$D$6))-1)*100,0)</f>
        <v>-1.3470045825179411</v>
      </c>
      <c r="CS82" s="18">
        <f t="shared" ref="CS82:CS107" si="253">IF(CN8&gt;0,((1+(CS8/CN8))^(1/($F$6-$D$6))-1)*100,0)</f>
        <v>1.8329320355291889</v>
      </c>
      <c r="CT82" s="18">
        <f t="shared" ref="CT82:CT107" si="254">IF($F$6-$D$6 &lt;&gt; 0,(EXP(LN(1+(CT45/100))/($F$6-$D$6))-1)*100,0)</f>
        <v>0.81282128412640819</v>
      </c>
    </row>
    <row r="83" spans="1:98" x14ac:dyDescent="0.2">
      <c r="A83" t="str">
        <f t="shared" si="209"/>
        <v>12 Other managers and proprietors</v>
      </c>
      <c r="B83" s="18">
        <f t="shared" si="210"/>
        <v>8.2569519864861718</v>
      </c>
      <c r="C83" s="18">
        <f t="shared" si="210"/>
        <v>-13.353891027234832</v>
      </c>
      <c r="D83" s="18">
        <f t="shared" si="210"/>
        <v>9.2788882096221936</v>
      </c>
      <c r="E83" s="18">
        <f t="shared" si="210"/>
        <v>4.0626592676731077</v>
      </c>
      <c r="F83" s="18">
        <f t="shared" si="211"/>
        <v>4.4626948326270677</v>
      </c>
      <c r="H83" s="18">
        <f t="shared" si="212"/>
        <v>5.773133211924053</v>
      </c>
      <c r="I83" s="18">
        <f t="shared" si="213"/>
        <v>4.6983830400866289</v>
      </c>
      <c r="J83" s="18">
        <f t="shared" si="214"/>
        <v>8.3107944514464691</v>
      </c>
      <c r="L83" t="str">
        <f t="shared" ref="L83:L106" si="255">A83</f>
        <v>12 Other managers and proprietors</v>
      </c>
      <c r="M83" s="18">
        <f t="shared" si="215"/>
        <v>9.747189802520495</v>
      </c>
      <c r="N83" s="18">
        <f t="shared" si="215"/>
        <v>-9.4993890943929173</v>
      </c>
      <c r="O83" s="18">
        <f t="shared" si="215"/>
        <v>8.3728582808659588</v>
      </c>
      <c r="P83" s="18">
        <f t="shared" si="215"/>
        <v>4.1499403628638021</v>
      </c>
      <c r="Q83" s="18">
        <f t="shared" si="216"/>
        <v>4.5298375294750892</v>
      </c>
      <c r="S83" s="18">
        <f t="shared" si="217"/>
        <v>5.5389720121959085</v>
      </c>
      <c r="T83" s="18">
        <f t="shared" si="218"/>
        <v>4.4780931151790604</v>
      </c>
      <c r="U83" s="18">
        <f t="shared" si="219"/>
        <v>8.0043464208177983</v>
      </c>
      <c r="W83" t="str">
        <f t="shared" ref="W83:W106" si="256">A83</f>
        <v>12 Other managers and proprietors</v>
      </c>
      <c r="X83" s="18">
        <f t="shared" si="220"/>
        <v>2.0521566444162032</v>
      </c>
      <c r="Y83" s="18">
        <f t="shared" si="220"/>
        <v>10.188392417445801</v>
      </c>
      <c r="Z83" s="18">
        <f t="shared" si="220"/>
        <v>5.995479344138066</v>
      </c>
      <c r="AA83" s="18">
        <f t="shared" si="220"/>
        <v>2.8926562299077085</v>
      </c>
      <c r="AB83" s="18">
        <f t="shared" si="221"/>
        <v>4.2980099572421437</v>
      </c>
      <c r="AD83" s="18">
        <f t="shared" si="222"/>
        <v>3.916704851194508</v>
      </c>
      <c r="AE83" s="18">
        <f t="shared" si="223"/>
        <v>4.3323005766688016</v>
      </c>
      <c r="AF83" s="18">
        <f t="shared" si="224"/>
        <v>6.7626602381348988</v>
      </c>
      <c r="AH83" t="str">
        <f t="shared" ref="AH83:AH106" si="257">L83</f>
        <v>12 Other managers and proprietors</v>
      </c>
      <c r="AI83" s="18">
        <f t="shared" si="225"/>
        <v>2.2349760735210999</v>
      </c>
      <c r="AJ83" s="18">
        <f t="shared" si="225"/>
        <v>11.050511513571305</v>
      </c>
      <c r="AK83" s="18">
        <f t="shared" si="225"/>
        <v>3.9926108732401655</v>
      </c>
      <c r="AL83" s="18">
        <f t="shared" si="225"/>
        <v>2.4881322929640515</v>
      </c>
      <c r="AM83" s="18">
        <f t="shared" si="226"/>
        <v>3.473537679714811</v>
      </c>
      <c r="AO83" s="18">
        <f t="shared" si="227"/>
        <v>2.9871910768007881</v>
      </c>
      <c r="AP83" s="18">
        <f t="shared" si="228"/>
        <v>4.033935358727736</v>
      </c>
      <c r="AQ83" s="18">
        <f t="shared" si="229"/>
        <v>5.9058972902100937</v>
      </c>
      <c r="AS83" t="str">
        <f t="shared" ref="AS83:AS106" si="258">W83</f>
        <v>12 Other managers and proprietors</v>
      </c>
      <c r="AT83" s="18">
        <f t="shared" si="230"/>
        <v>1.3477679928177055</v>
      </c>
      <c r="AU83" s="18">
        <f t="shared" si="230"/>
        <v>14.783146358913001</v>
      </c>
      <c r="AV83" s="18">
        <f t="shared" si="230"/>
        <v>5.2115132759429805</v>
      </c>
      <c r="AW83" s="18">
        <f t="shared" si="230"/>
        <v>2.3838184536882912</v>
      </c>
      <c r="AX83" s="18">
        <f t="shared" si="231"/>
        <v>3.9996147501830226</v>
      </c>
      <c r="AZ83" s="18">
        <f t="shared" si="232"/>
        <v>3.3178367026138522</v>
      </c>
      <c r="BA83" s="18">
        <f t="shared" si="233"/>
        <v>3.9899444190881761</v>
      </c>
      <c r="BB83" s="18">
        <f t="shared" si="234"/>
        <v>6.0979519634090096</v>
      </c>
      <c r="BD83" t="str">
        <f t="shared" ref="BD83:BD106" si="259">AH83</f>
        <v>12 Other managers and proprietors</v>
      </c>
      <c r="BE83" s="18">
        <f t="shared" si="235"/>
        <v>3.8312300136716271</v>
      </c>
      <c r="BF83" s="18">
        <f t="shared" si="235"/>
        <v>3.9942943138262521</v>
      </c>
      <c r="BG83" s="18">
        <f t="shared" si="235"/>
        <v>3.8589285560526099</v>
      </c>
      <c r="BH83" s="18">
        <f t="shared" si="235"/>
        <v>1.5017224711523669</v>
      </c>
      <c r="BI83" s="18">
        <f t="shared" si="236"/>
        <v>2.3876738888195082</v>
      </c>
      <c r="BK83" s="18">
        <f t="shared" si="237"/>
        <v>2.281452654122007</v>
      </c>
      <c r="BL83" s="18">
        <f t="shared" si="238"/>
        <v>3.0381441515582752</v>
      </c>
      <c r="BM83" s="18">
        <f t="shared" si="239"/>
        <v>4.6214895050653793</v>
      </c>
      <c r="BO83" t="str">
        <f t="shared" ref="BO83:BO106" si="260">AS83</f>
        <v>12 Other managers and proprietors</v>
      </c>
      <c r="BP83" s="18">
        <f t="shared" si="240"/>
        <v>4.0023311470901435</v>
      </c>
      <c r="BQ83" s="18">
        <f t="shared" si="240"/>
        <v>-3.9687952000200144</v>
      </c>
      <c r="BR83" s="18">
        <f t="shared" si="240"/>
        <v>2.5069232088638316</v>
      </c>
      <c r="BS83" s="18">
        <f t="shared" si="240"/>
        <v>-0.75294569199299</v>
      </c>
      <c r="BT83" s="18">
        <f t="shared" si="241"/>
        <v>4.8288579804323106E-2</v>
      </c>
      <c r="BV83" s="18">
        <f t="shared" si="242"/>
        <v>0.32199265474501804</v>
      </c>
      <c r="BW83" s="18">
        <f t="shared" si="243"/>
        <v>3.1004626065418872</v>
      </c>
      <c r="BX83" s="18">
        <f t="shared" si="244"/>
        <v>3.3121811192888373</v>
      </c>
      <c r="BZ83" t="str">
        <f t="shared" ref="BZ83:BZ106" si="261">BD83</f>
        <v>12 Other managers and proprietors</v>
      </c>
      <c r="CA83" s="18">
        <f t="shared" si="245"/>
        <v>-7.6579093373108087E-2</v>
      </c>
      <c r="CB83" s="18">
        <f t="shared" si="245"/>
        <v>3.3708094723113202</v>
      </c>
      <c r="CC83" s="18">
        <f t="shared" si="245"/>
        <v>1.2390693069571412</v>
      </c>
      <c r="CD83" s="18">
        <f t="shared" si="245"/>
        <v>-2.891411288659862</v>
      </c>
      <c r="CE83" s="18">
        <f t="shared" si="246"/>
        <v>-1.2340622878346585</v>
      </c>
      <c r="CG83" s="18">
        <f t="shared" si="247"/>
        <v>-1.5336567749136498</v>
      </c>
      <c r="CH83" s="18">
        <f t="shared" si="248"/>
        <v>2.5102664737833846</v>
      </c>
      <c r="CI83" s="18">
        <f t="shared" si="249"/>
        <v>1.4637760422810731</v>
      </c>
      <c r="CK83" t="str">
        <f t="shared" ref="CK83:CK106" si="262">BO83</f>
        <v>12 Other managers and proprietors</v>
      </c>
      <c r="CL83" s="18">
        <f t="shared" si="250"/>
        <v>4.5051436473176443</v>
      </c>
      <c r="CM83" s="18">
        <f t="shared" si="250"/>
        <v>-9.4158045970902613</v>
      </c>
      <c r="CN83" s="18">
        <f t="shared" si="250"/>
        <v>8.652115828044483</v>
      </c>
      <c r="CO83" s="18">
        <f t="shared" si="250"/>
        <v>0.99193706585145591</v>
      </c>
      <c r="CP83" s="18">
        <f t="shared" si="251"/>
        <v>2.6258812804317078</v>
      </c>
      <c r="CR83" s="18">
        <f t="shared" si="252"/>
        <v>3.4833622441072132</v>
      </c>
      <c r="CS83" s="18">
        <f t="shared" si="253"/>
        <v>3.0608796984867181</v>
      </c>
      <c r="CT83" s="18">
        <f t="shared" si="254"/>
        <v>5.5335556770341077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8.8472732072401925</v>
      </c>
      <c r="C84" s="18">
        <f t="shared" si="210"/>
        <v>-6.7467159205342746</v>
      </c>
      <c r="D84" s="18">
        <f t="shared" si="210"/>
        <v>4.4232133951159769</v>
      </c>
      <c r="E84" s="18">
        <f t="shared" si="210"/>
        <v>2.7555329226000902</v>
      </c>
      <c r="F84" s="18">
        <f t="shared" si="211"/>
        <v>2.6493840376494271</v>
      </c>
      <c r="H84" s="18">
        <f t="shared" si="212"/>
        <v>3.3084459303649671</v>
      </c>
      <c r="I84" s="18">
        <f t="shared" si="213"/>
        <v>2.7300533449321263</v>
      </c>
      <c r="J84" s="18">
        <f t="shared" si="214"/>
        <v>5.161022738827814</v>
      </c>
      <c r="L84" t="str">
        <f t="shared" si="255"/>
        <v>21 Science, research, engineering and technology professionals</v>
      </c>
      <c r="M84" s="18">
        <f t="shared" si="215"/>
        <v>9.3330711094254504</v>
      </c>
      <c r="N84" s="18">
        <f t="shared" si="215"/>
        <v>-4.4324394715784194</v>
      </c>
      <c r="O84" s="18">
        <f t="shared" si="215"/>
        <v>5.2984036282827329</v>
      </c>
      <c r="P84" s="18">
        <f t="shared" si="215"/>
        <v>3.133726022863903</v>
      </c>
      <c r="Q84" s="18">
        <f t="shared" si="216"/>
        <v>3.3122113239707263</v>
      </c>
      <c r="S84" s="18">
        <f t="shared" si="217"/>
        <v>3.8502950016520376</v>
      </c>
      <c r="T84" s="18">
        <f t="shared" si="218"/>
        <v>2.9493881339598182</v>
      </c>
      <c r="U84" s="18">
        <f t="shared" si="219"/>
        <v>5.73722072418823</v>
      </c>
      <c r="W84" t="str">
        <f t="shared" si="256"/>
        <v>21 Science, research, engineering and technology professionals</v>
      </c>
      <c r="X84" s="18">
        <f t="shared" si="220"/>
        <v>1.2088634251374186</v>
      </c>
      <c r="Y84" s="18">
        <f t="shared" si="220"/>
        <v>11.652988391664131</v>
      </c>
      <c r="Z84" s="18">
        <f t="shared" si="220"/>
        <v>1.0958935983535811</v>
      </c>
      <c r="AA84" s="18">
        <f t="shared" si="220"/>
        <v>1.0825155656044139</v>
      </c>
      <c r="AB84" s="18">
        <f t="shared" si="221"/>
        <v>1.7170242600854202</v>
      </c>
      <c r="AD84" s="18">
        <f t="shared" si="222"/>
        <v>1.0869747131406982</v>
      </c>
      <c r="AE84" s="18">
        <f t="shared" si="223"/>
        <v>2.3882342660068057</v>
      </c>
      <c r="AF84" s="18">
        <f t="shared" si="224"/>
        <v>3.1865993052360375</v>
      </c>
      <c r="AH84" t="str">
        <f t="shared" si="257"/>
        <v>21 Science, research, engineering and technology professionals</v>
      </c>
      <c r="AI84" s="18">
        <f t="shared" si="225"/>
        <v>0.58753236727464575</v>
      </c>
      <c r="AJ84" s="18">
        <f t="shared" si="225"/>
        <v>19.920689316099804</v>
      </c>
      <c r="AK84" s="18">
        <f t="shared" si="225"/>
        <v>1.1385595530748693</v>
      </c>
      <c r="AL84" s="18">
        <f t="shared" si="225"/>
        <v>1.718220440625684</v>
      </c>
      <c r="AM84" s="18">
        <f t="shared" si="226"/>
        <v>2.5868257393371064</v>
      </c>
      <c r="AO84" s="18">
        <f t="shared" si="227"/>
        <v>1.5246319439655487</v>
      </c>
      <c r="AP84" s="18">
        <f t="shared" si="228"/>
        <v>2.4211423680435606</v>
      </c>
      <c r="AQ84" s="18">
        <f t="shared" si="229"/>
        <v>3.5456420976152758</v>
      </c>
      <c r="AS84" t="str">
        <f t="shared" si="258"/>
        <v>21 Science, research, engineering and technology professionals</v>
      </c>
      <c r="AT84" s="18">
        <f t="shared" si="230"/>
        <v>-1.1717542830069094</v>
      </c>
      <c r="AU84" s="18">
        <f t="shared" si="230"/>
        <v>17.893442860514352</v>
      </c>
      <c r="AV84" s="18">
        <f t="shared" si="230"/>
        <v>-0.50573857509949027</v>
      </c>
      <c r="AW84" s="18">
        <f t="shared" si="230"/>
        <v>0.75021229146345902</v>
      </c>
      <c r="AX84" s="18">
        <f t="shared" si="231"/>
        <v>1.3464917340299642</v>
      </c>
      <c r="AZ84" s="18">
        <f t="shared" si="232"/>
        <v>0.3298102239413625</v>
      </c>
      <c r="BA84" s="18">
        <f t="shared" si="233"/>
        <v>2.0807407377014142</v>
      </c>
      <c r="BB84" s="18">
        <f t="shared" si="234"/>
        <v>2.3294448563332626</v>
      </c>
      <c r="BD84" t="str">
        <f t="shared" si="259"/>
        <v>21 Science, research, engineering and technology professionals</v>
      </c>
      <c r="BE84" s="18">
        <f t="shared" si="235"/>
        <v>5.9013200539357991</v>
      </c>
      <c r="BF84" s="18">
        <f t="shared" si="235"/>
        <v>-2.4084427927695606</v>
      </c>
      <c r="BG84" s="18">
        <f t="shared" si="235"/>
        <v>-0.44680183457821432</v>
      </c>
      <c r="BH84" s="18">
        <f t="shared" si="235"/>
        <v>0.5856497763713886</v>
      </c>
      <c r="BI84" s="18">
        <f t="shared" si="236"/>
        <v>7.2681414217234952E-2</v>
      </c>
      <c r="BK84" s="18">
        <f t="shared" si="237"/>
        <v>0.24031497856673578</v>
      </c>
      <c r="BL84" s="18">
        <f t="shared" si="238"/>
        <v>1.8277075438804191</v>
      </c>
      <c r="BM84" s="18">
        <f t="shared" si="239"/>
        <v>2.0149392012198453</v>
      </c>
      <c r="BO84" t="str">
        <f t="shared" si="260"/>
        <v>21 Science, research, engineering and technology professionals</v>
      </c>
      <c r="BP84" s="18">
        <f t="shared" si="240"/>
        <v>3.9237170351589912</v>
      </c>
      <c r="BQ84" s="18">
        <f t="shared" si="240"/>
        <v>-1.9903967863060479</v>
      </c>
      <c r="BR84" s="18">
        <f t="shared" si="240"/>
        <v>-1.7548511624711605</v>
      </c>
      <c r="BS84" s="18">
        <f t="shared" si="240"/>
        <v>-1.2935791107465788</v>
      </c>
      <c r="BT84" s="18">
        <f t="shared" si="241"/>
        <v>-1.4815907636022807</v>
      </c>
      <c r="BV84" s="18">
        <f t="shared" si="242"/>
        <v>-1.4475765965859422</v>
      </c>
      <c r="BW84" s="18">
        <f t="shared" si="243"/>
        <v>1.7759199136698767</v>
      </c>
      <c r="BX84" s="18">
        <f t="shared" si="244"/>
        <v>0.67233360624434635</v>
      </c>
      <c r="BZ84" t="str">
        <f t="shared" si="261"/>
        <v>21 Science, research, engineering and technology professionals</v>
      </c>
      <c r="CA84" s="18">
        <f t="shared" si="245"/>
        <v>3.1645288703991747</v>
      </c>
      <c r="CB84" s="18">
        <f t="shared" si="245"/>
        <v>2.9908446850982928</v>
      </c>
      <c r="CC84" s="18">
        <f t="shared" si="245"/>
        <v>-1.9791174535429668</v>
      </c>
      <c r="CD84" s="18">
        <f t="shared" si="245"/>
        <v>-3.629284813013911</v>
      </c>
      <c r="CE84" s="18">
        <f t="shared" si="246"/>
        <v>-2.7134830364012652</v>
      </c>
      <c r="CG84" s="18">
        <f t="shared" si="247"/>
        <v>-3.0823390542667917</v>
      </c>
      <c r="CH84" s="18">
        <f t="shared" si="248"/>
        <v>1.5769539771293584</v>
      </c>
      <c r="CI84" s="18">
        <f t="shared" si="249"/>
        <v>-0.7756521506687486</v>
      </c>
      <c r="CK84" t="str">
        <f t="shared" si="262"/>
        <v>21 Science, research, engineering and technology professionals</v>
      </c>
      <c r="CL84" s="18">
        <f t="shared" si="250"/>
        <v>7.9234554229269172</v>
      </c>
      <c r="CM84" s="18">
        <f t="shared" si="250"/>
        <v>-6.4162569093753063</v>
      </c>
      <c r="CN84" s="18">
        <f t="shared" si="250"/>
        <v>6.5146357730997861</v>
      </c>
      <c r="CO84" s="18">
        <f t="shared" si="250"/>
        <v>-0.55802465902203835</v>
      </c>
      <c r="CP84" s="18">
        <f t="shared" si="251"/>
        <v>1.2153816360380709</v>
      </c>
      <c r="CR84" s="18">
        <f t="shared" si="252"/>
        <v>1.7457452822281727</v>
      </c>
      <c r="CS84" s="18">
        <f t="shared" si="253"/>
        <v>2.1540331422912562</v>
      </c>
      <c r="CT84" s="18">
        <f t="shared" si="254"/>
        <v>3.4907062441989822</v>
      </c>
    </row>
    <row r="85" spans="1:98" x14ac:dyDescent="0.2">
      <c r="A85" t="str">
        <f t="shared" si="209"/>
        <v>22 Health professionals</v>
      </c>
      <c r="B85" s="18">
        <f t="shared" si="210"/>
        <v>10.72534449754421</v>
      </c>
      <c r="C85" s="18">
        <f t="shared" si="210"/>
        <v>-10.779733485820653</v>
      </c>
      <c r="D85" s="18">
        <f t="shared" si="210"/>
        <v>5.0928570809791962</v>
      </c>
      <c r="E85" s="18">
        <f t="shared" si="210"/>
        <v>2.7847193971169304</v>
      </c>
      <c r="F85" s="18">
        <f t="shared" si="211"/>
        <v>2.5890341550494522</v>
      </c>
      <c r="H85" s="18">
        <f t="shared" si="212"/>
        <v>3.5484103445691639</v>
      </c>
      <c r="I85" s="18">
        <f t="shared" si="213"/>
        <v>3.3355887424806996</v>
      </c>
      <c r="J85" s="18">
        <f t="shared" si="214"/>
        <v>5.7799664261886319</v>
      </c>
      <c r="L85" t="str">
        <f t="shared" si="255"/>
        <v>22 Health professionals</v>
      </c>
      <c r="M85" s="18">
        <f t="shared" si="215"/>
        <v>11.37976636969238</v>
      </c>
      <c r="N85" s="18">
        <f t="shared" si="215"/>
        <v>-13.487664672339172</v>
      </c>
      <c r="O85" s="18">
        <f t="shared" si="215"/>
        <v>4.2825686710789457</v>
      </c>
      <c r="P85" s="18">
        <f t="shared" si="215"/>
        <v>2.4577720472269693</v>
      </c>
      <c r="Q85" s="18">
        <f t="shared" si="216"/>
        <v>1.9410510882981624</v>
      </c>
      <c r="S85" s="18">
        <f t="shared" si="217"/>
        <v>3.0624617835175671</v>
      </c>
      <c r="T85" s="18">
        <f t="shared" si="218"/>
        <v>3.2351549772258847</v>
      </c>
      <c r="U85" s="18">
        <f t="shared" si="219"/>
        <v>5.3469357204396051</v>
      </c>
      <c r="W85" t="str">
        <f t="shared" si="256"/>
        <v>22 Health professionals</v>
      </c>
      <c r="X85" s="18">
        <f t="shared" si="220"/>
        <v>4.7914882016405258</v>
      </c>
      <c r="Y85" s="18">
        <f t="shared" si="220"/>
        <v>5.3164420008706248</v>
      </c>
      <c r="Z85" s="18">
        <f t="shared" si="220"/>
        <v>2.9157782161417511</v>
      </c>
      <c r="AA85" s="18">
        <f t="shared" si="220"/>
        <v>1.907685491180966</v>
      </c>
      <c r="AB85" s="18">
        <f t="shared" si="221"/>
        <v>2.4320727018343424</v>
      </c>
      <c r="AD85" s="18">
        <f t="shared" si="222"/>
        <v>2.2426144190185182</v>
      </c>
      <c r="AE85" s="18">
        <f t="shared" si="223"/>
        <v>3.6702693112001139</v>
      </c>
      <c r="AF85" s="18">
        <f t="shared" si="224"/>
        <v>5.1100914176671619</v>
      </c>
      <c r="AH85" t="str">
        <f t="shared" si="257"/>
        <v>22 Health professionals</v>
      </c>
      <c r="AI85" s="18">
        <f t="shared" si="225"/>
        <v>-4.8517067756494558</v>
      </c>
      <c r="AJ85" s="18">
        <f t="shared" si="225"/>
        <v>-3.819345753281167</v>
      </c>
      <c r="AK85" s="18">
        <f t="shared" si="225"/>
        <v>-8.6049535253914673</v>
      </c>
      <c r="AL85" s="18">
        <f t="shared" si="225"/>
        <v>-7.6575311822326793</v>
      </c>
      <c r="AM85" s="18">
        <f t="shared" si="226"/>
        <v>-7.7200736018929401</v>
      </c>
      <c r="AO85" s="18">
        <f t="shared" si="227"/>
        <v>-7.9744248770722397</v>
      </c>
      <c r="AP85" s="18">
        <f t="shared" si="228"/>
        <v>1.3333760730990907</v>
      </c>
      <c r="AQ85" s="18">
        <f t="shared" si="229"/>
        <v>-4.4236434848071937</v>
      </c>
      <c r="AS85" t="str">
        <f t="shared" si="258"/>
        <v>22 Health professionals</v>
      </c>
      <c r="AT85" s="18">
        <f t="shared" si="230"/>
        <v>5.8551092552005635</v>
      </c>
      <c r="AU85" s="18">
        <f t="shared" si="230"/>
        <v>15.193408834408562</v>
      </c>
      <c r="AV85" s="18">
        <f t="shared" si="230"/>
        <v>1.5416029055475233</v>
      </c>
      <c r="AW85" s="18">
        <f t="shared" si="230"/>
        <v>1.6810953558627606</v>
      </c>
      <c r="AX85" s="18">
        <f t="shared" si="231"/>
        <v>2.4331708159983201</v>
      </c>
      <c r="AZ85" s="18">
        <f t="shared" si="232"/>
        <v>1.6345765934910439</v>
      </c>
      <c r="BA85" s="18">
        <f t="shared" si="233"/>
        <v>3.1627375116863421</v>
      </c>
      <c r="BB85" s="18">
        <f t="shared" si="234"/>
        <v>4.2635575950115134</v>
      </c>
      <c r="BD85" t="str">
        <f t="shared" si="259"/>
        <v>22 Health professionals</v>
      </c>
      <c r="BE85" s="18">
        <f t="shared" si="235"/>
        <v>6.6792370125437373</v>
      </c>
      <c r="BF85" s="18">
        <f t="shared" si="235"/>
        <v>7.3357521655173175</v>
      </c>
      <c r="BG85" s="18">
        <f t="shared" si="235"/>
        <v>1.3642567278242534</v>
      </c>
      <c r="BH85" s="18">
        <f t="shared" si="235"/>
        <v>0.832500560945304</v>
      </c>
      <c r="BI85" s="18">
        <f t="shared" si="236"/>
        <v>1.3936772024829569</v>
      </c>
      <c r="BK85" s="18">
        <f t="shared" si="237"/>
        <v>1.0094419373382513</v>
      </c>
      <c r="BL85" s="18">
        <f t="shared" si="238"/>
        <v>3.1398578982332337</v>
      </c>
      <c r="BM85" s="18">
        <f t="shared" si="239"/>
        <v>3.8115167510557768</v>
      </c>
      <c r="BO85" t="str">
        <f t="shared" si="260"/>
        <v>22 Health professionals</v>
      </c>
      <c r="BP85" s="18">
        <f t="shared" si="240"/>
        <v>5.2700059863088455</v>
      </c>
      <c r="BQ85" s="18">
        <f t="shared" si="240"/>
        <v>5.0561456675494609</v>
      </c>
      <c r="BR85" s="18">
        <f t="shared" si="240"/>
        <v>-1.1115736168178847</v>
      </c>
      <c r="BS85" s="18">
        <f t="shared" si="240"/>
        <v>-2.0042921854671492</v>
      </c>
      <c r="BT85" s="18">
        <f t="shared" si="241"/>
        <v>-1.2979419253874691</v>
      </c>
      <c r="BV85" s="18">
        <f t="shared" si="242"/>
        <v>-1.7076183906705955</v>
      </c>
      <c r="BW85" s="18">
        <f t="shared" si="243"/>
        <v>2.5125262077217991</v>
      </c>
      <c r="BX85" s="18">
        <f t="shared" si="244"/>
        <v>1.3526182634359341</v>
      </c>
      <c r="BZ85" t="str">
        <f t="shared" si="261"/>
        <v>22 Health professionals</v>
      </c>
      <c r="CA85" s="18">
        <f t="shared" si="245"/>
        <v>0.47775529632709812</v>
      </c>
      <c r="CB85" s="18">
        <f t="shared" si="245"/>
        <v>-5.5675168664393038E-2</v>
      </c>
      <c r="CC85" s="18">
        <f t="shared" si="245"/>
        <v>2.7630843410362926</v>
      </c>
      <c r="CD85" s="18">
        <f t="shared" si="245"/>
        <v>-3.6884862526804008</v>
      </c>
      <c r="CE85" s="18">
        <f t="shared" si="246"/>
        <v>-1.4894219399170572</v>
      </c>
      <c r="CG85" s="18">
        <f t="shared" si="247"/>
        <v>-1.5842704736260038</v>
      </c>
      <c r="CH85" s="18">
        <f t="shared" si="248"/>
        <v>2.3657718457863908</v>
      </c>
      <c r="CI85" s="18">
        <f t="shared" si="249"/>
        <v>1.2626868228601262</v>
      </c>
      <c r="CK85" t="str">
        <f t="shared" si="262"/>
        <v>22 Health professionals</v>
      </c>
      <c r="CL85" s="18">
        <f t="shared" si="250"/>
        <v>8.6454342484202797</v>
      </c>
      <c r="CM85" s="18">
        <f t="shared" si="250"/>
        <v>-7.8847890606132065</v>
      </c>
      <c r="CN85" s="18">
        <f t="shared" si="250"/>
        <v>6.9079313676162934</v>
      </c>
      <c r="CO85" s="18">
        <f t="shared" si="250"/>
        <v>0.60201583247367907</v>
      </c>
      <c r="CP85" s="18">
        <f t="shared" si="251"/>
        <v>1.9683726466504181</v>
      </c>
      <c r="CR85" s="18">
        <f t="shared" si="252"/>
        <v>2.6615374913302459</v>
      </c>
      <c r="CS85" s="18">
        <f t="shared" si="253"/>
        <v>3.0678785404158804</v>
      </c>
      <c r="CT85" s="18">
        <f t="shared" si="254"/>
        <v>4.9236062929201463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4.7193190101435301</v>
      </c>
      <c r="C86" s="18">
        <f t="shared" si="210"/>
        <v>-2.9215041894338767</v>
      </c>
      <c r="D86" s="18">
        <f t="shared" si="210"/>
        <v>2.0467778548005633</v>
      </c>
      <c r="E86" s="18">
        <f t="shared" si="210"/>
        <v>1.4148753407017711</v>
      </c>
      <c r="F86" s="18">
        <f t="shared" si="211"/>
        <v>1.3347751622783344</v>
      </c>
      <c r="H86" s="18">
        <f t="shared" si="212"/>
        <v>1.6250735423994911</v>
      </c>
      <c r="I86" s="18">
        <f t="shared" si="213"/>
        <v>2.8797545832232929</v>
      </c>
      <c r="J86" s="18">
        <f t="shared" si="214"/>
        <v>4.0134811087731981</v>
      </c>
      <c r="L86" t="str">
        <f t="shared" si="255"/>
        <v>23 Teaching and other educational professionals</v>
      </c>
      <c r="M86" s="18">
        <f t="shared" si="215"/>
        <v>6.1753325897656142</v>
      </c>
      <c r="N86" s="18">
        <f t="shared" si="215"/>
        <v>-4.423788624140224</v>
      </c>
      <c r="O86" s="18">
        <f t="shared" si="215"/>
        <v>1.886439895538583</v>
      </c>
      <c r="P86" s="18">
        <f t="shared" si="215"/>
        <v>1.4199038184682822</v>
      </c>
      <c r="Q86" s="18">
        <f t="shared" si="216"/>
        <v>1.1894489205757974</v>
      </c>
      <c r="S86" s="18">
        <f t="shared" si="217"/>
        <v>1.5751779976016955</v>
      </c>
      <c r="T86" s="18">
        <f t="shared" si="218"/>
        <v>2.9233956089021795</v>
      </c>
      <c r="U86" s="18">
        <f t="shared" si="219"/>
        <v>4.0151064218120203</v>
      </c>
      <c r="W86" t="str">
        <f t="shared" si="256"/>
        <v>23 Teaching and other educational professionals</v>
      </c>
      <c r="X86" s="18">
        <f t="shared" si="220"/>
        <v>-3.5739867242740031</v>
      </c>
      <c r="Y86" s="18">
        <f t="shared" si="220"/>
        <v>15.460795692990725</v>
      </c>
      <c r="Z86" s="18">
        <f t="shared" si="220"/>
        <v>-3.2045149004745088</v>
      </c>
      <c r="AA86" s="18">
        <f t="shared" si="220"/>
        <v>-1.6810839378276765</v>
      </c>
      <c r="AB86" s="18">
        <f t="shared" si="221"/>
        <v>-1.1719891359399104</v>
      </c>
      <c r="AD86" s="18">
        <f t="shared" si="222"/>
        <v>-2.1915398770580352</v>
      </c>
      <c r="AE86" s="18">
        <f t="shared" si="223"/>
        <v>2.5041849032147123</v>
      </c>
      <c r="AF86" s="18">
        <f t="shared" si="224"/>
        <v>1.0314034326518895</v>
      </c>
      <c r="AH86" t="str">
        <f t="shared" si="257"/>
        <v>23 Teaching and other educational professionals</v>
      </c>
      <c r="AI86" s="18">
        <f t="shared" si="225"/>
        <v>-13.569029365152186</v>
      </c>
      <c r="AJ86" s="18">
        <f t="shared" si="225"/>
        <v>1.675395320956663</v>
      </c>
      <c r="AK86" s="18">
        <f t="shared" si="225"/>
        <v>-9.5078831693118033</v>
      </c>
      <c r="AL86" s="18">
        <f t="shared" si="225"/>
        <v>0.30377269935093487</v>
      </c>
      <c r="AM86" s="18">
        <f t="shared" si="226"/>
        <v>-2.7890598836140534</v>
      </c>
      <c r="AO86" s="18">
        <f t="shared" si="227"/>
        <v>-3.0796230112627332</v>
      </c>
      <c r="AP86" s="18">
        <f t="shared" si="228"/>
        <v>1.1707002687414425</v>
      </c>
      <c r="AQ86" s="18">
        <f t="shared" si="229"/>
        <v>-1.3444382891402928</v>
      </c>
      <c r="AS86" t="str">
        <f t="shared" si="258"/>
        <v>23 Teaching and other educational professionals</v>
      </c>
      <c r="AT86" s="18">
        <f t="shared" si="230"/>
        <v>-1.7064331382342868</v>
      </c>
      <c r="AU86" s="18">
        <f t="shared" si="230"/>
        <v>15.565432498408672</v>
      </c>
      <c r="AV86" s="18">
        <f t="shared" si="230"/>
        <v>-3.1355723439456473</v>
      </c>
      <c r="AW86" s="18">
        <f t="shared" si="230"/>
        <v>-0.68937008248098897</v>
      </c>
      <c r="AX86" s="18">
        <f t="shared" si="231"/>
        <v>-0.52236971396215637</v>
      </c>
      <c r="AZ86" s="18">
        <f t="shared" si="232"/>
        <v>-1.5115589210846658</v>
      </c>
      <c r="BA86" s="18">
        <f t="shared" si="233"/>
        <v>2.2949914283720174</v>
      </c>
      <c r="BB86" s="18">
        <f t="shared" si="234"/>
        <v>1.2296655393861267</v>
      </c>
      <c r="BD86" t="str">
        <f t="shared" si="259"/>
        <v>23 Teaching and other educational professionals</v>
      </c>
      <c r="BE86" s="18">
        <f t="shared" si="235"/>
        <v>3.2830142716515631</v>
      </c>
      <c r="BF86" s="18">
        <f t="shared" si="235"/>
        <v>12.517884730569007</v>
      </c>
      <c r="BG86" s="18">
        <f t="shared" si="235"/>
        <v>0.25338445824771849</v>
      </c>
      <c r="BH86" s="18">
        <f t="shared" si="235"/>
        <v>1.7270319736202078</v>
      </c>
      <c r="BI86" s="18">
        <f t="shared" si="236"/>
        <v>1.9043051000821487</v>
      </c>
      <c r="BK86" s="18">
        <f t="shared" si="237"/>
        <v>1.2334248939909198</v>
      </c>
      <c r="BL86" s="18">
        <f t="shared" si="238"/>
        <v>2.5780644430408284</v>
      </c>
      <c r="BM86" s="18">
        <f t="shared" si="239"/>
        <v>3.4647325646363525</v>
      </c>
      <c r="BO86" t="str">
        <f t="shared" si="260"/>
        <v>23 Teaching and other educational professionals</v>
      </c>
      <c r="BP86" s="18">
        <f t="shared" si="240"/>
        <v>1.0814788843474865</v>
      </c>
      <c r="BQ86" s="18">
        <f t="shared" si="240"/>
        <v>12.717493777026068</v>
      </c>
      <c r="BR86" s="18">
        <f t="shared" si="240"/>
        <v>-2.8565256162688235</v>
      </c>
      <c r="BS86" s="18">
        <f t="shared" si="240"/>
        <v>-1.956447958480334</v>
      </c>
      <c r="BT86" s="18">
        <f t="shared" si="241"/>
        <v>-1.3826981992207887</v>
      </c>
      <c r="BV86" s="18">
        <f t="shared" si="242"/>
        <v>-2.2573966736802675</v>
      </c>
      <c r="BW86" s="18">
        <f t="shared" si="243"/>
        <v>2.2844775382127036</v>
      </c>
      <c r="BX86" s="18">
        <f t="shared" si="244"/>
        <v>0.71800281433096469</v>
      </c>
      <c r="BZ86" t="str">
        <f t="shared" si="261"/>
        <v>23 Teaching and other educational professionals</v>
      </c>
      <c r="CA86" s="18">
        <f t="shared" si="245"/>
        <v>-2.4308720125809202</v>
      </c>
      <c r="CB86" s="18">
        <f t="shared" si="245"/>
        <v>19.182919027703925</v>
      </c>
      <c r="CC86" s="18">
        <f t="shared" si="245"/>
        <v>-0.62376118850455686</v>
      </c>
      <c r="CD86" s="18">
        <f t="shared" si="245"/>
        <v>-2.704133850290158</v>
      </c>
      <c r="CE86" s="18">
        <f t="shared" si="246"/>
        <v>-0.80879468005541355</v>
      </c>
      <c r="CG86" s="18">
        <f t="shared" si="247"/>
        <v>-2.0155608945433667</v>
      </c>
      <c r="CH86" s="18">
        <f t="shared" si="248"/>
        <v>2.2791456292929002</v>
      </c>
      <c r="CI86" s="18">
        <f t="shared" si="249"/>
        <v>0.87144857159904277</v>
      </c>
      <c r="CK86" t="str">
        <f t="shared" si="262"/>
        <v>23 Teaching and other educational professionals</v>
      </c>
      <c r="CL86" s="18">
        <f t="shared" si="250"/>
        <v>7.5317136112608152</v>
      </c>
      <c r="CM86" s="18">
        <f t="shared" si="250"/>
        <v>18.185994174657093</v>
      </c>
      <c r="CN86" s="18">
        <f t="shared" si="250"/>
        <v>5.9112911723361972</v>
      </c>
      <c r="CO86" s="18">
        <f t="shared" si="250"/>
        <v>-1.0054342279025685</v>
      </c>
      <c r="CP86" s="18">
        <f t="shared" si="251"/>
        <v>2.2320170908682657</v>
      </c>
      <c r="CR86" s="18">
        <f t="shared" si="252"/>
        <v>1.2484362030458218</v>
      </c>
      <c r="CS86" s="18">
        <f t="shared" si="253"/>
        <v>2.9839738693178131</v>
      </c>
      <c r="CT86" s="18">
        <f t="shared" si="254"/>
        <v>3.8362913221329453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8.5185290494246058</v>
      </c>
      <c r="C87" s="18">
        <f t="shared" si="210"/>
        <v>-2.5410084841835823</v>
      </c>
      <c r="D87" s="18">
        <f t="shared" si="210"/>
        <v>5.9761776738589401</v>
      </c>
      <c r="E87" s="18">
        <f t="shared" si="210"/>
        <v>3.2534911085718488</v>
      </c>
      <c r="F87" s="18">
        <f t="shared" si="211"/>
        <v>3.7216491818268915</v>
      </c>
      <c r="H87" s="18">
        <f t="shared" si="212"/>
        <v>4.1531909870647477</v>
      </c>
      <c r="I87" s="18">
        <f t="shared" si="213"/>
        <v>3.6045032235501928</v>
      </c>
      <c r="J87" s="18">
        <f t="shared" si="214"/>
        <v>6.4173111738051292</v>
      </c>
      <c r="L87" t="str">
        <f t="shared" si="255"/>
        <v>24 Business, media and public service professionals</v>
      </c>
      <c r="M87" s="18">
        <f t="shared" si="215"/>
        <v>9.8400989344800127</v>
      </c>
      <c r="N87" s="18">
        <f t="shared" si="215"/>
        <v>-1.815189616609636</v>
      </c>
      <c r="O87" s="18">
        <f t="shared" si="215"/>
        <v>4.7845556280869062</v>
      </c>
      <c r="P87" s="18">
        <f t="shared" si="215"/>
        <v>2.7665019272577585</v>
      </c>
      <c r="Q87" s="18">
        <f t="shared" si="216"/>
        <v>3.0986317028697252</v>
      </c>
      <c r="S87" s="18">
        <f t="shared" si="217"/>
        <v>3.4348306818653418</v>
      </c>
      <c r="T87" s="18">
        <f t="shared" si="218"/>
        <v>3.3544794220413232</v>
      </c>
      <c r="U87" s="18">
        <f t="shared" si="219"/>
        <v>5.709651490086376</v>
      </c>
      <c r="W87" t="str">
        <f t="shared" si="256"/>
        <v>24 Business, media and public service professionals</v>
      </c>
      <c r="X87" s="18">
        <f t="shared" si="220"/>
        <v>2.2779146919134519</v>
      </c>
      <c r="Y87" s="18">
        <f t="shared" si="220"/>
        <v>19.221517561665678</v>
      </c>
      <c r="Z87" s="18">
        <f t="shared" si="220"/>
        <v>2.3512960944465977</v>
      </c>
      <c r="AA87" s="18">
        <f t="shared" si="220"/>
        <v>1.5111632669415398</v>
      </c>
      <c r="AB87" s="18">
        <f t="shared" si="221"/>
        <v>2.8010295276913899</v>
      </c>
      <c r="AD87" s="18">
        <f t="shared" si="222"/>
        <v>1.7904385024035907</v>
      </c>
      <c r="AE87" s="18">
        <f t="shared" si="223"/>
        <v>3.2849815871996535</v>
      </c>
      <c r="AF87" s="18">
        <f t="shared" si="224"/>
        <v>4.476904640545043</v>
      </c>
      <c r="AH87" t="str">
        <f t="shared" si="257"/>
        <v>24 Business, media and public service professionals</v>
      </c>
      <c r="AI87" s="18">
        <f t="shared" si="225"/>
        <v>-2.1178816902290398</v>
      </c>
      <c r="AJ87" s="18">
        <f t="shared" si="225"/>
        <v>19.482116799105853</v>
      </c>
      <c r="AK87" s="18">
        <f t="shared" si="225"/>
        <v>0.34337282788305945</v>
      </c>
      <c r="AL87" s="18">
        <f t="shared" si="225"/>
        <v>1.4406279259808308</v>
      </c>
      <c r="AM87" s="18">
        <f t="shared" si="226"/>
        <v>2.1360609241268369</v>
      </c>
      <c r="AO87" s="18">
        <f t="shared" si="227"/>
        <v>1.0735494994416728</v>
      </c>
      <c r="AP87" s="18">
        <f t="shared" si="228"/>
        <v>2.3807563970897228</v>
      </c>
      <c r="AQ87" s="18">
        <f t="shared" si="229"/>
        <v>3.1698179816902039</v>
      </c>
      <c r="AS87" t="str">
        <f t="shared" si="258"/>
        <v>24 Business, media and public service professionals</v>
      </c>
      <c r="AT87" s="18">
        <f t="shared" si="230"/>
        <v>0.6462072005078312</v>
      </c>
      <c r="AU87" s="18">
        <f t="shared" si="230"/>
        <v>25.28630979637725</v>
      </c>
      <c r="AV87" s="18">
        <f t="shared" si="230"/>
        <v>2.012455760909071</v>
      </c>
      <c r="AW87" s="18">
        <f t="shared" si="230"/>
        <v>1.7979631006447283</v>
      </c>
      <c r="AX87" s="18">
        <f t="shared" si="231"/>
        <v>3.1953271081664347</v>
      </c>
      <c r="AZ87" s="18">
        <f t="shared" si="232"/>
        <v>1.869410496631807</v>
      </c>
      <c r="BA87" s="18">
        <f t="shared" si="233"/>
        <v>3.0753830380160663</v>
      </c>
      <c r="BB87" s="18">
        <f t="shared" si="234"/>
        <v>4.3550716137091827</v>
      </c>
      <c r="BD87" t="str">
        <f t="shared" si="259"/>
        <v>24 Business, media and public service professionals</v>
      </c>
      <c r="BE87" s="18">
        <f t="shared" si="235"/>
        <v>6.3476047543852054</v>
      </c>
      <c r="BF87" s="18">
        <f t="shared" si="235"/>
        <v>5.9185866542265986</v>
      </c>
      <c r="BG87" s="18">
        <f t="shared" si="235"/>
        <v>1.8863257449150739</v>
      </c>
      <c r="BH87" s="18">
        <f t="shared" si="235"/>
        <v>1.07861244550993</v>
      </c>
      <c r="BI87" s="18">
        <f t="shared" si="236"/>
        <v>1.6269811080915186</v>
      </c>
      <c r="BK87" s="18">
        <f t="shared" si="237"/>
        <v>1.3471362244284135</v>
      </c>
      <c r="BL87" s="18">
        <f t="shared" si="238"/>
        <v>2.6334917096334953</v>
      </c>
      <c r="BM87" s="18">
        <f t="shared" si="239"/>
        <v>3.5973206748001196</v>
      </c>
      <c r="BO87" t="str">
        <f t="shared" si="260"/>
        <v>24 Business, media and public service professionals</v>
      </c>
      <c r="BP87" s="18">
        <f t="shared" si="240"/>
        <v>3.4799612594630158</v>
      </c>
      <c r="BQ87" s="18">
        <f t="shared" si="240"/>
        <v>6.292297180305173</v>
      </c>
      <c r="BR87" s="18">
        <f t="shared" si="240"/>
        <v>-1.3493953955021953</v>
      </c>
      <c r="BS87" s="18">
        <f t="shared" si="240"/>
        <v>-1.8992423314464046</v>
      </c>
      <c r="BT87" s="18">
        <f t="shared" si="241"/>
        <v>-1.2339329007203914</v>
      </c>
      <c r="BV87" s="18">
        <f t="shared" si="242"/>
        <v>-1.7163013847551811</v>
      </c>
      <c r="BW87" s="18">
        <f t="shared" si="243"/>
        <v>2.147095297206203</v>
      </c>
      <c r="BX87" s="18">
        <f t="shared" si="244"/>
        <v>0.91603605549421818</v>
      </c>
      <c r="BZ87" t="str">
        <f t="shared" si="261"/>
        <v>24 Business, media and public service professionals</v>
      </c>
      <c r="CA87" s="18">
        <f t="shared" si="245"/>
        <v>1.7147188442443673</v>
      </c>
      <c r="CB87" s="18">
        <f t="shared" si="245"/>
        <v>13.475635466801306</v>
      </c>
      <c r="CC87" s="18">
        <f t="shared" si="245"/>
        <v>-0.26077624064642091</v>
      </c>
      <c r="CD87" s="18">
        <f t="shared" si="245"/>
        <v>-3.7401126375836924</v>
      </c>
      <c r="CE87" s="18">
        <f t="shared" si="246"/>
        <v>-1.659960779355385</v>
      </c>
      <c r="CG87" s="18">
        <f t="shared" si="247"/>
        <v>-2.5940333214455102</v>
      </c>
      <c r="CH87" s="18">
        <f t="shared" si="248"/>
        <v>2.0831473784066246</v>
      </c>
      <c r="CI87" s="18">
        <f t="shared" si="249"/>
        <v>0.23999893732027378</v>
      </c>
      <c r="CK87" t="str">
        <f t="shared" si="262"/>
        <v>24 Business, media and public service professionals</v>
      </c>
      <c r="CL87" s="18">
        <f t="shared" si="250"/>
        <v>8.2592883990419743</v>
      </c>
      <c r="CM87" s="18">
        <f t="shared" si="250"/>
        <v>-3.203411843201176</v>
      </c>
      <c r="CN87" s="18">
        <f t="shared" si="250"/>
        <v>4.1659545687892985</v>
      </c>
      <c r="CO87" s="18">
        <f t="shared" si="250"/>
        <v>-1.356145506273243</v>
      </c>
      <c r="CP87" s="18">
        <f t="shared" si="251"/>
        <v>0.21883182529369716</v>
      </c>
      <c r="CR87" s="18">
        <f t="shared" si="252"/>
        <v>0.45123686519790152</v>
      </c>
      <c r="CS87" s="18">
        <f t="shared" si="253"/>
        <v>2.4588067317837581</v>
      </c>
      <c r="CT87" s="18">
        <f t="shared" si="254"/>
        <v>2.7830257232607458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11.524534149001031</v>
      </c>
      <c r="C88" s="18">
        <f t="shared" si="210"/>
        <v>-2.8153905234626908</v>
      </c>
      <c r="D88" s="18">
        <f t="shared" si="210"/>
        <v>2.6128065945489665</v>
      </c>
      <c r="E88" s="18">
        <f t="shared" si="210"/>
        <v>3.8651253807373553</v>
      </c>
      <c r="F88" s="18">
        <f t="shared" si="211"/>
        <v>3.0431025274458179</v>
      </c>
      <c r="H88" s="18">
        <f t="shared" si="212"/>
        <v>3.4459967437051819</v>
      </c>
      <c r="I88" s="18">
        <f t="shared" si="213"/>
        <v>3.0405949420309053</v>
      </c>
      <c r="J88" s="18">
        <f t="shared" si="214"/>
        <v>5.4905783244755257</v>
      </c>
      <c r="L88" t="str">
        <f t="shared" si="255"/>
        <v>31 Science, engineering and technology associate professionals</v>
      </c>
      <c r="M88" s="18">
        <f t="shared" si="215"/>
        <v>10.101346456988169</v>
      </c>
      <c r="N88" s="18">
        <f t="shared" si="215"/>
        <v>-1.7197189870320373</v>
      </c>
      <c r="O88" s="18">
        <f t="shared" si="215"/>
        <v>1.4064268753385178</v>
      </c>
      <c r="P88" s="18">
        <f t="shared" si="215"/>
        <v>3.2149456356110218</v>
      </c>
      <c r="Q88" s="18">
        <f t="shared" si="216"/>
        <v>2.3325342614178179</v>
      </c>
      <c r="S88" s="18">
        <f t="shared" si="217"/>
        <v>2.6085504101863277</v>
      </c>
      <c r="T88" s="18">
        <f t="shared" si="218"/>
        <v>2.7305662608789527</v>
      </c>
      <c r="U88" s="18">
        <f t="shared" si="219"/>
        <v>4.6218857355150078</v>
      </c>
      <c r="W88" t="str">
        <f t="shared" si="256"/>
        <v>31 Science, engineering and technology associate professionals</v>
      </c>
      <c r="X88" s="18">
        <f t="shared" si="220"/>
        <v>3.8315511648620904</v>
      </c>
      <c r="Y88" s="18">
        <f t="shared" si="220"/>
        <v>13.93535373052368</v>
      </c>
      <c r="Z88" s="18">
        <f t="shared" si="220"/>
        <v>-1.3593068180699608</v>
      </c>
      <c r="AA88" s="18">
        <f t="shared" si="220"/>
        <v>1.4657745038536563</v>
      </c>
      <c r="AB88" s="18">
        <f t="shared" si="221"/>
        <v>1.3055938908614673</v>
      </c>
      <c r="AD88" s="18">
        <f t="shared" si="222"/>
        <v>0.51520321362761301</v>
      </c>
      <c r="AE88" s="18">
        <f t="shared" si="223"/>
        <v>2.4490191453975907</v>
      </c>
      <c r="AF88" s="18">
        <f t="shared" si="224"/>
        <v>2.8201712962705683</v>
      </c>
      <c r="AH88" t="str">
        <f t="shared" si="257"/>
        <v>31 Science, engineering and technology associate professionals</v>
      </c>
      <c r="AI88" s="18">
        <f t="shared" si="225"/>
        <v>2.1499221075505615</v>
      </c>
      <c r="AJ88" s="18">
        <f t="shared" si="225"/>
        <v>21.182336238634992</v>
      </c>
      <c r="AK88" s="18">
        <f t="shared" si="225"/>
        <v>0.61877632186053688</v>
      </c>
      <c r="AL88" s="18">
        <f t="shared" si="225"/>
        <v>3.1113104241751843</v>
      </c>
      <c r="AM88" s="18">
        <f t="shared" si="226"/>
        <v>3.3638307496539843</v>
      </c>
      <c r="AO88" s="18">
        <f t="shared" si="227"/>
        <v>2.273679605694845</v>
      </c>
      <c r="AP88" s="18">
        <f t="shared" si="228"/>
        <v>2.9034223809716542</v>
      </c>
      <c r="AQ88" s="18">
        <f t="shared" si="229"/>
        <v>4.5071266040333846</v>
      </c>
      <c r="AS88" t="str">
        <f t="shared" si="258"/>
        <v>31 Science, engineering and technology associate professionals</v>
      </c>
      <c r="AT88" s="18">
        <f t="shared" si="230"/>
        <v>-0.56985964932644295</v>
      </c>
      <c r="AU88" s="18">
        <f t="shared" si="230"/>
        <v>17.402681352165359</v>
      </c>
      <c r="AV88" s="18">
        <f t="shared" si="230"/>
        <v>-3.7594642607146733</v>
      </c>
      <c r="AW88" s="18">
        <f t="shared" si="230"/>
        <v>0.50941306483578419</v>
      </c>
      <c r="AX88" s="18">
        <f t="shared" si="231"/>
        <v>0.12291183122934424</v>
      </c>
      <c r="AZ88" s="18">
        <f t="shared" si="232"/>
        <v>-0.93418078808604754</v>
      </c>
      <c r="BA88" s="18">
        <f t="shared" si="233"/>
        <v>1.9192126589077763</v>
      </c>
      <c r="BB88" s="18">
        <f t="shared" si="234"/>
        <v>1.2152561658836047</v>
      </c>
      <c r="BD88" t="str">
        <f t="shared" si="259"/>
        <v>31 Science, engineering and technology associate professionals</v>
      </c>
      <c r="BE88" s="18">
        <f t="shared" si="235"/>
        <v>5.3460947668944936</v>
      </c>
      <c r="BF88" s="18">
        <f t="shared" si="235"/>
        <v>2.7161141462375804</v>
      </c>
      <c r="BG88" s="18">
        <f t="shared" si="235"/>
        <v>-4.6839671149638722</v>
      </c>
      <c r="BH88" s="18">
        <f t="shared" si="235"/>
        <v>-0.92852347932657064</v>
      </c>
      <c r="BI88" s="18">
        <f t="shared" si="236"/>
        <v>-1.8964618761874386</v>
      </c>
      <c r="BK88" s="18">
        <f t="shared" si="237"/>
        <v>-2.1964970444670051</v>
      </c>
      <c r="BL88" s="18">
        <f t="shared" si="238"/>
        <v>1.6766527990841551</v>
      </c>
      <c r="BM88" s="18">
        <f t="shared" si="239"/>
        <v>-4.2263225207284094E-4</v>
      </c>
      <c r="BO88" t="str">
        <f t="shared" si="260"/>
        <v>31 Science, engineering and technology associate professionals</v>
      </c>
      <c r="BP88" s="18">
        <f t="shared" si="240"/>
        <v>4.3951790077753294</v>
      </c>
      <c r="BQ88" s="18">
        <f t="shared" si="240"/>
        <v>4.4329932923983462</v>
      </c>
      <c r="BR88" s="18">
        <f t="shared" si="240"/>
        <v>-4.8327563895803616</v>
      </c>
      <c r="BS88" s="18">
        <f t="shared" si="240"/>
        <v>-0.72414240640272798</v>
      </c>
      <c r="BT88" s="18">
        <f t="shared" si="241"/>
        <v>-1.7161912041803506</v>
      </c>
      <c r="BV88" s="18">
        <f t="shared" si="242"/>
        <v>-2.1130203122553759</v>
      </c>
      <c r="BW88" s="18">
        <f t="shared" si="243"/>
        <v>1.7843854281354155</v>
      </c>
      <c r="BX88" s="18">
        <f t="shared" si="244"/>
        <v>0.19540074285111508</v>
      </c>
      <c r="BZ88" t="str">
        <f t="shared" si="261"/>
        <v>31 Science, engineering and technology associate professionals</v>
      </c>
      <c r="CA88" s="18">
        <f t="shared" si="245"/>
        <v>4.1826782010021102</v>
      </c>
      <c r="CB88" s="18">
        <f t="shared" si="245"/>
        <v>12.724568514965927</v>
      </c>
      <c r="CC88" s="18">
        <f t="shared" si="245"/>
        <v>-4.9516090308360123</v>
      </c>
      <c r="CD88" s="18">
        <f t="shared" si="245"/>
        <v>-2.3181805488867058</v>
      </c>
      <c r="CE88" s="18">
        <f t="shared" si="246"/>
        <v>-2.2779678929720104</v>
      </c>
      <c r="CG88" s="18">
        <f t="shared" si="247"/>
        <v>-3.2039987175581097</v>
      </c>
      <c r="CH88" s="18">
        <f t="shared" si="248"/>
        <v>1.6400302784890242</v>
      </c>
      <c r="CI88" s="18">
        <f t="shared" si="249"/>
        <v>-0.77446308231504668</v>
      </c>
      <c r="CK88" t="str">
        <f t="shared" si="262"/>
        <v>31 Science, engineering and technology associate professionals</v>
      </c>
      <c r="CL88" s="18">
        <f t="shared" si="250"/>
        <v>9.0344800756871013</v>
      </c>
      <c r="CM88" s="18">
        <f t="shared" si="250"/>
        <v>8.5762304891441765</v>
      </c>
      <c r="CN88" s="18">
        <f t="shared" si="250"/>
        <v>2.7633591805761082</v>
      </c>
      <c r="CO88" s="18">
        <f t="shared" si="250"/>
        <v>-2.4099330917459749E-2</v>
      </c>
      <c r="CP88" s="18">
        <f t="shared" si="251"/>
        <v>1.3602019472590321</v>
      </c>
      <c r="CR88" s="18">
        <f t="shared" si="252"/>
        <v>0.89654949670736617</v>
      </c>
      <c r="CS88" s="18">
        <f t="shared" si="253"/>
        <v>2.5386662927026959</v>
      </c>
      <c r="CT88" s="18">
        <f t="shared" si="254"/>
        <v>3.1819932484296487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13.857015630693748</v>
      </c>
      <c r="C89" s="18">
        <f t="shared" si="210"/>
        <v>-26.367538454522577</v>
      </c>
      <c r="D89" s="18">
        <f t="shared" si="210"/>
        <v>5.4788918114273777</v>
      </c>
      <c r="E89" s="18">
        <f t="shared" si="210"/>
        <v>3.9314522983267208</v>
      </c>
      <c r="F89" s="18">
        <f t="shared" si="211"/>
        <v>2.1875394328745079</v>
      </c>
      <c r="H89" s="18">
        <f t="shared" si="212"/>
        <v>4.4447264492780914</v>
      </c>
      <c r="I89" s="18">
        <f t="shared" si="213"/>
        <v>4.0253514046666661</v>
      </c>
      <c r="J89" s="18">
        <f t="shared" si="214"/>
        <v>6.9181027024549646</v>
      </c>
      <c r="L89" t="str">
        <f t="shared" si="255"/>
        <v>32 Health and social care associate professionals</v>
      </c>
      <c r="M89" s="18">
        <f t="shared" si="215"/>
        <v>13.558610506881386</v>
      </c>
      <c r="N89" s="18">
        <f t="shared" si="215"/>
        <v>-13.423509915350696</v>
      </c>
      <c r="O89" s="18">
        <f t="shared" si="215"/>
        <v>4.4247846108784294</v>
      </c>
      <c r="P89" s="18">
        <f t="shared" si="215"/>
        <v>3.4454203291582441</v>
      </c>
      <c r="Q89" s="18">
        <f t="shared" si="216"/>
        <v>2.6025519157788501</v>
      </c>
      <c r="S89" s="18">
        <f t="shared" si="217"/>
        <v>3.7708502431599511</v>
      </c>
      <c r="T89" s="18">
        <f t="shared" si="218"/>
        <v>3.6006490421157666</v>
      </c>
      <c r="U89" s="18">
        <f t="shared" si="219"/>
        <v>6.1336466643761467</v>
      </c>
      <c r="W89" t="str">
        <f t="shared" si="256"/>
        <v>32 Health and social care associate professionals</v>
      </c>
      <c r="X89" s="18">
        <f t="shared" si="220"/>
        <v>5.8503870197546437</v>
      </c>
      <c r="Y89" s="18">
        <f t="shared" si="220"/>
        <v>2.624904698157926</v>
      </c>
      <c r="Z89" s="18">
        <f t="shared" si="220"/>
        <v>3.1229184217125949</v>
      </c>
      <c r="AA89" s="18">
        <f t="shared" si="220"/>
        <v>2.8323899014377485</v>
      </c>
      <c r="AB89" s="18">
        <f t="shared" si="221"/>
        <v>2.9101004748152137</v>
      </c>
      <c r="AD89" s="18">
        <f t="shared" si="222"/>
        <v>2.9291416822542216</v>
      </c>
      <c r="AE89" s="18">
        <f t="shared" si="223"/>
        <v>4.0749519327316408</v>
      </c>
      <c r="AF89" s="18">
        <f t="shared" si="224"/>
        <v>5.8988373166152241</v>
      </c>
      <c r="AH89" t="str">
        <f t="shared" si="257"/>
        <v>32 Health and social care associate professionals</v>
      </c>
      <c r="AI89" s="18">
        <f t="shared" si="225"/>
        <v>-2.0985135969092128</v>
      </c>
      <c r="AJ89" s="18">
        <f t="shared" si="225"/>
        <v>-1.478110595887383</v>
      </c>
      <c r="AK89" s="18">
        <f t="shared" si="225"/>
        <v>-4.8256220727021297</v>
      </c>
      <c r="AL89" s="18">
        <f t="shared" si="225"/>
        <v>-4.397934980861784</v>
      </c>
      <c r="AM89" s="18">
        <f t="shared" si="226"/>
        <v>-4.3521183134381687</v>
      </c>
      <c r="AO89" s="18">
        <f t="shared" si="227"/>
        <v>-4.5407104645872831</v>
      </c>
      <c r="AP89" s="18">
        <f t="shared" si="228"/>
        <v>1.8356971793478616</v>
      </c>
      <c r="AQ89" s="18">
        <f t="shared" si="229"/>
        <v>-1.3806890765082458</v>
      </c>
      <c r="AS89" t="str">
        <f t="shared" si="258"/>
        <v>32 Health and social care associate professionals</v>
      </c>
      <c r="AT89" s="18">
        <f t="shared" si="230"/>
        <v>5.2684511122068844</v>
      </c>
      <c r="AU89" s="18">
        <f t="shared" si="230"/>
        <v>10.936408728651692</v>
      </c>
      <c r="AV89" s="18">
        <f t="shared" si="230"/>
        <v>-0.13354087805059756</v>
      </c>
      <c r="AW89" s="18">
        <f t="shared" si="230"/>
        <v>1.5662277276104808</v>
      </c>
      <c r="AX89" s="18">
        <f t="shared" si="231"/>
        <v>1.5907342521732648</v>
      </c>
      <c r="AZ89" s="18">
        <f t="shared" si="232"/>
        <v>0.99644774066531827</v>
      </c>
      <c r="BA89" s="18">
        <f t="shared" si="233"/>
        <v>3.2551419183125985</v>
      </c>
      <c r="BB89" s="18">
        <f t="shared" si="234"/>
        <v>3.9081311329446811</v>
      </c>
      <c r="BD89" t="str">
        <f t="shared" si="259"/>
        <v>32 Health and social care associate professionals</v>
      </c>
      <c r="BE89" s="18">
        <f t="shared" si="235"/>
        <v>6.6461007591338772</v>
      </c>
      <c r="BF89" s="18">
        <f t="shared" si="235"/>
        <v>8.216710026537811</v>
      </c>
      <c r="BG89" s="18">
        <f t="shared" si="235"/>
        <v>4.0486099972536493E-2</v>
      </c>
      <c r="BH89" s="18">
        <f t="shared" si="235"/>
        <v>1.2802888387069444</v>
      </c>
      <c r="BI89" s="18">
        <f t="shared" si="236"/>
        <v>1.3097894649295005</v>
      </c>
      <c r="BK89" s="18">
        <f t="shared" si="237"/>
        <v>0.86532338528459984</v>
      </c>
      <c r="BL89" s="18">
        <f t="shared" si="238"/>
        <v>3.1617351587907239</v>
      </c>
      <c r="BM89" s="18">
        <f t="shared" si="239"/>
        <v>3.733839063664246</v>
      </c>
      <c r="BO89" t="str">
        <f t="shared" si="260"/>
        <v>32 Health and social care associate professionals</v>
      </c>
      <c r="BP89" s="18">
        <f t="shared" si="240"/>
        <v>4.2380596088728018</v>
      </c>
      <c r="BQ89" s="18">
        <f t="shared" si="240"/>
        <v>2.0307931850707339</v>
      </c>
      <c r="BR89" s="18">
        <f t="shared" si="240"/>
        <v>-2.7371839240782125</v>
      </c>
      <c r="BS89" s="18">
        <f t="shared" si="240"/>
        <v>-2.3179630272924023</v>
      </c>
      <c r="BT89" s="18">
        <f t="shared" si="241"/>
        <v>-2.1832377618484555</v>
      </c>
      <c r="BV89" s="18">
        <f t="shared" si="242"/>
        <v>-2.457903711510756</v>
      </c>
      <c r="BW89" s="18">
        <f t="shared" si="243"/>
        <v>2.5424426686878165</v>
      </c>
      <c r="BX89" s="18">
        <f t="shared" si="244"/>
        <v>0.91138830371484403</v>
      </c>
      <c r="BZ89" t="str">
        <f t="shared" si="261"/>
        <v>32 Health and social care associate professionals</v>
      </c>
      <c r="CA89" s="18">
        <f t="shared" si="245"/>
        <v>-5.5761634491084617</v>
      </c>
      <c r="CB89" s="18">
        <f t="shared" si="245"/>
        <v>-0.75898505444782494</v>
      </c>
      <c r="CC89" s="18">
        <f t="shared" si="245"/>
        <v>-1.1290263387075061</v>
      </c>
      <c r="CD89" s="18">
        <f t="shared" si="245"/>
        <v>-4.1793864225121986</v>
      </c>
      <c r="CE89" s="18">
        <f t="shared" si="246"/>
        <v>-3.0240493964416082</v>
      </c>
      <c r="CG89" s="18">
        <f t="shared" si="247"/>
        <v>-3.1732023530066988</v>
      </c>
      <c r="CH89" s="18">
        <f t="shared" si="248"/>
        <v>2.0732530788719394</v>
      </c>
      <c r="CI89" s="18">
        <f t="shared" si="249"/>
        <v>-0.1554095068512118</v>
      </c>
      <c r="CK89" t="str">
        <f t="shared" si="262"/>
        <v>32 Health and social care associate professionals</v>
      </c>
      <c r="CL89" s="18">
        <f t="shared" si="250"/>
        <v>3.4863892113840889</v>
      </c>
      <c r="CM89" s="18">
        <f t="shared" si="250"/>
        <v>-5.3199982099302767</v>
      </c>
      <c r="CN89" s="18">
        <f t="shared" si="250"/>
        <v>4.5296397706355851</v>
      </c>
      <c r="CO89" s="18">
        <f t="shared" si="250"/>
        <v>1.2146321229707713</v>
      </c>
      <c r="CP89" s="18">
        <f t="shared" si="251"/>
        <v>1.8135389669477364</v>
      </c>
      <c r="CR89" s="18">
        <f t="shared" si="252"/>
        <v>2.3077857244992339</v>
      </c>
      <c r="CS89" s="18">
        <f t="shared" si="253"/>
        <v>3.1002465010384839</v>
      </c>
      <c r="CT89" s="18">
        <f t="shared" si="254"/>
        <v>4.6907629677174878</v>
      </c>
    </row>
    <row r="90" spans="1:98" x14ac:dyDescent="0.2">
      <c r="A90" t="str">
        <f t="shared" si="209"/>
        <v>33 Protective service occupations</v>
      </c>
      <c r="B90" s="18">
        <f t="shared" si="210"/>
        <v>7.2422440284977574</v>
      </c>
      <c r="C90" s="18">
        <f t="shared" si="210"/>
        <v>-3.0951076246840903</v>
      </c>
      <c r="D90" s="18">
        <f t="shared" si="210"/>
        <v>9.5256447769367583</v>
      </c>
      <c r="E90" s="18">
        <f t="shared" si="210"/>
        <v>5.2500251583996072</v>
      </c>
      <c r="F90" s="18">
        <f t="shared" si="211"/>
        <v>6.0191163078359144</v>
      </c>
      <c r="H90" s="18">
        <f t="shared" si="212"/>
        <v>6.6563568548885454</v>
      </c>
      <c r="I90" s="18">
        <f t="shared" si="213"/>
        <v>3.4077765539173077</v>
      </c>
      <c r="J90" s="18">
        <f t="shared" si="214"/>
        <v>8.2456987840463967</v>
      </c>
      <c r="L90" t="str">
        <f t="shared" si="255"/>
        <v>33 Protective service occupations</v>
      </c>
      <c r="M90" s="18">
        <f t="shared" si="215"/>
        <v>5.9614669454146174</v>
      </c>
      <c r="N90" s="18">
        <f t="shared" si="215"/>
        <v>1.4777435320465937</v>
      </c>
      <c r="O90" s="18">
        <f t="shared" si="215"/>
        <v>8.7033358498153959</v>
      </c>
      <c r="P90" s="18">
        <f t="shared" si="215"/>
        <v>4.6567830698631907</v>
      </c>
      <c r="Q90" s="18">
        <f t="shared" si="216"/>
        <v>5.7009001663922199</v>
      </c>
      <c r="S90" s="18">
        <f t="shared" si="217"/>
        <v>5.9886136300040027</v>
      </c>
      <c r="T90" s="18">
        <f t="shared" si="218"/>
        <v>3.0368487044656334</v>
      </c>
      <c r="U90" s="18">
        <f t="shared" si="219"/>
        <v>7.5004145323892102</v>
      </c>
      <c r="W90" t="str">
        <f t="shared" si="256"/>
        <v>33 Protective service occupations</v>
      </c>
      <c r="X90" s="18">
        <f t="shared" si="220"/>
        <v>1.0255795912918808</v>
      </c>
      <c r="Y90" s="18">
        <f t="shared" si="220"/>
        <v>19.667639705448515</v>
      </c>
      <c r="Z90" s="18">
        <f t="shared" si="220"/>
        <v>5.6985323702002377</v>
      </c>
      <c r="AA90" s="18">
        <f t="shared" si="220"/>
        <v>3.6532937513036323</v>
      </c>
      <c r="AB90" s="18">
        <f t="shared" si="221"/>
        <v>5.228780250924836</v>
      </c>
      <c r="AD90" s="18">
        <f t="shared" si="222"/>
        <v>4.330604506886071</v>
      </c>
      <c r="AE90" s="18">
        <f t="shared" si="223"/>
        <v>3.1350170980349867</v>
      </c>
      <c r="AF90" s="18">
        <f t="shared" si="224"/>
        <v>6.2353890750290297</v>
      </c>
      <c r="AH90" t="str">
        <f t="shared" si="257"/>
        <v>33 Protective service occupations</v>
      </c>
      <c r="AI90" s="18">
        <f t="shared" si="225"/>
        <v>0.13893279379499912</v>
      </c>
      <c r="AJ90" s="18">
        <f t="shared" si="225"/>
        <v>23.301660554096017</v>
      </c>
      <c r="AK90" s="18">
        <f t="shared" si="225"/>
        <v>4.8822354159284043</v>
      </c>
      <c r="AL90" s="18">
        <f t="shared" si="225"/>
        <v>3.1205456506842921</v>
      </c>
      <c r="AM90" s="18">
        <f t="shared" si="226"/>
        <v>4.8324327189058769</v>
      </c>
      <c r="AO90" s="18">
        <f t="shared" si="227"/>
        <v>3.7044629160807307</v>
      </c>
      <c r="AP90" s="18">
        <f t="shared" si="228"/>
        <v>2.7336841319111516</v>
      </c>
      <c r="AQ90" s="18">
        <f t="shared" si="229"/>
        <v>5.4742295820667808</v>
      </c>
      <c r="AS90" t="str">
        <f t="shared" si="258"/>
        <v>33 Protective service occupations</v>
      </c>
      <c r="AT90" s="18">
        <f t="shared" si="230"/>
        <v>-4.5164200606779392</v>
      </c>
      <c r="AU90" s="18">
        <f t="shared" si="230"/>
        <v>16.549459137063359</v>
      </c>
      <c r="AV90" s="18">
        <f t="shared" si="230"/>
        <v>1.5594128784202965</v>
      </c>
      <c r="AW90" s="18">
        <f t="shared" si="230"/>
        <v>1.2467707078463341</v>
      </c>
      <c r="AX90" s="18">
        <f t="shared" si="231"/>
        <v>2.2398457843695763</v>
      </c>
      <c r="AZ90" s="18">
        <f t="shared" si="232"/>
        <v>1.3508776800398081</v>
      </c>
      <c r="BA90" s="18">
        <f t="shared" si="233"/>
        <v>2.1768622227227308</v>
      </c>
      <c r="BB90" s="18">
        <f t="shared" si="234"/>
        <v>3.2012673492280097</v>
      </c>
      <c r="BD90" t="str">
        <f t="shared" si="259"/>
        <v>33 Protective service occupations</v>
      </c>
      <c r="BE90" s="18">
        <f t="shared" si="235"/>
        <v>2.0339837779539183</v>
      </c>
      <c r="BF90" s="18">
        <f t="shared" si="235"/>
        <v>-4.6599782842744908</v>
      </c>
      <c r="BG90" s="18">
        <f t="shared" si="235"/>
        <v>3.9856425794145167</v>
      </c>
      <c r="BH90" s="18">
        <f t="shared" si="235"/>
        <v>0.82321443730442034</v>
      </c>
      <c r="BI90" s="18">
        <f t="shared" si="236"/>
        <v>1.4458350268508946</v>
      </c>
      <c r="BK90" s="18">
        <f t="shared" si="237"/>
        <v>1.866523842093315</v>
      </c>
      <c r="BL90" s="18">
        <f t="shared" si="238"/>
        <v>1.8515788189719107</v>
      </c>
      <c r="BM90" s="18">
        <f t="shared" si="239"/>
        <v>3.3381616274432702</v>
      </c>
      <c r="BO90" t="str">
        <f t="shared" si="260"/>
        <v>33 Protective service occupations</v>
      </c>
      <c r="BP90" s="18">
        <f t="shared" si="240"/>
        <v>1.6687739725753215</v>
      </c>
      <c r="BQ90" s="18">
        <f t="shared" si="240"/>
        <v>-4.3930372091509406</v>
      </c>
      <c r="BR90" s="18">
        <f t="shared" si="240"/>
        <v>1.56673059398027</v>
      </c>
      <c r="BS90" s="18">
        <f t="shared" si="240"/>
        <v>-1.3683054086527036</v>
      </c>
      <c r="BT90" s="18">
        <f t="shared" si="241"/>
        <v>-0.65391902677075509</v>
      </c>
      <c r="BV90" s="18">
        <f t="shared" si="242"/>
        <v>-0.3995071383018467</v>
      </c>
      <c r="BW90" s="18">
        <f t="shared" si="243"/>
        <v>1.7160709964323395</v>
      </c>
      <c r="BX90" s="18">
        <f t="shared" si="244"/>
        <v>1.4032533842023076</v>
      </c>
      <c r="BZ90" t="str">
        <f t="shared" si="261"/>
        <v>33 Protective service occupations</v>
      </c>
      <c r="CA90" s="18">
        <f t="shared" si="245"/>
        <v>-2.6513421371844759</v>
      </c>
      <c r="CB90" s="18">
        <f t="shared" si="245"/>
        <v>4.8490453683946111</v>
      </c>
      <c r="CC90" s="18">
        <f t="shared" si="245"/>
        <v>1.0661348201868037</v>
      </c>
      <c r="CD90" s="18">
        <f t="shared" si="245"/>
        <v>-3.882575483589934</v>
      </c>
      <c r="CE90" s="18">
        <f t="shared" si="246"/>
        <v>-1.8306588930633749</v>
      </c>
      <c r="CG90" s="18">
        <f t="shared" si="247"/>
        <v>-2.2605323777872166</v>
      </c>
      <c r="CH90" s="18">
        <f t="shared" si="248"/>
        <v>1.7715220625853512</v>
      </c>
      <c r="CI90" s="18">
        <f t="shared" si="249"/>
        <v>7.301561700214787E-2</v>
      </c>
      <c r="CK90" t="str">
        <f t="shared" si="262"/>
        <v>33 Protective service occupations</v>
      </c>
      <c r="CL90" s="18">
        <f t="shared" si="250"/>
        <v>-3.407842012318163</v>
      </c>
      <c r="CM90" s="18">
        <f t="shared" si="250"/>
        <v>-12.431258771491837</v>
      </c>
      <c r="CN90" s="18">
        <f t="shared" si="250"/>
        <v>-0.73956181992854697</v>
      </c>
      <c r="CO90" s="18">
        <f t="shared" si="250"/>
        <v>-7.8229344339620805</v>
      </c>
      <c r="CP90" s="18">
        <f t="shared" si="251"/>
        <v>-5.9673496806099235</v>
      </c>
      <c r="CR90" s="18">
        <f t="shared" si="252"/>
        <v>-5.5198338710886414</v>
      </c>
      <c r="CS90" s="18">
        <f t="shared" si="253"/>
        <v>1.1147014735505278</v>
      </c>
      <c r="CT90" s="18">
        <f t="shared" si="254"/>
        <v>-3.2671242322220628</v>
      </c>
    </row>
    <row r="91" spans="1:98" x14ac:dyDescent="0.2">
      <c r="A91" t="str">
        <f t="shared" si="209"/>
        <v>34 Culture, media and sports occupations</v>
      </c>
      <c r="B91" s="18">
        <f t="shared" si="210"/>
        <v>10.53249249874748</v>
      </c>
      <c r="C91" s="18">
        <f t="shared" si="210"/>
        <v>-0.64706002228999138</v>
      </c>
      <c r="D91" s="18">
        <f t="shared" si="210"/>
        <v>2.1601546301320607</v>
      </c>
      <c r="E91" s="18">
        <f t="shared" si="210"/>
        <v>2.9684632749424011</v>
      </c>
      <c r="F91" s="18">
        <f t="shared" si="211"/>
        <v>2.4859713083589696</v>
      </c>
      <c r="H91" s="18">
        <f t="shared" si="212"/>
        <v>2.6983189389053086</v>
      </c>
      <c r="I91" s="18">
        <f t="shared" si="213"/>
        <v>3.0442245204536533</v>
      </c>
      <c r="J91" s="18">
        <f t="shared" si="214"/>
        <v>4.9323827908507756</v>
      </c>
      <c r="L91" t="str">
        <f t="shared" si="255"/>
        <v>34 Culture, media and sports occupations</v>
      </c>
      <c r="M91" s="18">
        <f t="shared" si="215"/>
        <v>7.1353120009591375</v>
      </c>
      <c r="N91" s="18">
        <f t="shared" si="215"/>
        <v>-3.3698798808057262</v>
      </c>
      <c r="O91" s="18">
        <f t="shared" si="215"/>
        <v>1.6106947627479995</v>
      </c>
      <c r="P91" s="18">
        <f t="shared" si="215"/>
        <v>2.7625120012725546</v>
      </c>
      <c r="Q91" s="18">
        <f t="shared" si="216"/>
        <v>2.0081324034680437</v>
      </c>
      <c r="S91" s="18">
        <f t="shared" si="217"/>
        <v>2.3771294572011215</v>
      </c>
      <c r="T91" s="18">
        <f t="shared" si="218"/>
        <v>2.9388057582162785</v>
      </c>
      <c r="U91" s="18">
        <f t="shared" si="219"/>
        <v>4.6119459085929959</v>
      </c>
      <c r="W91" t="str">
        <f t="shared" si="256"/>
        <v>34 Culture, media and sports occupations</v>
      </c>
      <c r="X91" s="18">
        <f t="shared" si="220"/>
        <v>-2.7148825205102201</v>
      </c>
      <c r="Y91" s="18">
        <f t="shared" si="220"/>
        <v>14.139221614813223</v>
      </c>
      <c r="Z91" s="18">
        <f t="shared" si="220"/>
        <v>-0.84459291231591127</v>
      </c>
      <c r="AA91" s="18">
        <f t="shared" si="220"/>
        <v>1.1315095881821113</v>
      </c>
      <c r="AB91" s="18">
        <f t="shared" si="221"/>
        <v>1.2727524140670132</v>
      </c>
      <c r="AD91" s="18">
        <f t="shared" si="222"/>
        <v>0.46847124302287213</v>
      </c>
      <c r="AE91" s="18">
        <f t="shared" si="223"/>
        <v>2.6946400277854554</v>
      </c>
      <c r="AF91" s="18">
        <f t="shared" si="224"/>
        <v>3.020946768396815</v>
      </c>
      <c r="AH91" t="str">
        <f t="shared" si="257"/>
        <v>34 Culture, media and sports occupations</v>
      </c>
      <c r="AI91" s="18">
        <f t="shared" si="225"/>
        <v>-6.0959431790752472E-2</v>
      </c>
      <c r="AJ91" s="18">
        <f t="shared" si="225"/>
        <v>23.163898763858427</v>
      </c>
      <c r="AK91" s="18">
        <f t="shared" si="225"/>
        <v>-1.1045166001827145</v>
      </c>
      <c r="AL91" s="18">
        <f t="shared" si="225"/>
        <v>2.6473613028891174</v>
      </c>
      <c r="AM91" s="18">
        <f t="shared" si="226"/>
        <v>2.6219412696526945</v>
      </c>
      <c r="AO91" s="18">
        <f t="shared" si="227"/>
        <v>1.3811809092370009</v>
      </c>
      <c r="AP91" s="18">
        <f t="shared" si="228"/>
        <v>2.7182555773334949</v>
      </c>
      <c r="AQ91" s="18">
        <f t="shared" si="229"/>
        <v>3.6965438887064606</v>
      </c>
      <c r="AS91" t="str">
        <f t="shared" si="258"/>
        <v>34 Culture, media and sports occupations</v>
      </c>
      <c r="AT91" s="18">
        <f t="shared" si="230"/>
        <v>-3.0877613320928088</v>
      </c>
      <c r="AU91" s="18">
        <f t="shared" si="230"/>
        <v>12.716716415980978</v>
      </c>
      <c r="AV91" s="18">
        <f t="shared" si="230"/>
        <v>-2.3187951399316398</v>
      </c>
      <c r="AW91" s="18">
        <f t="shared" si="230"/>
        <v>0.43052022189935535</v>
      </c>
      <c r="AX91" s="18">
        <f t="shared" si="231"/>
        <v>0.28391513245049627</v>
      </c>
      <c r="AZ91" s="18">
        <f t="shared" si="232"/>
        <v>-0.49441037497562901</v>
      </c>
      <c r="BA91" s="18">
        <f t="shared" si="233"/>
        <v>2.4433814144199095</v>
      </c>
      <c r="BB91" s="18">
        <f t="shared" si="234"/>
        <v>2.0945076353724223</v>
      </c>
      <c r="BD91" t="str">
        <f t="shared" si="259"/>
        <v>34 Culture, media and sports occupations</v>
      </c>
      <c r="BE91" s="18">
        <f t="shared" si="235"/>
        <v>-0.48033775881100027</v>
      </c>
      <c r="BF91" s="18">
        <f t="shared" si="235"/>
        <v>-0.30558855479037028</v>
      </c>
      <c r="BG91" s="18">
        <f t="shared" si="235"/>
        <v>-3.0294636178783807</v>
      </c>
      <c r="BH91" s="18">
        <f t="shared" si="235"/>
        <v>0.5357699886452405</v>
      </c>
      <c r="BI91" s="18">
        <f t="shared" si="236"/>
        <v>-0.64442456409622428</v>
      </c>
      <c r="BK91" s="18">
        <f t="shared" si="237"/>
        <v>-0.66697264161139636</v>
      </c>
      <c r="BL91" s="18">
        <f t="shared" si="238"/>
        <v>1.9772450414386356</v>
      </c>
      <c r="BM91" s="18">
        <f t="shared" si="239"/>
        <v>1.4763220104481611</v>
      </c>
      <c r="BO91" t="str">
        <f t="shared" si="260"/>
        <v>34 Culture, media and sports occupations</v>
      </c>
      <c r="BP91" s="18">
        <f t="shared" si="240"/>
        <v>-5.4421288875296288</v>
      </c>
      <c r="BQ91" s="18">
        <f t="shared" si="240"/>
        <v>-2.0204764115081986</v>
      </c>
      <c r="BR91" s="18">
        <f t="shared" si="240"/>
        <v>-6.9696271422840628</v>
      </c>
      <c r="BS91" s="18">
        <f t="shared" si="240"/>
        <v>-4.8356753169605309</v>
      </c>
      <c r="BT91" s="18">
        <f t="shared" si="241"/>
        <v>-5.3354113687756328</v>
      </c>
      <c r="BV91" s="18">
        <f t="shared" si="242"/>
        <v>-5.552376661415015</v>
      </c>
      <c r="BW91" s="18">
        <f t="shared" si="243"/>
        <v>1.4870837073423404</v>
      </c>
      <c r="BX91" s="18">
        <f t="shared" si="244"/>
        <v>-2.6119320504144561</v>
      </c>
      <c r="BZ91" t="str">
        <f t="shared" si="261"/>
        <v>34 Culture, media and sports occupations</v>
      </c>
      <c r="CA91" s="18">
        <f t="shared" si="245"/>
        <v>-4.0723459449999</v>
      </c>
      <c r="CB91" s="18">
        <f t="shared" si="245"/>
        <v>0.99192202778510818</v>
      </c>
      <c r="CC91" s="18">
        <f t="shared" si="245"/>
        <v>-3.486532059013514</v>
      </c>
      <c r="CD91" s="18">
        <f t="shared" si="245"/>
        <v>-3.4978913862245942</v>
      </c>
      <c r="CE91" s="18">
        <f t="shared" si="246"/>
        <v>-3.219660326107332</v>
      </c>
      <c r="CG91" s="18">
        <f t="shared" si="247"/>
        <v>-3.494105092379407</v>
      </c>
      <c r="CH91" s="18">
        <f t="shared" si="248"/>
        <v>1.7078345476938983</v>
      </c>
      <c r="CI91" s="18">
        <f t="shared" si="249"/>
        <v>-0.88066441444960564</v>
      </c>
      <c r="CK91" t="str">
        <f t="shared" si="262"/>
        <v>34 Culture, media and sports occupations</v>
      </c>
      <c r="CL91" s="18">
        <f t="shared" si="250"/>
        <v>4.5140781821665144</v>
      </c>
      <c r="CM91" s="18">
        <f t="shared" si="250"/>
        <v>-6.8157783330012762</v>
      </c>
      <c r="CN91" s="18">
        <f t="shared" si="250"/>
        <v>1.001640335308096</v>
      </c>
      <c r="CO91" s="18">
        <f t="shared" si="250"/>
        <v>-1.7111189828848405</v>
      </c>
      <c r="CP91" s="18">
        <f t="shared" si="251"/>
        <v>-1.2011756868003487</v>
      </c>
      <c r="CR91" s="18">
        <f t="shared" si="252"/>
        <v>-0.81505970496988933</v>
      </c>
      <c r="CS91" s="18">
        <f t="shared" si="253"/>
        <v>2.0431310390747637</v>
      </c>
      <c r="CT91" s="18">
        <f t="shared" si="254"/>
        <v>1.438440058929813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6.6917114680435263</v>
      </c>
      <c r="C92" s="18">
        <f t="shared" si="210"/>
        <v>-6.6814265271795463</v>
      </c>
      <c r="D92" s="18">
        <f t="shared" si="210"/>
        <v>4.0056273531712483</v>
      </c>
      <c r="E92" s="18">
        <f t="shared" si="210"/>
        <v>3.3257400507043178</v>
      </c>
      <c r="F92" s="18">
        <f t="shared" si="211"/>
        <v>2.880625347208432</v>
      </c>
      <c r="H92" s="18">
        <f t="shared" si="212"/>
        <v>3.5518738846568532</v>
      </c>
      <c r="I92" s="18">
        <f t="shared" si="213"/>
        <v>3.2053110235152893</v>
      </c>
      <c r="J92" s="18">
        <f t="shared" si="214"/>
        <v>5.6889022662111932</v>
      </c>
      <c r="L92" t="str">
        <f t="shared" si="255"/>
        <v>35 Business and public service associate professionals</v>
      </c>
      <c r="M92" s="18">
        <f t="shared" si="215"/>
        <v>9.868733110510842</v>
      </c>
      <c r="N92" s="18">
        <f t="shared" si="215"/>
        <v>-7.8247386527015905</v>
      </c>
      <c r="O92" s="18">
        <f t="shared" si="215"/>
        <v>3.4552117586395203</v>
      </c>
      <c r="P92" s="18">
        <f t="shared" si="215"/>
        <v>2.7894308629239584</v>
      </c>
      <c r="Q92" s="18">
        <f t="shared" si="216"/>
        <v>2.2978023344145226</v>
      </c>
      <c r="S92" s="18">
        <f t="shared" si="217"/>
        <v>3.0108803947152873</v>
      </c>
      <c r="T92" s="18">
        <f t="shared" si="218"/>
        <v>3.1082718349934924</v>
      </c>
      <c r="U92" s="18">
        <f t="shared" si="219"/>
        <v>5.2131940767319529</v>
      </c>
      <c r="W92" t="str">
        <f t="shared" si="256"/>
        <v>35 Business and public service associate professionals</v>
      </c>
      <c r="X92" s="18">
        <f t="shared" si="220"/>
        <v>1.4368060300578467</v>
      </c>
      <c r="Y92" s="18">
        <f t="shared" si="220"/>
        <v>10.657503824295468</v>
      </c>
      <c r="Z92" s="18">
        <f t="shared" si="220"/>
        <v>0.25992497693752004</v>
      </c>
      <c r="AA92" s="18">
        <f t="shared" si="220"/>
        <v>1.1944118872881271</v>
      </c>
      <c r="AB92" s="18">
        <f t="shared" si="221"/>
        <v>1.4667945713685349</v>
      </c>
      <c r="AD92" s="18">
        <f t="shared" si="222"/>
        <v>0.88195245806133027</v>
      </c>
      <c r="AE92" s="18">
        <f t="shared" si="223"/>
        <v>2.9068594514229051</v>
      </c>
      <c r="AF92" s="18">
        <f t="shared" si="224"/>
        <v>3.509878173549752</v>
      </c>
      <c r="AH92" t="str">
        <f t="shared" si="257"/>
        <v>35 Business and public service associate professionals</v>
      </c>
      <c r="AI92" s="18">
        <f t="shared" si="225"/>
        <v>0.7018122590772391</v>
      </c>
      <c r="AJ92" s="18">
        <f t="shared" si="225"/>
        <v>15.851680585931337</v>
      </c>
      <c r="AK92" s="18">
        <f t="shared" si="225"/>
        <v>0.46299736067110242</v>
      </c>
      <c r="AL92" s="18">
        <f t="shared" si="225"/>
        <v>1.9098658778282873</v>
      </c>
      <c r="AM92" s="18">
        <f t="shared" si="226"/>
        <v>2.2718132567077776</v>
      </c>
      <c r="AO92" s="18">
        <f t="shared" si="227"/>
        <v>1.4252757570041963</v>
      </c>
      <c r="AP92" s="18">
        <f t="shared" si="228"/>
        <v>2.9014635122902144</v>
      </c>
      <c r="AQ92" s="18">
        <f t="shared" si="229"/>
        <v>3.8887299567312406</v>
      </c>
      <c r="AS92" t="str">
        <f t="shared" si="258"/>
        <v>35 Business and public service associate professionals</v>
      </c>
      <c r="AT92" s="18">
        <f t="shared" si="230"/>
        <v>0.27613377460811162</v>
      </c>
      <c r="AU92" s="18">
        <f t="shared" si="230"/>
        <v>15.215004251431097</v>
      </c>
      <c r="AV92" s="18">
        <f t="shared" si="230"/>
        <v>-0.26466236396096576</v>
      </c>
      <c r="AW92" s="18">
        <f t="shared" si="230"/>
        <v>1.5000981049145157</v>
      </c>
      <c r="AX92" s="18">
        <f t="shared" si="231"/>
        <v>1.7480713179010232</v>
      </c>
      <c r="AZ92" s="18">
        <f t="shared" si="232"/>
        <v>0.908402018156651</v>
      </c>
      <c r="BA92" s="18">
        <f t="shared" si="233"/>
        <v>2.729665359737754</v>
      </c>
      <c r="BB92" s="18">
        <f t="shared" si="234"/>
        <v>3.3656429925909226</v>
      </c>
      <c r="BD92" t="str">
        <f t="shared" si="259"/>
        <v>35 Business and public service associate professionals</v>
      </c>
      <c r="BE92" s="18">
        <f t="shared" si="235"/>
        <v>3.4075822123345256</v>
      </c>
      <c r="BF92" s="18">
        <f t="shared" si="235"/>
        <v>3.7514079952488677</v>
      </c>
      <c r="BG92" s="18">
        <f t="shared" si="235"/>
        <v>-1.8729320863508425</v>
      </c>
      <c r="BH92" s="18">
        <f t="shared" si="235"/>
        <v>-0.31454488343436449</v>
      </c>
      <c r="BI92" s="18">
        <f t="shared" si="236"/>
        <v>-0.55601844255652733</v>
      </c>
      <c r="BK92" s="18">
        <f t="shared" si="237"/>
        <v>-0.83673796835076475</v>
      </c>
      <c r="BL92" s="18">
        <f t="shared" si="238"/>
        <v>2.1959418211163095</v>
      </c>
      <c r="BM92" s="18">
        <f t="shared" si="239"/>
        <v>1.5888862623862465</v>
      </c>
      <c r="BO92" t="str">
        <f t="shared" si="260"/>
        <v>35 Business and public service associate professionals</v>
      </c>
      <c r="BP92" s="18">
        <f t="shared" si="240"/>
        <v>2.0142940520532227</v>
      </c>
      <c r="BQ92" s="18">
        <f t="shared" si="240"/>
        <v>1.7776666524223605</v>
      </c>
      <c r="BR92" s="18">
        <f t="shared" si="240"/>
        <v>-3.5618706704304448</v>
      </c>
      <c r="BS92" s="18">
        <f t="shared" si="240"/>
        <v>-2.2724579744737294</v>
      </c>
      <c r="BT92" s="18">
        <f t="shared" si="241"/>
        <v>-2.429926196403609</v>
      </c>
      <c r="BV92" s="18">
        <f t="shared" si="242"/>
        <v>-2.7041664575979674</v>
      </c>
      <c r="BW92" s="18">
        <f t="shared" si="243"/>
        <v>1.8797186501018359</v>
      </c>
      <c r="BX92" s="18">
        <f t="shared" si="244"/>
        <v>-9.9996380224876003E-2</v>
      </c>
      <c r="BZ92" t="str">
        <f t="shared" si="261"/>
        <v>35 Business and public service associate professionals</v>
      </c>
      <c r="CA92" s="18">
        <f t="shared" si="245"/>
        <v>-0.28235617940723934</v>
      </c>
      <c r="CB92" s="18">
        <f t="shared" si="245"/>
        <v>0.8917187116744163</v>
      </c>
      <c r="CC92" s="18">
        <f t="shared" si="245"/>
        <v>-3.610304535815978</v>
      </c>
      <c r="CD92" s="18">
        <f t="shared" si="245"/>
        <v>-4.2486274243749396</v>
      </c>
      <c r="CE92" s="18">
        <f t="shared" si="246"/>
        <v>-3.7354987219245461</v>
      </c>
      <c r="CG92" s="18">
        <f t="shared" si="247"/>
        <v>-4.0363242020667549</v>
      </c>
      <c r="CH92" s="18">
        <f t="shared" si="248"/>
        <v>1.648193976607959</v>
      </c>
      <c r="CI92" s="18">
        <f t="shared" si="249"/>
        <v>-1.3391097906628846</v>
      </c>
      <c r="CK92" t="str">
        <f t="shared" si="262"/>
        <v>35 Business and public service associate professionals</v>
      </c>
      <c r="CL92" s="18">
        <f t="shared" si="250"/>
        <v>5.6242547132930421</v>
      </c>
      <c r="CM92" s="18">
        <f t="shared" si="250"/>
        <v>-13.212994474259165</v>
      </c>
      <c r="CN92" s="18">
        <f t="shared" si="250"/>
        <v>-1.7828138586298281</v>
      </c>
      <c r="CO92" s="18">
        <f t="shared" si="250"/>
        <v>-0.99502508073869844</v>
      </c>
      <c r="CP92" s="18">
        <f t="shared" si="251"/>
        <v>-2.0515325476502588</v>
      </c>
      <c r="CR92" s="18">
        <f t="shared" si="252"/>
        <v>-1.2583209336846646</v>
      </c>
      <c r="CS92" s="18">
        <f t="shared" si="253"/>
        <v>1.8278243590330145</v>
      </c>
      <c r="CT92" s="18">
        <f t="shared" si="254"/>
        <v>0.87259623933464425</v>
      </c>
    </row>
    <row r="93" spans="1:98" x14ac:dyDescent="0.2">
      <c r="A93" t="str">
        <f t="shared" si="209"/>
        <v>41 Administrative occupations</v>
      </c>
      <c r="B93" s="18">
        <f t="shared" si="210"/>
        <v>7.4429416888158961</v>
      </c>
      <c r="C93" s="18">
        <f t="shared" si="210"/>
        <v>-10.967913887791681</v>
      </c>
      <c r="D93" s="18">
        <f t="shared" si="210"/>
        <v>4.1096071681836044</v>
      </c>
      <c r="E93" s="18">
        <f t="shared" si="210"/>
        <v>3.4817721915167965</v>
      </c>
      <c r="F93" s="18">
        <f t="shared" si="211"/>
        <v>2.7075684932883037</v>
      </c>
      <c r="H93" s="18">
        <f t="shared" si="212"/>
        <v>3.6906286999074167</v>
      </c>
      <c r="I93" s="18">
        <f t="shared" si="213"/>
        <v>3.4081571037660519</v>
      </c>
      <c r="J93" s="18">
        <f t="shared" si="214"/>
        <v>5.9374206512985417</v>
      </c>
      <c r="L93" t="str">
        <f t="shared" si="255"/>
        <v>41 Administrative occupations</v>
      </c>
      <c r="M93" s="18">
        <f t="shared" si="215"/>
        <v>10.708082555080821</v>
      </c>
      <c r="N93" s="18">
        <f t="shared" si="215"/>
        <v>-11.216787409978545</v>
      </c>
      <c r="O93" s="18">
        <f t="shared" si="215"/>
        <v>4.0669525844168275</v>
      </c>
      <c r="P93" s="18">
        <f t="shared" si="215"/>
        <v>3.1737510345526632</v>
      </c>
      <c r="Q93" s="18">
        <f t="shared" si="216"/>
        <v>2.4853297399424878</v>
      </c>
      <c r="S93" s="18">
        <f t="shared" si="217"/>
        <v>3.4706298071089492</v>
      </c>
      <c r="T93" s="18">
        <f t="shared" si="218"/>
        <v>3.4118523540987988</v>
      </c>
      <c r="U93" s="18">
        <f t="shared" si="219"/>
        <v>5.7778215243759368</v>
      </c>
      <c r="W93" t="str">
        <f t="shared" si="256"/>
        <v>41 Administrative occupations</v>
      </c>
      <c r="X93" s="18">
        <f t="shared" si="220"/>
        <v>2.5500133507488032</v>
      </c>
      <c r="Y93" s="18">
        <f t="shared" si="220"/>
        <v>6.8593172568576444</v>
      </c>
      <c r="Z93" s="18">
        <f t="shared" si="220"/>
        <v>1.3805340632461416</v>
      </c>
      <c r="AA93" s="18">
        <f t="shared" si="220"/>
        <v>1.7386227529360809</v>
      </c>
      <c r="AB93" s="18">
        <f t="shared" si="221"/>
        <v>1.9389693112633166</v>
      </c>
      <c r="AD93" s="18">
        <f t="shared" si="222"/>
        <v>1.6191195416567217</v>
      </c>
      <c r="AE93" s="18">
        <f t="shared" si="223"/>
        <v>3.4012905397182713</v>
      </c>
      <c r="AF93" s="18">
        <f t="shared" si="224"/>
        <v>4.4591434087430715</v>
      </c>
      <c r="AH93" t="str">
        <f t="shared" si="257"/>
        <v>41 Administrative occupations</v>
      </c>
      <c r="AI93" s="18">
        <f t="shared" si="225"/>
        <v>2.5964545968199193</v>
      </c>
      <c r="AJ93" s="18">
        <f t="shared" si="225"/>
        <v>3.8858049886691726</v>
      </c>
      <c r="AK93" s="18">
        <f t="shared" si="225"/>
        <v>1.2827770050686249</v>
      </c>
      <c r="AL93" s="18">
        <f t="shared" si="225"/>
        <v>1.8235552118280873</v>
      </c>
      <c r="AM93" s="18">
        <f t="shared" si="226"/>
        <v>1.7817230155895203</v>
      </c>
      <c r="AO93" s="18">
        <f t="shared" si="227"/>
        <v>1.6429757493947594</v>
      </c>
      <c r="AP93" s="18">
        <f t="shared" si="228"/>
        <v>3.5263009286587765</v>
      </c>
      <c r="AQ93" s="18">
        <f t="shared" si="229"/>
        <v>4.5836735611847867</v>
      </c>
      <c r="AS93" t="str">
        <f t="shared" si="258"/>
        <v>41 Administrative occupations</v>
      </c>
      <c r="AT93" s="18">
        <f t="shared" si="230"/>
        <v>2.404317489302521</v>
      </c>
      <c r="AU93" s="18">
        <f t="shared" si="230"/>
        <v>4.471642913182694</v>
      </c>
      <c r="AV93" s="18">
        <f t="shared" si="230"/>
        <v>0.66534828323889794</v>
      </c>
      <c r="AW93" s="18">
        <f t="shared" si="230"/>
        <v>1.7185670701735267</v>
      </c>
      <c r="AX93" s="18">
        <f t="shared" si="231"/>
        <v>1.5576277164026431</v>
      </c>
      <c r="AZ93" s="18">
        <f t="shared" si="232"/>
        <v>1.3662754244236908</v>
      </c>
      <c r="BA93" s="18">
        <f t="shared" si="233"/>
        <v>3.3341239046054794</v>
      </c>
      <c r="BB93" s="18">
        <f t="shared" si="234"/>
        <v>4.2287055563897669</v>
      </c>
      <c r="BD93" t="str">
        <f t="shared" si="259"/>
        <v>41 Administrative occupations</v>
      </c>
      <c r="BE93" s="18">
        <f t="shared" si="235"/>
        <v>2.1705700227236058</v>
      </c>
      <c r="BF93" s="18">
        <f t="shared" si="235"/>
        <v>9.099263746827301</v>
      </c>
      <c r="BG93" s="18">
        <f t="shared" si="235"/>
        <v>-2.0392494405341521</v>
      </c>
      <c r="BH93" s="18">
        <f t="shared" si="235"/>
        <v>-0.78983804248334843</v>
      </c>
      <c r="BI93" s="18">
        <f t="shared" si="236"/>
        <v>-0.59339417293838848</v>
      </c>
      <c r="BK93" s="18">
        <f t="shared" si="237"/>
        <v>-1.208069129027145</v>
      </c>
      <c r="BL93" s="18">
        <f t="shared" si="238"/>
        <v>2.3874847151129419</v>
      </c>
      <c r="BM93" s="18">
        <f t="shared" si="239"/>
        <v>1.5417766037816083</v>
      </c>
      <c r="BO93" t="str">
        <f t="shared" si="260"/>
        <v>41 Administrative occupations</v>
      </c>
      <c r="BP93" s="18">
        <f t="shared" si="240"/>
        <v>-0.13052496946527326</v>
      </c>
      <c r="BQ93" s="18">
        <f t="shared" si="240"/>
        <v>4.3898732319690437</v>
      </c>
      <c r="BR93" s="18">
        <f t="shared" si="240"/>
        <v>-4.1721947068417702</v>
      </c>
      <c r="BS93" s="18">
        <f t="shared" si="240"/>
        <v>-3.5187563909997222</v>
      </c>
      <c r="BT93" s="18">
        <f t="shared" si="241"/>
        <v>-3.2481979080205892</v>
      </c>
      <c r="BV93" s="18">
        <f t="shared" si="242"/>
        <v>-3.7370627482192886</v>
      </c>
      <c r="BW93" s="18">
        <f t="shared" si="243"/>
        <v>1.9972697128744388</v>
      </c>
      <c r="BX93" s="18">
        <f t="shared" si="244"/>
        <v>-0.62590946519424095</v>
      </c>
      <c r="BZ93" t="str">
        <f t="shared" si="261"/>
        <v>41 Administrative occupations</v>
      </c>
      <c r="CA93" s="18">
        <f t="shared" si="245"/>
        <v>-7.0322719544072871</v>
      </c>
      <c r="CB93" s="18">
        <f t="shared" si="245"/>
        <v>1.0677498203050639</v>
      </c>
      <c r="CC93" s="18">
        <f t="shared" si="245"/>
        <v>-6.7076291930134531</v>
      </c>
      <c r="CD93" s="18">
        <f t="shared" si="245"/>
        <v>-9.1195019203982106</v>
      </c>
      <c r="CE93" s="18">
        <f t="shared" si="246"/>
        <v>-7.7621036676117638</v>
      </c>
      <c r="CG93" s="18">
        <f t="shared" si="247"/>
        <v>-8.3225533677266146</v>
      </c>
      <c r="CH93" s="18">
        <f t="shared" si="248"/>
        <v>1.2646902527989612</v>
      </c>
      <c r="CI93" s="18">
        <f t="shared" si="249"/>
        <v>-4.7878015917915189</v>
      </c>
      <c r="CK93" t="str">
        <f t="shared" si="262"/>
        <v>41 Administrative occupations</v>
      </c>
      <c r="CL93" s="18">
        <f t="shared" si="250"/>
        <v>9.1945655761871414E-2</v>
      </c>
      <c r="CM93" s="18">
        <f t="shared" si="250"/>
        <v>-15.924330822289045</v>
      </c>
      <c r="CN93" s="18">
        <f t="shared" si="250"/>
        <v>-2.8466870127555777</v>
      </c>
      <c r="CO93" s="18">
        <f t="shared" si="250"/>
        <v>-4.0364284452923949</v>
      </c>
      <c r="CP93" s="18">
        <f t="shared" si="251"/>
        <v>-4.4591936426232159</v>
      </c>
      <c r="CR93" s="18">
        <f t="shared" si="252"/>
        <v>-3.6414756862611197</v>
      </c>
      <c r="CS93" s="18">
        <f t="shared" si="253"/>
        <v>1.6684743936838053</v>
      </c>
      <c r="CT93" s="18">
        <f t="shared" si="254"/>
        <v>-1.0390410385327287</v>
      </c>
    </row>
    <row r="94" spans="1:98" x14ac:dyDescent="0.2">
      <c r="A94" t="str">
        <f t="shared" si="209"/>
        <v>42 Secretarial and related occupations</v>
      </c>
      <c r="B94" s="18">
        <f t="shared" si="210"/>
        <v>11.196378484462244</v>
      </c>
      <c r="C94" s="18">
        <f t="shared" si="210"/>
        <v>-11.001960949686785</v>
      </c>
      <c r="D94" s="18">
        <f t="shared" si="210"/>
        <v>9.7710942397922338</v>
      </c>
      <c r="E94" s="18">
        <f t="shared" si="210"/>
        <v>5.161970506928526</v>
      </c>
      <c r="F94" s="18">
        <f t="shared" si="211"/>
        <v>5.4752278754897521</v>
      </c>
      <c r="H94" s="18">
        <f t="shared" si="212"/>
        <v>6.6764303305943518</v>
      </c>
      <c r="I94" s="18">
        <f t="shared" si="213"/>
        <v>4.6509428455202784</v>
      </c>
      <c r="J94" s="18">
        <f t="shared" si="214"/>
        <v>8.9432425940342952</v>
      </c>
      <c r="L94" t="str">
        <f t="shared" si="255"/>
        <v>42 Secretarial and related occupations</v>
      </c>
      <c r="M94" s="18">
        <f t="shared" si="215"/>
        <v>9.2807236332013598</v>
      </c>
      <c r="N94" s="18">
        <f t="shared" si="215"/>
        <v>-18.31804368014377</v>
      </c>
      <c r="O94" s="18">
        <f t="shared" si="215"/>
        <v>10.105700862008016</v>
      </c>
      <c r="P94" s="18">
        <f t="shared" si="215"/>
        <v>2.758370090810125</v>
      </c>
      <c r="Q94" s="18">
        <f t="shared" si="216"/>
        <v>3.5044928769192074</v>
      </c>
      <c r="S94" s="18">
        <f t="shared" si="217"/>
        <v>5.151322671989389</v>
      </c>
      <c r="T94" s="18">
        <f t="shared" si="218"/>
        <v>4.2159351690955527</v>
      </c>
      <c r="U94" s="18">
        <f t="shared" si="219"/>
        <v>7.5562377286697568</v>
      </c>
      <c r="W94" t="str">
        <f t="shared" si="256"/>
        <v>42 Secretarial and related occupations</v>
      </c>
      <c r="X94" s="18">
        <f t="shared" si="220"/>
        <v>2.8301650344519036</v>
      </c>
      <c r="Y94" s="18">
        <f t="shared" si="220"/>
        <v>-1.7166204190615209</v>
      </c>
      <c r="Z94" s="18">
        <f t="shared" si="220"/>
        <v>8.2474544409042227</v>
      </c>
      <c r="AA94" s="18">
        <f t="shared" si="220"/>
        <v>3.4724843905031832</v>
      </c>
      <c r="AB94" s="18">
        <f t="shared" si="221"/>
        <v>4.604671959350437</v>
      </c>
      <c r="AD94" s="18">
        <f t="shared" si="222"/>
        <v>5.0402665634080801</v>
      </c>
      <c r="AE94" s="18">
        <f t="shared" si="223"/>
        <v>4.8261660579652865</v>
      </c>
      <c r="AF94" s="18">
        <f t="shared" si="224"/>
        <v>7.8779376875941054</v>
      </c>
      <c r="AH94" t="str">
        <f t="shared" si="257"/>
        <v>42 Secretarial and related occupations</v>
      </c>
      <c r="AI94" s="18">
        <f t="shared" si="225"/>
        <v>3.0814219030482537</v>
      </c>
      <c r="AJ94" s="18">
        <f t="shared" si="225"/>
        <v>0.53883756808346117</v>
      </c>
      <c r="AK94" s="18">
        <f t="shared" si="225"/>
        <v>6.9751777493261002</v>
      </c>
      <c r="AL94" s="18">
        <f t="shared" si="225"/>
        <v>1.567831174317269</v>
      </c>
      <c r="AM94" s="18">
        <f t="shared" si="226"/>
        <v>3.1619210291282229</v>
      </c>
      <c r="AO94" s="18">
        <f t="shared" si="227"/>
        <v>3.3392070662358719</v>
      </c>
      <c r="AP94" s="18">
        <f t="shared" si="228"/>
        <v>4.2052889410659544</v>
      </c>
      <c r="AQ94" s="18">
        <f t="shared" si="229"/>
        <v>6.2755879406965587</v>
      </c>
      <c r="AS94" t="str">
        <f t="shared" si="258"/>
        <v>42 Secretarial and related occupations</v>
      </c>
      <c r="AT94" s="18">
        <f t="shared" si="230"/>
        <v>1.7108840687798388</v>
      </c>
      <c r="AU94" s="18">
        <f t="shared" si="230"/>
        <v>0.5148070491017176</v>
      </c>
      <c r="AV94" s="18">
        <f t="shared" si="230"/>
        <v>5.5375154651813974</v>
      </c>
      <c r="AW94" s="18">
        <f t="shared" si="230"/>
        <v>-0.47889488938495095</v>
      </c>
      <c r="AX94" s="18">
        <f t="shared" si="231"/>
        <v>1.426401392682175</v>
      </c>
      <c r="AZ94" s="18">
        <f t="shared" si="232"/>
        <v>1.4874674780065433</v>
      </c>
      <c r="BA94" s="18">
        <f t="shared" si="233"/>
        <v>3.7516584453614277</v>
      </c>
      <c r="BB94" s="18">
        <f t="shared" si="234"/>
        <v>4.678347249476289</v>
      </c>
      <c r="BD94" t="str">
        <f t="shared" si="259"/>
        <v>42 Secretarial and related occupations</v>
      </c>
      <c r="BE94" s="18">
        <f t="shared" si="235"/>
        <v>4.3448489678898916E-2</v>
      </c>
      <c r="BF94" s="18">
        <f t="shared" si="235"/>
        <v>0.54548930305846621</v>
      </c>
      <c r="BG94" s="18">
        <f t="shared" si="235"/>
        <v>1.3647053422575217</v>
      </c>
      <c r="BH94" s="18">
        <f t="shared" si="235"/>
        <v>-7.8709342742534272</v>
      </c>
      <c r="BI94" s="18">
        <f t="shared" si="236"/>
        <v>-4.558953626685625</v>
      </c>
      <c r="BK94" s="18">
        <f t="shared" si="237"/>
        <v>-4.8898867549085239</v>
      </c>
      <c r="BL94" s="18">
        <f t="shared" si="238"/>
        <v>2.2706521400876811</v>
      </c>
      <c r="BM94" s="18">
        <f t="shared" si="239"/>
        <v>-0.9100507840859029</v>
      </c>
      <c r="BO94" t="str">
        <f t="shared" si="260"/>
        <v>42 Secretarial and related occupations</v>
      </c>
      <c r="BP94" s="18">
        <f t="shared" si="240"/>
        <v>-2.3280479157413159</v>
      </c>
      <c r="BQ94" s="18">
        <f t="shared" si="240"/>
        <v>-0.92149081623540408</v>
      </c>
      <c r="BR94" s="18">
        <f t="shared" si="240"/>
        <v>-2.6082019149070268</v>
      </c>
      <c r="BS94" s="18">
        <f t="shared" si="240"/>
        <v>-8.6228671502769245</v>
      </c>
      <c r="BT94" s="18">
        <f t="shared" si="241"/>
        <v>-6.3116876558944712</v>
      </c>
      <c r="BV94" s="18">
        <f t="shared" si="242"/>
        <v>-6.6604263760799416</v>
      </c>
      <c r="BW94" s="18">
        <f t="shared" si="243"/>
        <v>1.9913224091246073</v>
      </c>
      <c r="BX94" s="18">
        <f t="shared" si="244"/>
        <v>-2.3518994244142943</v>
      </c>
      <c r="BZ94" t="str">
        <f t="shared" si="261"/>
        <v>42 Secretarial and related occupations</v>
      </c>
      <c r="CA94" s="18">
        <f t="shared" si="245"/>
        <v>-5.7745333889675958</v>
      </c>
      <c r="CB94" s="18">
        <f t="shared" si="245"/>
        <v>-4.6372676487306919</v>
      </c>
      <c r="CC94" s="18">
        <f t="shared" si="245"/>
        <v>-8.5432107774370376</v>
      </c>
      <c r="CD94" s="18">
        <f t="shared" si="245"/>
        <v>-9.667541202998386</v>
      </c>
      <c r="CE94" s="18">
        <f t="shared" si="246"/>
        <v>-9.0100246893135569</v>
      </c>
      <c r="CG94" s="18">
        <f t="shared" si="247"/>
        <v>-9.2943086279914215</v>
      </c>
      <c r="CH94" s="18">
        <f t="shared" si="248"/>
        <v>1.3076673798914529</v>
      </c>
      <c r="CI94" s="18">
        <f t="shared" si="249"/>
        <v>-5.2314511712678202</v>
      </c>
      <c r="CK94" t="str">
        <f t="shared" si="262"/>
        <v>42 Secretarial and related occupations</v>
      </c>
      <c r="CL94" s="18">
        <f t="shared" si="250"/>
        <v>3.7032192156626564</v>
      </c>
      <c r="CM94" s="18">
        <f t="shared" si="250"/>
        <v>-9.5197662589136645</v>
      </c>
      <c r="CN94" s="18">
        <f t="shared" si="250"/>
        <v>4.667263157267576</v>
      </c>
      <c r="CO94" s="18">
        <f t="shared" si="250"/>
        <v>-0.80661287822073602</v>
      </c>
      <c r="CP94" s="18">
        <f t="shared" si="251"/>
        <v>0.29451986087964954</v>
      </c>
      <c r="CR94" s="18">
        <f t="shared" si="252"/>
        <v>0.9854417523617931</v>
      </c>
      <c r="CS94" s="18">
        <f t="shared" si="253"/>
        <v>3.055098045441329</v>
      </c>
      <c r="CT94" s="18">
        <f t="shared" si="254"/>
        <v>3.7176363085135611</v>
      </c>
    </row>
    <row r="95" spans="1:98" x14ac:dyDescent="0.2">
      <c r="A95" t="str">
        <f t="shared" si="209"/>
        <v>51 Skilled agricultural and related trades</v>
      </c>
      <c r="B95" s="18">
        <f t="shared" si="210"/>
        <v>27.513099943065523</v>
      </c>
      <c r="C95" s="18">
        <f t="shared" si="210"/>
        <v>-59.903966120364082</v>
      </c>
      <c r="D95" s="18">
        <f t="shared" si="210"/>
        <v>4.1795276362098344</v>
      </c>
      <c r="E95" s="18">
        <f t="shared" si="210"/>
        <v>3.586712406304704</v>
      </c>
      <c r="F95" s="18">
        <f t="shared" si="211"/>
        <v>-2.205177078775955</v>
      </c>
      <c r="H95" s="18">
        <f t="shared" si="212"/>
        <v>3.7839417195884906</v>
      </c>
      <c r="I95" s="18">
        <f t="shared" si="213"/>
        <v>4.3574885833572274</v>
      </c>
      <c r="J95" s="18">
        <f t="shared" si="214"/>
        <v>6.6904562288699454</v>
      </c>
      <c r="L95" t="str">
        <f t="shared" si="255"/>
        <v>51 Skilled agricultural and related trades</v>
      </c>
      <c r="M95" s="18">
        <f t="shared" si="215"/>
        <v>6.7877853707370761</v>
      </c>
      <c r="N95" s="18">
        <f t="shared" si="215"/>
        <v>-24.406837787729195</v>
      </c>
      <c r="O95" s="18">
        <f t="shared" si="215"/>
        <v>3.0908045875413181</v>
      </c>
      <c r="P95" s="18">
        <f t="shared" si="215"/>
        <v>4.0910753428632152</v>
      </c>
      <c r="Q95" s="18">
        <f t="shared" si="216"/>
        <v>1.723154487409162</v>
      </c>
      <c r="S95" s="18">
        <f t="shared" si="217"/>
        <v>3.756577999792432</v>
      </c>
      <c r="T95" s="18">
        <f t="shared" si="218"/>
        <v>3.6790883071053715</v>
      </c>
      <c r="U95" s="18">
        <f t="shared" si="219"/>
        <v>6.1793350783358569</v>
      </c>
      <c r="W95" t="str">
        <f t="shared" si="256"/>
        <v>51 Skilled agricultural and related trades</v>
      </c>
      <c r="X95" s="18">
        <f t="shared" si="220"/>
        <v>3.0294038642329824</v>
      </c>
      <c r="Y95" s="18">
        <f t="shared" si="220"/>
        <v>23.219462178865168</v>
      </c>
      <c r="Z95" s="18">
        <f t="shared" si="220"/>
        <v>1.9829908919222872</v>
      </c>
      <c r="AA95" s="18">
        <f t="shared" si="220"/>
        <v>3.0733408233154291</v>
      </c>
      <c r="AB95" s="18">
        <f t="shared" si="221"/>
        <v>3.8840439710141172</v>
      </c>
      <c r="AD95" s="18">
        <f t="shared" si="222"/>
        <v>2.7086016892165832</v>
      </c>
      <c r="AE95" s="18">
        <f t="shared" si="223"/>
        <v>4.0120735248203365</v>
      </c>
      <c r="AF95" s="18">
        <f t="shared" si="224"/>
        <v>5.7012868080734469</v>
      </c>
      <c r="AH95" t="str">
        <f t="shared" si="257"/>
        <v>51 Skilled agricultural and related trades</v>
      </c>
      <c r="AI95" s="18">
        <f t="shared" si="225"/>
        <v>0.85562508227310374</v>
      </c>
      <c r="AJ95" s="18">
        <f t="shared" si="225"/>
        <v>6.582910204366188</v>
      </c>
      <c r="AK95" s="18">
        <f t="shared" si="225"/>
        <v>2.1596537451185949</v>
      </c>
      <c r="AL95" s="18">
        <f t="shared" si="225"/>
        <v>2.8946344121259848</v>
      </c>
      <c r="AM95" s="18">
        <f t="shared" si="226"/>
        <v>2.8906107133472858</v>
      </c>
      <c r="AO95" s="18">
        <f t="shared" si="227"/>
        <v>2.6490551974381216</v>
      </c>
      <c r="AP95" s="18">
        <f t="shared" si="228"/>
        <v>4.2833784919496409</v>
      </c>
      <c r="AQ95" s="18">
        <f t="shared" si="229"/>
        <v>5.8800082952327637</v>
      </c>
      <c r="AS95" t="str">
        <f t="shared" si="258"/>
        <v>51 Skilled agricultural and related trades</v>
      </c>
      <c r="AT95" s="18">
        <f t="shared" si="230"/>
        <v>-1.080085621731619</v>
      </c>
      <c r="AU95" s="18">
        <f t="shared" si="230"/>
        <v>22.03663803584195</v>
      </c>
      <c r="AV95" s="18">
        <f t="shared" si="230"/>
        <v>1.2528171512319108</v>
      </c>
      <c r="AW95" s="18">
        <f t="shared" si="230"/>
        <v>3.3366774984751713</v>
      </c>
      <c r="AX95" s="18">
        <f t="shared" si="231"/>
        <v>3.7538979865383793</v>
      </c>
      <c r="AZ95" s="18">
        <f t="shared" si="232"/>
        <v>2.6373351835516923</v>
      </c>
      <c r="BA95" s="18">
        <f t="shared" si="233"/>
        <v>3.775846102876268</v>
      </c>
      <c r="BB95" s="18">
        <f t="shared" si="234"/>
        <v>5.4646111013731069</v>
      </c>
      <c r="BD95" t="str">
        <f t="shared" si="259"/>
        <v>51 Skilled agricultural and related trades</v>
      </c>
      <c r="BE95" s="18">
        <f t="shared" si="235"/>
        <v>2.864578790848582</v>
      </c>
      <c r="BF95" s="18">
        <f t="shared" si="235"/>
        <v>-4.6722869158558282</v>
      </c>
      <c r="BG95" s="18">
        <f t="shared" si="235"/>
        <v>-0.85562668269852926</v>
      </c>
      <c r="BH95" s="18">
        <f t="shared" si="235"/>
        <v>0.600628206238496</v>
      </c>
      <c r="BI95" s="18">
        <f t="shared" si="236"/>
        <v>-0.19313741075063229</v>
      </c>
      <c r="BK95" s="18">
        <f t="shared" si="237"/>
        <v>0.11284864882483703</v>
      </c>
      <c r="BL95" s="18">
        <f t="shared" si="238"/>
        <v>2.8144092790155728</v>
      </c>
      <c r="BM95" s="18">
        <f t="shared" si="239"/>
        <v>2.891128571659074</v>
      </c>
      <c r="BO95" t="str">
        <f t="shared" si="260"/>
        <v>51 Skilled agricultural and related trades</v>
      </c>
      <c r="BP95" s="18">
        <f t="shared" si="240"/>
        <v>2.6352279793629085</v>
      </c>
      <c r="BQ95" s="18">
        <f t="shared" si="240"/>
        <v>-5.8364938784648324</v>
      </c>
      <c r="BR95" s="18">
        <f t="shared" si="240"/>
        <v>-1.2228019025363746</v>
      </c>
      <c r="BS95" s="18">
        <f t="shared" si="240"/>
        <v>-0.42680876733466322</v>
      </c>
      <c r="BT95" s="18">
        <f t="shared" si="241"/>
        <v>-1.0224043551897322</v>
      </c>
      <c r="BV95" s="18">
        <f t="shared" si="242"/>
        <v>-0.69284999249564772</v>
      </c>
      <c r="BW95" s="18">
        <f t="shared" si="243"/>
        <v>2.7280714868041622</v>
      </c>
      <c r="BX95" s="18">
        <f t="shared" si="244"/>
        <v>2.2605143833275276</v>
      </c>
      <c r="BZ95" t="str">
        <f t="shared" si="261"/>
        <v>51 Skilled agricultural and related trades</v>
      </c>
      <c r="CA95" s="18">
        <f t="shared" si="245"/>
        <v>-1.8412702018166027</v>
      </c>
      <c r="CB95" s="18">
        <f t="shared" si="245"/>
        <v>5.5972314017944447</v>
      </c>
      <c r="CC95" s="18">
        <f t="shared" si="245"/>
        <v>-3.7553130781152411</v>
      </c>
      <c r="CD95" s="18">
        <f t="shared" si="245"/>
        <v>-1.5590528154990513</v>
      </c>
      <c r="CE95" s="18">
        <f t="shared" si="246"/>
        <v>-1.8210491491456593</v>
      </c>
      <c r="CG95" s="18">
        <f t="shared" si="247"/>
        <v>-2.2966524627159091</v>
      </c>
      <c r="CH95" s="18">
        <f t="shared" si="248"/>
        <v>2.1730210768518221</v>
      </c>
      <c r="CI95" s="18">
        <f t="shared" si="249"/>
        <v>0.55311342279948938</v>
      </c>
      <c r="CK95" t="str">
        <f t="shared" si="262"/>
        <v>51 Skilled agricultural and related trades</v>
      </c>
      <c r="CL95" s="18">
        <f t="shared" si="250"/>
        <v>-1.499888553514539</v>
      </c>
      <c r="CM95" s="18">
        <f t="shared" si="250"/>
        <v>-1.2551487302884801</v>
      </c>
      <c r="CN95" s="18">
        <f t="shared" si="250"/>
        <v>2.9259726002693442</v>
      </c>
      <c r="CO95" s="18">
        <f t="shared" si="250"/>
        <v>-2.5783474027232467</v>
      </c>
      <c r="CP95" s="18">
        <f t="shared" si="251"/>
        <v>-0.80703030606745774</v>
      </c>
      <c r="CR95" s="18">
        <f t="shared" si="252"/>
        <v>-0.77708353960556087</v>
      </c>
      <c r="CS95" s="18">
        <f t="shared" si="253"/>
        <v>2.0896587421252555</v>
      </c>
      <c r="CT95" s="18">
        <f t="shared" si="254"/>
        <v>1.5165464566896825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2.2818212823604744</v>
      </c>
      <c r="C96" s="18">
        <f t="shared" si="210"/>
        <v>13.350446998793398</v>
      </c>
      <c r="D96" s="18">
        <f t="shared" si="210"/>
        <v>4.9151963367801477</v>
      </c>
      <c r="E96" s="18">
        <f t="shared" si="210"/>
        <v>3.9765483966323067</v>
      </c>
      <c r="F96" s="18">
        <f t="shared" si="211"/>
        <v>4.8330145464945629</v>
      </c>
      <c r="H96" s="18">
        <f t="shared" si="212"/>
        <v>4.2884942213981425</v>
      </c>
      <c r="I96" s="18">
        <f t="shared" si="213"/>
        <v>3.3693662239676403</v>
      </c>
      <c r="J96" s="18">
        <f t="shared" si="214"/>
        <v>6.3590706351492443</v>
      </c>
      <c r="L96" t="str">
        <f t="shared" si="255"/>
        <v>52 Skilled metal, electrical and electronic trades</v>
      </c>
      <c r="M96" s="18">
        <f t="shared" si="215"/>
        <v>6.0058554557420374</v>
      </c>
      <c r="N96" s="18">
        <f t="shared" si="215"/>
        <v>-19.543745275344516</v>
      </c>
      <c r="O96" s="18">
        <f t="shared" si="215"/>
        <v>8.315023362133811</v>
      </c>
      <c r="P96" s="18">
        <f t="shared" si="215"/>
        <v>4.2545647889920657</v>
      </c>
      <c r="Q96" s="18">
        <f t="shared" si="216"/>
        <v>3.8118979354064164</v>
      </c>
      <c r="S96" s="18">
        <f t="shared" si="217"/>
        <v>5.5908499372101739</v>
      </c>
      <c r="T96" s="18">
        <f t="shared" si="218"/>
        <v>3.909574625829304</v>
      </c>
      <c r="U96" s="18">
        <f t="shared" si="219"/>
        <v>7.6918565369360481</v>
      </c>
      <c r="W96" t="str">
        <f t="shared" si="256"/>
        <v>52 Skilled metal, electrical and electronic trades</v>
      </c>
      <c r="X96" s="18">
        <f t="shared" si="220"/>
        <v>-0.71848437194809156</v>
      </c>
      <c r="Y96" s="18">
        <f t="shared" si="220"/>
        <v>1.635449501147801</v>
      </c>
      <c r="Z96" s="18">
        <f t="shared" si="220"/>
        <v>3.9825981368448726</v>
      </c>
      <c r="AA96" s="18">
        <f t="shared" si="220"/>
        <v>2.4835042464558255</v>
      </c>
      <c r="AB96" s="18">
        <f t="shared" si="221"/>
        <v>2.8961825669395536</v>
      </c>
      <c r="AD96" s="18">
        <f t="shared" si="222"/>
        <v>2.9807853481140345</v>
      </c>
      <c r="AE96" s="18">
        <f t="shared" si="223"/>
        <v>3.30989760462439</v>
      </c>
      <c r="AF96" s="18">
        <f t="shared" si="224"/>
        <v>5.3437563283752487</v>
      </c>
      <c r="AH96" t="str">
        <f t="shared" si="257"/>
        <v>52 Skilled metal, electrical and electronic trades</v>
      </c>
      <c r="AI96" s="18">
        <f t="shared" si="225"/>
        <v>-2.9398161198001871</v>
      </c>
      <c r="AJ96" s="18">
        <f t="shared" si="225"/>
        <v>10.098759262154399</v>
      </c>
      <c r="AK96" s="18">
        <f t="shared" si="225"/>
        <v>1.3237150364447281</v>
      </c>
      <c r="AL96" s="18">
        <f t="shared" si="225"/>
        <v>2.2487858486962775</v>
      </c>
      <c r="AM96" s="18">
        <f t="shared" si="226"/>
        <v>2.4312497724971793</v>
      </c>
      <c r="AO96" s="18">
        <f t="shared" si="227"/>
        <v>1.9394942809254578</v>
      </c>
      <c r="AP96" s="18">
        <f t="shared" si="228"/>
        <v>2.7921654371793947</v>
      </c>
      <c r="AQ96" s="18">
        <f t="shared" si="229"/>
        <v>4.1692655934756129</v>
      </c>
      <c r="AS96" t="str">
        <f t="shared" si="258"/>
        <v>52 Skilled metal, electrical and electronic trades</v>
      </c>
      <c r="AT96" s="18">
        <f t="shared" si="230"/>
        <v>-4.0085724998535017</v>
      </c>
      <c r="AU96" s="18">
        <f t="shared" si="230"/>
        <v>5.6175230249358554</v>
      </c>
      <c r="AV96" s="18">
        <f t="shared" si="230"/>
        <v>0.69224853770766259</v>
      </c>
      <c r="AW96" s="18">
        <f t="shared" si="230"/>
        <v>1.3879116262365709</v>
      </c>
      <c r="AX96" s="18">
        <f t="shared" si="231"/>
        <v>1.4287613385261633</v>
      </c>
      <c r="AZ96" s="18">
        <f t="shared" si="232"/>
        <v>1.15549154096517</v>
      </c>
      <c r="BA96" s="18">
        <f t="shared" si="233"/>
        <v>2.5978440151711357</v>
      </c>
      <c r="BB96" s="18">
        <f t="shared" si="234"/>
        <v>3.4250591129429075</v>
      </c>
      <c r="BD96" t="str">
        <f t="shared" si="259"/>
        <v>52 Skilled metal, electrical and electronic trades</v>
      </c>
      <c r="BE96" s="18">
        <f t="shared" si="235"/>
        <v>2.6573054292349463</v>
      </c>
      <c r="BF96" s="18">
        <f t="shared" si="235"/>
        <v>-16.231900604915538</v>
      </c>
      <c r="BG96" s="18">
        <f t="shared" si="235"/>
        <v>0.37890145418695287</v>
      </c>
      <c r="BH96" s="18">
        <f t="shared" si="235"/>
        <v>-0.3527510735285122</v>
      </c>
      <c r="BI96" s="18">
        <f t="shared" si="236"/>
        <v>-1.2023762712364494</v>
      </c>
      <c r="BK96" s="18">
        <f t="shared" si="237"/>
        <v>-0.10946137513142551</v>
      </c>
      <c r="BL96" s="18">
        <f t="shared" si="238"/>
        <v>2.0773281967933377</v>
      </c>
      <c r="BM96" s="18">
        <f t="shared" si="239"/>
        <v>1.9954130740204468</v>
      </c>
      <c r="BO96" t="str">
        <f t="shared" si="260"/>
        <v>52 Skilled metal, electrical and electronic trades</v>
      </c>
      <c r="BP96" s="18">
        <f t="shared" si="240"/>
        <v>1.0174374732971447</v>
      </c>
      <c r="BQ96" s="18">
        <f t="shared" si="240"/>
        <v>-14.205950124717248</v>
      </c>
      <c r="BR96" s="18">
        <f t="shared" si="240"/>
        <v>-2.1583460779934116</v>
      </c>
      <c r="BS96" s="18">
        <f t="shared" si="240"/>
        <v>-1.8073179687154606</v>
      </c>
      <c r="BT96" s="18">
        <f t="shared" si="241"/>
        <v>-2.7411326540093595</v>
      </c>
      <c r="BV96" s="18">
        <f t="shared" si="242"/>
        <v>-1.9244670479592441</v>
      </c>
      <c r="BW96" s="18">
        <f t="shared" si="243"/>
        <v>1.7935313799406938</v>
      </c>
      <c r="BX96" s="18">
        <f t="shared" si="244"/>
        <v>0.34317699715920025</v>
      </c>
      <c r="BZ96" t="str">
        <f t="shared" si="261"/>
        <v>52 Skilled metal, electrical and electronic trades</v>
      </c>
      <c r="CA96" s="18">
        <f t="shared" si="245"/>
        <v>-3.2501896466111901</v>
      </c>
      <c r="CB96" s="18">
        <f t="shared" si="245"/>
        <v>-9.1270534376067687</v>
      </c>
      <c r="CC96" s="18">
        <f t="shared" si="245"/>
        <v>-3.7147765942746602</v>
      </c>
      <c r="CD96" s="18">
        <f t="shared" si="245"/>
        <v>-5.4646594906545554</v>
      </c>
      <c r="CE96" s="18">
        <f t="shared" si="246"/>
        <v>-5.1557684950969236</v>
      </c>
      <c r="CG96" s="18">
        <f t="shared" si="247"/>
        <v>-4.88492762730941</v>
      </c>
      <c r="CH96" s="18">
        <f t="shared" si="248"/>
        <v>1.6368432321802517</v>
      </c>
      <c r="CI96" s="18">
        <f t="shared" si="249"/>
        <v>-1.921122177119472</v>
      </c>
      <c r="CK96" t="str">
        <f t="shared" si="262"/>
        <v>52 Skilled metal, electrical and electronic trades</v>
      </c>
      <c r="CL96" s="18">
        <f t="shared" si="250"/>
        <v>2.1404680065255866</v>
      </c>
      <c r="CM96" s="18">
        <f t="shared" si="250"/>
        <v>-16.486695872740199</v>
      </c>
      <c r="CN96" s="18">
        <f t="shared" si="250"/>
        <v>1.2594117686715922</v>
      </c>
      <c r="CO96" s="18">
        <f t="shared" si="250"/>
        <v>-3.6384613257272602</v>
      </c>
      <c r="CP96" s="18">
        <f t="shared" si="251"/>
        <v>-3.0052740074778761</v>
      </c>
      <c r="CR96" s="18">
        <f t="shared" si="252"/>
        <v>-2.0327424511931147</v>
      </c>
      <c r="CS96" s="18">
        <f t="shared" si="253"/>
        <v>1.7921079031320453</v>
      </c>
      <c r="CT96" s="18">
        <f t="shared" si="254"/>
        <v>0.26297147288809608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-10.27384754921723</v>
      </c>
      <c r="C97" s="18">
        <f t="shared" si="210"/>
        <v>-31.552907532902374</v>
      </c>
      <c r="D97" s="18">
        <f t="shared" si="210"/>
        <v>11.526435385315459</v>
      </c>
      <c r="E97" s="18">
        <f t="shared" si="210"/>
        <v>0.62950601185960409</v>
      </c>
      <c r="F97" s="18">
        <f t="shared" si="211"/>
        <v>1.4421849785820395</v>
      </c>
      <c r="H97" s="18">
        <f t="shared" si="212"/>
        <v>4.1380643403437833</v>
      </c>
      <c r="I97" s="18">
        <f t="shared" si="213"/>
        <v>3.9382928472870393</v>
      </c>
      <c r="J97" s="18">
        <f t="shared" si="214"/>
        <v>6.6375597674122488</v>
      </c>
      <c r="L97" t="str">
        <f t="shared" si="255"/>
        <v>53 Skilled construction and building trades</v>
      </c>
      <c r="M97" s="18">
        <f t="shared" si="215"/>
        <v>1.8203349818381787</v>
      </c>
      <c r="N97" s="18">
        <f t="shared" si="215"/>
        <v>-21.736115170980284</v>
      </c>
      <c r="O97" s="18">
        <f t="shared" si="215"/>
        <v>6.4709068767051958</v>
      </c>
      <c r="P97" s="18">
        <f t="shared" si="215"/>
        <v>2.5659784387049633</v>
      </c>
      <c r="Q97" s="18">
        <f t="shared" si="216"/>
        <v>2.0315161339079957</v>
      </c>
      <c r="S97" s="18">
        <f t="shared" si="217"/>
        <v>3.8514431498672286</v>
      </c>
      <c r="T97" s="18">
        <f t="shared" si="218"/>
        <v>3.654167991212387</v>
      </c>
      <c r="U97" s="18">
        <f t="shared" si="219"/>
        <v>6.2304521767528209</v>
      </c>
      <c r="W97" t="str">
        <f t="shared" si="256"/>
        <v>53 Skilled construction and building trades</v>
      </c>
      <c r="X97" s="18">
        <f t="shared" si="220"/>
        <v>-5.3883638557961415</v>
      </c>
      <c r="Y97" s="18">
        <f t="shared" si="220"/>
        <v>1.008447208448171</v>
      </c>
      <c r="Z97" s="18">
        <f t="shared" si="220"/>
        <v>4.6056039224458445</v>
      </c>
      <c r="AA97" s="18">
        <f t="shared" si="220"/>
        <v>2.06725969844197</v>
      </c>
      <c r="AB97" s="18">
        <f t="shared" si="221"/>
        <v>2.7867921627442227</v>
      </c>
      <c r="AD97" s="18">
        <f t="shared" si="222"/>
        <v>2.9064556688542131</v>
      </c>
      <c r="AE97" s="18">
        <f t="shared" si="223"/>
        <v>3.4388663433608357</v>
      </c>
      <c r="AF97" s="18">
        <f t="shared" si="224"/>
        <v>5.3888156740351523</v>
      </c>
      <c r="AH97" t="str">
        <f t="shared" si="257"/>
        <v>53 Skilled construction and building trades</v>
      </c>
      <c r="AI97" s="18">
        <f t="shared" si="225"/>
        <v>-2.0894150320756477</v>
      </c>
      <c r="AJ97" s="18">
        <f t="shared" si="225"/>
        <v>2.0670297321750741</v>
      </c>
      <c r="AK97" s="18">
        <f t="shared" si="225"/>
        <v>3.3791057315032846</v>
      </c>
      <c r="AL97" s="18">
        <f t="shared" si="225"/>
        <v>1.8370415406580909</v>
      </c>
      <c r="AM97" s="18">
        <f t="shared" si="226"/>
        <v>2.3308760431499875</v>
      </c>
      <c r="AO97" s="18">
        <f t="shared" si="227"/>
        <v>2.3484900284230781</v>
      </c>
      <c r="AP97" s="18">
        <f t="shared" si="228"/>
        <v>3.3777267286453805</v>
      </c>
      <c r="AQ97" s="18">
        <f t="shared" si="229"/>
        <v>4.944211331945314</v>
      </c>
      <c r="AS97" t="str">
        <f t="shared" si="258"/>
        <v>53 Skilled construction and building trades</v>
      </c>
      <c r="AT97" s="18">
        <f t="shared" si="230"/>
        <v>-3.8527214643732099</v>
      </c>
      <c r="AU97" s="18">
        <f t="shared" si="230"/>
        <v>-3.1432366708429083</v>
      </c>
      <c r="AV97" s="18">
        <f t="shared" si="230"/>
        <v>4.5983763558210322</v>
      </c>
      <c r="AW97" s="18">
        <f t="shared" si="230"/>
        <v>1.4574869357716791</v>
      </c>
      <c r="AX97" s="18">
        <f t="shared" si="231"/>
        <v>2.1320924651852646</v>
      </c>
      <c r="AZ97" s="18">
        <f t="shared" si="232"/>
        <v>2.4938282849214843</v>
      </c>
      <c r="BA97" s="18">
        <f t="shared" si="233"/>
        <v>3.4267826572206728</v>
      </c>
      <c r="BB97" s="18">
        <f t="shared" si="234"/>
        <v>5.0861115456753536</v>
      </c>
      <c r="BD97" t="str">
        <f t="shared" si="259"/>
        <v>53 Skilled construction and building trades</v>
      </c>
      <c r="BE97" s="18">
        <f t="shared" si="235"/>
        <v>-2.2483574071308077E-2</v>
      </c>
      <c r="BF97" s="18">
        <f t="shared" si="235"/>
        <v>-20.50313915061799</v>
      </c>
      <c r="BG97" s="18">
        <f t="shared" si="235"/>
        <v>0.51970929686186995</v>
      </c>
      <c r="BH97" s="18">
        <f t="shared" si="235"/>
        <v>-1.1641020923936818</v>
      </c>
      <c r="BI97" s="18">
        <f t="shared" si="236"/>
        <v>-1.9839771697795938</v>
      </c>
      <c r="BK97" s="18">
        <f t="shared" si="237"/>
        <v>-0.60598914977818552</v>
      </c>
      <c r="BL97" s="18">
        <f t="shared" si="238"/>
        <v>2.1279004865502049</v>
      </c>
      <c r="BM97" s="18">
        <f t="shared" si="239"/>
        <v>1.6818928631176178</v>
      </c>
      <c r="BO97" t="str">
        <f t="shared" si="260"/>
        <v>53 Skilled construction and building trades</v>
      </c>
      <c r="BP97" s="18">
        <f t="shared" si="240"/>
        <v>1.1903632620163807</v>
      </c>
      <c r="BQ97" s="18">
        <f t="shared" si="240"/>
        <v>-19.974763842160559</v>
      </c>
      <c r="BR97" s="18">
        <f t="shared" si="240"/>
        <v>0.82046626709268988</v>
      </c>
      <c r="BS97" s="18">
        <f t="shared" si="240"/>
        <v>-0.62050278180667551</v>
      </c>
      <c r="BT97" s="18">
        <f t="shared" si="241"/>
        <v>-1.5147591020568396</v>
      </c>
      <c r="BV97" s="18">
        <f t="shared" si="242"/>
        <v>-0.14248275079794537</v>
      </c>
      <c r="BW97" s="18">
        <f t="shared" si="243"/>
        <v>2.4132834070761389</v>
      </c>
      <c r="BX97" s="18">
        <f t="shared" si="244"/>
        <v>2.3115496208231168</v>
      </c>
      <c r="BZ97" t="str">
        <f t="shared" si="261"/>
        <v>53 Skilled construction and building trades</v>
      </c>
      <c r="CA97" s="18">
        <f t="shared" si="245"/>
        <v>-2.8364042878041618</v>
      </c>
      <c r="CB97" s="18">
        <f t="shared" si="245"/>
        <v>-14.363292474921597</v>
      </c>
      <c r="CC97" s="18">
        <f t="shared" si="245"/>
        <v>-2.2723313034383241</v>
      </c>
      <c r="CD97" s="18">
        <f t="shared" si="245"/>
        <v>-3.3204305050633764</v>
      </c>
      <c r="CE97" s="18">
        <f t="shared" si="246"/>
        <v>-3.726686185906003</v>
      </c>
      <c r="CG97" s="18">
        <f t="shared" si="247"/>
        <v>-2.9723190442658587</v>
      </c>
      <c r="CH97" s="18">
        <f t="shared" si="248"/>
        <v>1.9978376728859937</v>
      </c>
      <c r="CI97" s="18">
        <f t="shared" si="249"/>
        <v>-0.12503708759519228</v>
      </c>
      <c r="CK97" t="str">
        <f t="shared" si="262"/>
        <v>53 Skilled construction and building trades</v>
      </c>
      <c r="CL97" s="18">
        <f t="shared" si="250"/>
        <v>-1.4044445085202972</v>
      </c>
      <c r="CM97" s="18">
        <f t="shared" si="250"/>
        <v>-28.023142760799601</v>
      </c>
      <c r="CN97" s="18">
        <f t="shared" si="250"/>
        <v>-0.50039241910565524</v>
      </c>
      <c r="CO97" s="18">
        <f t="shared" si="250"/>
        <v>-9.5586795660232866</v>
      </c>
      <c r="CP97" s="18">
        <f t="shared" si="251"/>
        <v>-8.1407190708504107</v>
      </c>
      <c r="CR97" s="18">
        <f t="shared" si="252"/>
        <v>-6.6347956219229616</v>
      </c>
      <c r="CS97" s="18">
        <f t="shared" si="253"/>
        <v>1.2905829372606314</v>
      </c>
      <c r="CT97" s="18">
        <f t="shared" si="254"/>
        <v>-3.6873354569750383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3.0440627358758521</v>
      </c>
      <c r="C98" s="18">
        <f t="shared" si="210"/>
        <v>-15.133137884656001</v>
      </c>
      <c r="D98" s="18">
        <f t="shared" si="210"/>
        <v>6.2955167482176444</v>
      </c>
      <c r="E98" s="18">
        <f t="shared" si="210"/>
        <v>3.2904231039170284</v>
      </c>
      <c r="F98" s="18">
        <f t="shared" si="211"/>
        <v>2.9483974199023599</v>
      </c>
      <c r="H98" s="18">
        <f t="shared" si="212"/>
        <v>4.282560674214686</v>
      </c>
      <c r="I98" s="18">
        <f t="shared" si="213"/>
        <v>3.4242679742402249</v>
      </c>
      <c r="J98" s="18">
        <f t="shared" si="214"/>
        <v>6.3914669132646651</v>
      </c>
      <c r="L98" t="str">
        <f t="shared" si="255"/>
        <v>54 Textiles, printing and other skilled trades</v>
      </c>
      <c r="M98" s="18">
        <f t="shared" si="215"/>
        <v>9.7624434394409256</v>
      </c>
      <c r="N98" s="18">
        <f t="shared" si="215"/>
        <v>-17.027367163878626</v>
      </c>
      <c r="O98" s="18">
        <f t="shared" si="215"/>
        <v>5.1211078422430223</v>
      </c>
      <c r="P98" s="18">
        <f t="shared" si="215"/>
        <v>3.4484376675166795</v>
      </c>
      <c r="Q98" s="18">
        <f t="shared" si="216"/>
        <v>2.544882636939616</v>
      </c>
      <c r="S98" s="18">
        <f t="shared" si="217"/>
        <v>4.0030160317556795</v>
      </c>
      <c r="T98" s="18">
        <f t="shared" si="218"/>
        <v>3.6342824069011348</v>
      </c>
      <c r="U98" s="18">
        <f t="shared" si="219"/>
        <v>6.3272694992575707</v>
      </c>
      <c r="W98" t="str">
        <f t="shared" si="256"/>
        <v>54 Textiles, printing and other skilled trades</v>
      </c>
      <c r="X98" s="18">
        <f t="shared" si="220"/>
        <v>-0.7385685770067929</v>
      </c>
      <c r="Y98" s="18">
        <f t="shared" si="220"/>
        <v>-0.84354563655389958</v>
      </c>
      <c r="Z98" s="18">
        <f t="shared" si="220"/>
        <v>3.8385768544848542</v>
      </c>
      <c r="AA98" s="18">
        <f t="shared" si="220"/>
        <v>2.523299639426102</v>
      </c>
      <c r="AB98" s="18">
        <f t="shared" si="221"/>
        <v>2.7179335010274031</v>
      </c>
      <c r="AD98" s="18">
        <f t="shared" si="222"/>
        <v>2.959863764307924</v>
      </c>
      <c r="AE98" s="18">
        <f t="shared" si="223"/>
        <v>3.6257861585951012</v>
      </c>
      <c r="AF98" s="18">
        <f t="shared" si="224"/>
        <v>5.5707436293183088</v>
      </c>
      <c r="AH98" t="str">
        <f t="shared" si="257"/>
        <v>54 Textiles, printing and other skilled trades</v>
      </c>
      <c r="AI98" s="18">
        <f t="shared" si="225"/>
        <v>-2.1603223974135721</v>
      </c>
      <c r="AJ98" s="18">
        <f t="shared" si="225"/>
        <v>9.7990297215680968</v>
      </c>
      <c r="AK98" s="18">
        <f t="shared" si="225"/>
        <v>1.420725904403608</v>
      </c>
      <c r="AL98" s="18">
        <f t="shared" si="225"/>
        <v>2.2958779513870597</v>
      </c>
      <c r="AM98" s="18">
        <f t="shared" si="226"/>
        <v>2.4739173119665114</v>
      </c>
      <c r="AO98" s="18">
        <f t="shared" si="227"/>
        <v>2.0033247349413807</v>
      </c>
      <c r="AP98" s="18">
        <f t="shared" si="228"/>
        <v>3.3833299719574494</v>
      </c>
      <c r="AQ98" s="18">
        <f t="shared" si="229"/>
        <v>4.7076311878376798</v>
      </c>
      <c r="AS98" t="str">
        <f t="shared" si="258"/>
        <v>54 Textiles, printing and other skilled trades</v>
      </c>
      <c r="AT98" s="18">
        <f t="shared" si="230"/>
        <v>-1.3633175246488327</v>
      </c>
      <c r="AU98" s="18">
        <f t="shared" si="230"/>
        <v>4.1857670491397103</v>
      </c>
      <c r="AV98" s="18">
        <f t="shared" si="230"/>
        <v>3.5161742354635317</v>
      </c>
      <c r="AW98" s="18">
        <f t="shared" si="230"/>
        <v>2.329722831859371</v>
      </c>
      <c r="AX98" s="18">
        <f t="shared" si="231"/>
        <v>2.8144637616754897</v>
      </c>
      <c r="AZ98" s="18">
        <f t="shared" si="232"/>
        <v>2.7236879375899692</v>
      </c>
      <c r="BA98" s="18">
        <f t="shared" si="233"/>
        <v>3.5830602536756739</v>
      </c>
      <c r="BB98" s="18">
        <f t="shared" si="234"/>
        <v>5.3716096630322507</v>
      </c>
      <c r="BD98" t="str">
        <f t="shared" si="259"/>
        <v>54 Textiles, printing and other skilled trades</v>
      </c>
      <c r="BE98" s="18">
        <f t="shared" si="235"/>
        <v>-0.80134311977654304</v>
      </c>
      <c r="BF98" s="18">
        <f t="shared" si="235"/>
        <v>-6.0312408482758428</v>
      </c>
      <c r="BG98" s="18">
        <f t="shared" si="235"/>
        <v>0.30540742870435178</v>
      </c>
      <c r="BH98" s="18">
        <f t="shared" si="235"/>
        <v>-0.44260149600623411</v>
      </c>
      <c r="BI98" s="18">
        <f t="shared" si="236"/>
        <v>-0.56911869648168523</v>
      </c>
      <c r="BK98" s="18">
        <f t="shared" si="237"/>
        <v>-0.19388704402053536</v>
      </c>
      <c r="BL98" s="18">
        <f t="shared" si="238"/>
        <v>2.3446681591333451</v>
      </c>
      <c r="BM98" s="18">
        <f t="shared" si="239"/>
        <v>2.2050657253651185</v>
      </c>
      <c r="BO98" t="str">
        <f t="shared" si="260"/>
        <v>54 Textiles, printing and other skilled trades</v>
      </c>
      <c r="BP98" s="18">
        <f t="shared" si="240"/>
        <v>-3.7848811843135599</v>
      </c>
      <c r="BQ98" s="18">
        <f t="shared" si="240"/>
        <v>-3.7229071030946081</v>
      </c>
      <c r="BR98" s="18">
        <f t="shared" si="240"/>
        <v>-2.8545499115510298</v>
      </c>
      <c r="BS98" s="18">
        <f t="shared" si="240"/>
        <v>-2.1798288707777891</v>
      </c>
      <c r="BT98" s="18">
        <f t="shared" si="241"/>
        <v>-2.4881340169403132</v>
      </c>
      <c r="BV98" s="18">
        <f t="shared" si="242"/>
        <v>-2.4052549786798716</v>
      </c>
      <c r="BW98" s="18">
        <f t="shared" si="243"/>
        <v>1.9150069909636303</v>
      </c>
      <c r="BX98" s="18">
        <f t="shared" si="244"/>
        <v>0.15303842503253673</v>
      </c>
      <c r="BZ98" t="str">
        <f t="shared" si="261"/>
        <v>54 Textiles, printing and other skilled trades</v>
      </c>
      <c r="CA98" s="18">
        <f t="shared" si="245"/>
        <v>-6.2934295313108679</v>
      </c>
      <c r="CB98" s="18">
        <f t="shared" si="245"/>
        <v>3.1833040527962986</v>
      </c>
      <c r="CC98" s="18">
        <f t="shared" si="245"/>
        <v>-2.0178012289578606</v>
      </c>
      <c r="CD98" s="18">
        <f t="shared" si="245"/>
        <v>-2.4916249714016958</v>
      </c>
      <c r="CE98" s="18">
        <f t="shared" si="246"/>
        <v>-1.9979223527152312</v>
      </c>
      <c r="CG98" s="18">
        <f t="shared" si="247"/>
        <v>-2.3339388641775538</v>
      </c>
      <c r="CH98" s="18">
        <f t="shared" si="248"/>
        <v>1.8256446299424578</v>
      </c>
      <c r="CI98" s="18">
        <f t="shared" si="249"/>
        <v>8.9275444364877998E-2</v>
      </c>
      <c r="CK98" t="str">
        <f t="shared" si="262"/>
        <v>54 Textiles, printing and other skilled trades</v>
      </c>
      <c r="CL98" s="18">
        <f t="shared" si="250"/>
        <v>-4.0191389691976998</v>
      </c>
      <c r="CM98" s="18">
        <f t="shared" si="250"/>
        <v>-9.3359695587427733</v>
      </c>
      <c r="CN98" s="18">
        <f t="shared" si="250"/>
        <v>-3.295123912859621</v>
      </c>
      <c r="CO98" s="18">
        <f t="shared" si="250"/>
        <v>-3.9586950808450871</v>
      </c>
      <c r="CP98" s="18">
        <f t="shared" si="251"/>
        <v>-4.0977960342236557</v>
      </c>
      <c r="CR98" s="18">
        <f t="shared" si="252"/>
        <v>-3.7380121632933139</v>
      </c>
      <c r="CS98" s="18">
        <f t="shared" si="253"/>
        <v>1.4424015089942399</v>
      </c>
      <c r="CT98" s="18">
        <f t="shared" si="254"/>
        <v>-1.441085808542264</v>
      </c>
    </row>
    <row r="99" spans="1:98" x14ac:dyDescent="0.2">
      <c r="A99" t="str">
        <f t="shared" si="209"/>
        <v>61 Caring personal service occupations</v>
      </c>
      <c r="B99" s="18">
        <f t="shared" si="210"/>
        <v>8.254444629388713</v>
      </c>
      <c r="C99" s="18">
        <f t="shared" si="210"/>
        <v>-19.910565360795328</v>
      </c>
      <c r="D99" s="18">
        <f t="shared" si="210"/>
        <v>8.31913822415531</v>
      </c>
      <c r="E99" s="18">
        <f t="shared" si="210"/>
        <v>4.1358173050423996</v>
      </c>
      <c r="F99" s="18">
        <f t="shared" si="211"/>
        <v>3.7095874674422991</v>
      </c>
      <c r="H99" s="18">
        <f t="shared" si="212"/>
        <v>5.5119911115818043</v>
      </c>
      <c r="I99" s="18">
        <f t="shared" si="213"/>
        <v>4.1814413829043717</v>
      </c>
      <c r="J99" s="18">
        <f t="shared" si="214"/>
        <v>7.7994230875390924</v>
      </c>
      <c r="L99" t="str">
        <f t="shared" si="255"/>
        <v>61 Caring personal service occupations</v>
      </c>
      <c r="M99" s="18">
        <f t="shared" si="215"/>
        <v>11.517321782080581</v>
      </c>
      <c r="N99" s="18">
        <f t="shared" si="215"/>
        <v>-19.263142790865306</v>
      </c>
      <c r="O99" s="18">
        <f t="shared" si="215"/>
        <v>7.0253666178973884</v>
      </c>
      <c r="P99" s="18">
        <f t="shared" si="215"/>
        <v>3.9010505678674257</v>
      </c>
      <c r="Q99" s="18">
        <f t="shared" si="216"/>
        <v>3.22717757491775</v>
      </c>
      <c r="S99" s="18">
        <f t="shared" si="217"/>
        <v>4.9322214906706741</v>
      </c>
      <c r="T99" s="18">
        <f t="shared" si="218"/>
        <v>4.1008918329454414</v>
      </c>
      <c r="U99" s="18">
        <f t="shared" si="219"/>
        <v>7.3219642146583386</v>
      </c>
      <c r="W99" t="str">
        <f t="shared" si="256"/>
        <v>61 Caring personal service occupations</v>
      </c>
      <c r="X99" s="18">
        <f t="shared" si="220"/>
        <v>4.2293564811655138</v>
      </c>
      <c r="Y99" s="18">
        <f t="shared" si="220"/>
        <v>-2.6935341764788512</v>
      </c>
      <c r="Z99" s="18">
        <f t="shared" si="220"/>
        <v>4.9676034203166353</v>
      </c>
      <c r="AA99" s="18">
        <f t="shared" si="220"/>
        <v>3.0267341587257857</v>
      </c>
      <c r="AB99" s="18">
        <f t="shared" si="221"/>
        <v>3.2600521565781859</v>
      </c>
      <c r="AD99" s="18">
        <f t="shared" si="222"/>
        <v>3.6696700075377509</v>
      </c>
      <c r="AE99" s="18">
        <f t="shared" si="223"/>
        <v>4.4209303928412824</v>
      </c>
      <c r="AF99" s="18">
        <f t="shared" si="224"/>
        <v>6.6601177990928129</v>
      </c>
      <c r="AH99" t="str">
        <f t="shared" si="257"/>
        <v>61 Caring personal service occupations</v>
      </c>
      <c r="AI99" s="18">
        <f t="shared" si="225"/>
        <v>0.87339530489816131</v>
      </c>
      <c r="AJ99" s="18">
        <f t="shared" si="225"/>
        <v>-4.6773767044347325</v>
      </c>
      <c r="AK99" s="18">
        <f t="shared" si="225"/>
        <v>2.6127522061947017</v>
      </c>
      <c r="AL99" s="18">
        <f t="shared" si="225"/>
        <v>1.2224076075740831</v>
      </c>
      <c r="AM99" s="18">
        <f t="shared" si="226"/>
        <v>1.2740273778419686</v>
      </c>
      <c r="AO99" s="18">
        <f t="shared" si="227"/>
        <v>1.6837499482465601</v>
      </c>
      <c r="AP99" s="18">
        <f t="shared" si="228"/>
        <v>3.5550887873024184</v>
      </c>
      <c r="AQ99" s="18">
        <f t="shared" si="229"/>
        <v>4.6359373479509358</v>
      </c>
      <c r="AS99" t="str">
        <f t="shared" si="258"/>
        <v>61 Caring personal service occupations</v>
      </c>
      <c r="AT99" s="18">
        <f t="shared" si="230"/>
        <v>3.381124673784397</v>
      </c>
      <c r="AU99" s="18">
        <f t="shared" si="230"/>
        <v>-5.1425012074431393</v>
      </c>
      <c r="AV99" s="18">
        <f t="shared" si="230"/>
        <v>2.7036452163269331</v>
      </c>
      <c r="AW99" s="18">
        <f t="shared" si="230"/>
        <v>1.6765784133046857</v>
      </c>
      <c r="AX99" s="18">
        <f t="shared" si="231"/>
        <v>1.554842481293317</v>
      </c>
      <c r="AZ99" s="18">
        <f t="shared" si="232"/>
        <v>2.0177876932290228</v>
      </c>
      <c r="BA99" s="18">
        <f t="shared" si="233"/>
        <v>3.6324419565647581</v>
      </c>
      <c r="BB99" s="18">
        <f t="shared" si="234"/>
        <v>4.9264424798546758</v>
      </c>
      <c r="BD99" t="str">
        <f t="shared" si="259"/>
        <v>61 Caring personal service occupations</v>
      </c>
      <c r="BE99" s="18">
        <f t="shared" si="235"/>
        <v>4.3065773185285039</v>
      </c>
      <c r="BF99" s="18">
        <f t="shared" si="235"/>
        <v>-0.25359843178701658</v>
      </c>
      <c r="BG99" s="18">
        <f t="shared" si="235"/>
        <v>2.1264894977613746</v>
      </c>
      <c r="BH99" s="18">
        <f t="shared" si="235"/>
        <v>1.4074321676431856</v>
      </c>
      <c r="BI99" s="18">
        <f t="shared" si="236"/>
        <v>1.5267407508549047</v>
      </c>
      <c r="BK99" s="18">
        <f t="shared" si="237"/>
        <v>1.6465536462148211</v>
      </c>
      <c r="BL99" s="18">
        <f t="shared" si="238"/>
        <v>3.3148132184071422</v>
      </c>
      <c r="BM99" s="18">
        <f t="shared" si="239"/>
        <v>4.4030645859551631</v>
      </c>
      <c r="BO99" t="str">
        <f t="shared" si="260"/>
        <v>61 Caring personal service occupations</v>
      </c>
      <c r="BP99" s="18">
        <f t="shared" si="240"/>
        <v>0.41214154639206413</v>
      </c>
      <c r="BQ99" s="18">
        <f t="shared" si="240"/>
        <v>-6.2105378523857446</v>
      </c>
      <c r="BR99" s="18">
        <f t="shared" si="240"/>
        <v>-0.81663275976403549</v>
      </c>
      <c r="BS99" s="18">
        <f t="shared" si="240"/>
        <v>-2.3134244595697462</v>
      </c>
      <c r="BT99" s="18">
        <f t="shared" si="241"/>
        <v>-2.0975474721848353</v>
      </c>
      <c r="BV99" s="18">
        <f t="shared" si="242"/>
        <v>-1.8170206894937757</v>
      </c>
      <c r="BW99" s="18">
        <f t="shared" si="243"/>
        <v>2.56046916722239</v>
      </c>
      <c r="BX99" s="18">
        <f t="shared" si="244"/>
        <v>1.3383415361184703</v>
      </c>
      <c r="BZ99" t="str">
        <f t="shared" si="261"/>
        <v>61 Caring personal service occupations</v>
      </c>
      <c r="CA99" s="18">
        <f t="shared" si="245"/>
        <v>-15.33330427599161</v>
      </c>
      <c r="CB99" s="18">
        <f t="shared" si="245"/>
        <v>-9.2652985928381</v>
      </c>
      <c r="CC99" s="18">
        <f t="shared" si="245"/>
        <v>-8.0410862002155525</v>
      </c>
      <c r="CD99" s="18">
        <f t="shared" si="245"/>
        <v>-3.2711003696792806</v>
      </c>
      <c r="CE99" s="18">
        <f t="shared" si="246"/>
        <v>-5.1676384287176464</v>
      </c>
      <c r="CG99" s="18">
        <f t="shared" si="247"/>
        <v>-4.8879718660802762</v>
      </c>
      <c r="CH99" s="18">
        <f t="shared" si="248"/>
        <v>1.2785411597235452</v>
      </c>
      <c r="CI99" s="18">
        <f t="shared" si="249"/>
        <v>-2.52411008793193</v>
      </c>
      <c r="CK99" t="str">
        <f t="shared" si="262"/>
        <v>61 Caring personal service occupations</v>
      </c>
      <c r="CL99" s="18">
        <f t="shared" si="250"/>
        <v>-0.5958954289904117</v>
      </c>
      <c r="CM99" s="18">
        <f t="shared" si="250"/>
        <v>-13.52658434744647</v>
      </c>
      <c r="CN99" s="18">
        <f t="shared" si="250"/>
        <v>6.4257746202619037</v>
      </c>
      <c r="CO99" s="18">
        <f t="shared" si="250"/>
        <v>0.85002598080974323</v>
      </c>
      <c r="CP99" s="18">
        <f t="shared" si="251"/>
        <v>1.5792036072636906</v>
      </c>
      <c r="CR99" s="18">
        <f t="shared" si="252"/>
        <v>2.6753715045713333</v>
      </c>
      <c r="CS99" s="18">
        <f t="shared" si="253"/>
        <v>2.2753191644976356</v>
      </c>
      <c r="CT99" s="18">
        <f t="shared" si="254"/>
        <v>4.3253060168125801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13.814127904282314</v>
      </c>
      <c r="C100" s="18">
        <f t="shared" si="210"/>
        <v>-31.205521156072113</v>
      </c>
      <c r="D100" s="18">
        <f t="shared" si="210"/>
        <v>7.5646626827713392</v>
      </c>
      <c r="E100" s="18">
        <f t="shared" si="210"/>
        <v>5.0479446615631529</v>
      </c>
      <c r="F100" s="18">
        <f t="shared" si="211"/>
        <v>3.0649696981327246</v>
      </c>
      <c r="H100" s="18">
        <f t="shared" si="212"/>
        <v>5.8802389894927698</v>
      </c>
      <c r="I100" s="18">
        <f t="shared" si="213"/>
        <v>4.0473742184023553</v>
      </c>
      <c r="J100" s="18">
        <f t="shared" si="214"/>
        <v>7.9940551882753841</v>
      </c>
      <c r="L100" t="str">
        <f t="shared" si="255"/>
        <v>62 Leisure, travel and related personal service occupations</v>
      </c>
      <c r="M100" s="18">
        <f t="shared" si="215"/>
        <v>14.075092254354903</v>
      </c>
      <c r="N100" s="18">
        <f t="shared" si="215"/>
        <v>-24.739429325713068</v>
      </c>
      <c r="O100" s="18">
        <f t="shared" si="215"/>
        <v>5.5946347365742222</v>
      </c>
      <c r="P100" s="18">
        <f t="shared" si="215"/>
        <v>3.3815568388806172</v>
      </c>
      <c r="Q100" s="18">
        <f t="shared" si="216"/>
        <v>2.0235580803148023</v>
      </c>
      <c r="S100" s="18">
        <f t="shared" si="217"/>
        <v>4.1140472915854431</v>
      </c>
      <c r="T100" s="18">
        <f t="shared" si="218"/>
        <v>3.5974885732374728</v>
      </c>
      <c r="U100" s="18">
        <f t="shared" si="219"/>
        <v>6.3835264219099797</v>
      </c>
      <c r="W100" t="str">
        <f t="shared" si="256"/>
        <v>62 Leisure, travel and related personal service occupations</v>
      </c>
      <c r="X100" s="18">
        <f t="shared" si="220"/>
        <v>8.1274505282207254</v>
      </c>
      <c r="Y100" s="18">
        <f t="shared" si="220"/>
        <v>-2.4415842482507277</v>
      </c>
      <c r="Z100" s="18">
        <f t="shared" si="220"/>
        <v>4.8197160044204823</v>
      </c>
      <c r="AA100" s="18">
        <f t="shared" si="220"/>
        <v>3.5241140299003382</v>
      </c>
      <c r="AB100" s="18">
        <f t="shared" si="221"/>
        <v>3.5424480031842398</v>
      </c>
      <c r="AD100" s="18">
        <f t="shared" si="222"/>
        <v>3.9541921739982167</v>
      </c>
      <c r="AE100" s="18">
        <f t="shared" si="223"/>
        <v>4.2903027393439652</v>
      </c>
      <c r="AF100" s="18">
        <f t="shared" si="224"/>
        <v>6.7580660083695454</v>
      </c>
      <c r="AH100" t="str">
        <f t="shared" si="257"/>
        <v>62 Leisure, travel and related personal service occupations</v>
      </c>
      <c r="AI100" s="18">
        <f t="shared" si="225"/>
        <v>8.318650104762316</v>
      </c>
      <c r="AJ100" s="18">
        <f t="shared" si="225"/>
        <v>-4.3416964201998258</v>
      </c>
      <c r="AK100" s="18">
        <f t="shared" si="225"/>
        <v>3.3962558455273184</v>
      </c>
      <c r="AL100" s="18">
        <f t="shared" si="225"/>
        <v>3.62470801038135</v>
      </c>
      <c r="AM100" s="18">
        <f t="shared" si="226"/>
        <v>3.0368316889583857</v>
      </c>
      <c r="AO100" s="18">
        <f t="shared" si="227"/>
        <v>3.5485012592177956</v>
      </c>
      <c r="AP100" s="18">
        <f t="shared" si="228"/>
        <v>4.0555114334944298</v>
      </c>
      <c r="AQ100" s="18">
        <f t="shared" si="229"/>
        <v>6.3063492808395738</v>
      </c>
      <c r="AS100" t="str">
        <f t="shared" si="258"/>
        <v>62 Leisure, travel and related personal service occupations</v>
      </c>
      <c r="AT100" s="18">
        <f t="shared" si="230"/>
        <v>7.9273918501274743</v>
      </c>
      <c r="AU100" s="18">
        <f t="shared" si="230"/>
        <v>8.4713959463340593</v>
      </c>
      <c r="AV100" s="18">
        <f t="shared" si="230"/>
        <v>3.7985510081259166</v>
      </c>
      <c r="AW100" s="18">
        <f t="shared" si="230"/>
        <v>4.134319689410626</v>
      </c>
      <c r="AX100" s="18">
        <f t="shared" si="231"/>
        <v>4.2949206040403309</v>
      </c>
      <c r="AZ100" s="18">
        <f t="shared" si="232"/>
        <v>4.0222762856965577</v>
      </c>
      <c r="BA100" s="18">
        <f t="shared" si="233"/>
        <v>4.1884372831997307</v>
      </c>
      <c r="BB100" s="18">
        <f t="shared" si="234"/>
        <v>6.732220333206862</v>
      </c>
      <c r="BD100" t="str">
        <f t="shared" si="259"/>
        <v>62 Leisure, travel and related personal service occupations</v>
      </c>
      <c r="BE100" s="18">
        <f t="shared" si="235"/>
        <v>4.9080329620480478</v>
      </c>
      <c r="BF100" s="18">
        <f t="shared" si="235"/>
        <v>-2.5172465388154652</v>
      </c>
      <c r="BG100" s="18">
        <f t="shared" si="235"/>
        <v>-0.97523032117273756</v>
      </c>
      <c r="BH100" s="18">
        <f t="shared" si="235"/>
        <v>-0.28347280028515609</v>
      </c>
      <c r="BI100" s="18">
        <f t="shared" si="236"/>
        <v>-0.64095635251140148</v>
      </c>
      <c r="BK100" s="18">
        <f t="shared" si="237"/>
        <v>-0.51459391493841045</v>
      </c>
      <c r="BL100" s="18">
        <f t="shared" si="238"/>
        <v>2.381937671111789</v>
      </c>
      <c r="BM100" s="18">
        <f t="shared" si="239"/>
        <v>2.015837829598599</v>
      </c>
      <c r="BO100" t="str">
        <f t="shared" si="260"/>
        <v>62 Leisure, travel and related personal service occupations</v>
      </c>
      <c r="BP100" s="18">
        <f t="shared" si="240"/>
        <v>3.6897384730505189</v>
      </c>
      <c r="BQ100" s="18">
        <f t="shared" si="240"/>
        <v>-6.4379963940663583</v>
      </c>
      <c r="BR100" s="18">
        <f t="shared" si="240"/>
        <v>-3.2571388461990036</v>
      </c>
      <c r="BS100" s="18">
        <f t="shared" si="240"/>
        <v>-2.4060107397925745</v>
      </c>
      <c r="BT100" s="18">
        <f t="shared" si="241"/>
        <v>-2.9291005988743901</v>
      </c>
      <c r="BV100" s="18">
        <f t="shared" si="242"/>
        <v>-2.6905488816829526</v>
      </c>
      <c r="BW100" s="18">
        <f t="shared" si="243"/>
        <v>2.2265569495174553</v>
      </c>
      <c r="BX100" s="18">
        <f t="shared" si="244"/>
        <v>0.36171823427362249</v>
      </c>
      <c r="BZ100" t="str">
        <f t="shared" si="261"/>
        <v>62 Leisure, travel and related personal service occupations</v>
      </c>
      <c r="CA100" s="18">
        <f t="shared" si="245"/>
        <v>0.47088986806647082</v>
      </c>
      <c r="CB100" s="18">
        <f t="shared" si="245"/>
        <v>-5.1214027952892316</v>
      </c>
      <c r="CC100" s="18">
        <f t="shared" si="245"/>
        <v>1.1789715310189131</v>
      </c>
      <c r="CD100" s="18">
        <f t="shared" si="245"/>
        <v>-2.2945192679719506</v>
      </c>
      <c r="CE100" s="18">
        <f t="shared" si="246"/>
        <v>-1.4031475379132519</v>
      </c>
      <c r="CG100" s="18">
        <f t="shared" si="247"/>
        <v>-1.1501448054035079</v>
      </c>
      <c r="CH100" s="18">
        <f t="shared" si="248"/>
        <v>2.3039955022965852</v>
      </c>
      <c r="CI100" s="18">
        <f t="shared" si="249"/>
        <v>1.4879435844173727</v>
      </c>
      <c r="CK100" t="str">
        <f t="shared" si="262"/>
        <v>62 Leisure, travel and related personal service occupations</v>
      </c>
      <c r="CL100" s="18">
        <f t="shared" si="250"/>
        <v>-0.29780800097028992</v>
      </c>
      <c r="CM100" s="18">
        <f t="shared" si="250"/>
        <v>-20.796532546438584</v>
      </c>
      <c r="CN100" s="18">
        <f t="shared" si="250"/>
        <v>-1.2299538740323746</v>
      </c>
      <c r="CO100" s="18">
        <f t="shared" si="250"/>
        <v>-5.4632576961789914</v>
      </c>
      <c r="CP100" s="18">
        <f t="shared" si="251"/>
        <v>-5.2144138123290773</v>
      </c>
      <c r="CR100" s="18">
        <f t="shared" si="252"/>
        <v>-4.0727103616248428</v>
      </c>
      <c r="CS100" s="18">
        <f t="shared" si="253"/>
        <v>1.5592701948632826</v>
      </c>
      <c r="CT100" s="18">
        <f t="shared" si="254"/>
        <v>-1.499736939709484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6.3230031540671527</v>
      </c>
      <c r="C101" s="18">
        <f t="shared" si="210"/>
        <v>-4.6064624294785972</v>
      </c>
      <c r="D101" s="18">
        <f t="shared" si="210"/>
        <v>5.6462403898322799</v>
      </c>
      <c r="E101" s="18">
        <f t="shared" si="210"/>
        <v>4.6494672505384083</v>
      </c>
      <c r="F101" s="18">
        <f t="shared" si="211"/>
        <v>4.3542071509562907</v>
      </c>
      <c r="H101" s="18">
        <f t="shared" si="212"/>
        <v>4.980675606123186</v>
      </c>
      <c r="I101" s="18">
        <f t="shared" si="213"/>
        <v>3.9019247252402023</v>
      </c>
      <c r="J101" s="18">
        <f t="shared" si="214"/>
        <v>7.2287207275869569</v>
      </c>
      <c r="L101" t="str">
        <f t="shared" si="255"/>
        <v>63 Community and civil enforcement occupations</v>
      </c>
      <c r="M101" s="18">
        <f t="shared" si="215"/>
        <v>0.98642177945820197</v>
      </c>
      <c r="N101" s="18">
        <f t="shared" si="215"/>
        <v>17.882624720990137</v>
      </c>
      <c r="O101" s="18">
        <f t="shared" si="215"/>
        <v>1.538508525041804</v>
      </c>
      <c r="P101" s="18">
        <f t="shared" si="215"/>
        <v>4.4159514031103742</v>
      </c>
      <c r="Q101" s="18">
        <f t="shared" si="216"/>
        <v>4.295846242839696</v>
      </c>
      <c r="S101" s="18">
        <f t="shared" si="217"/>
        <v>3.4478557892474226</v>
      </c>
      <c r="T101" s="18">
        <f t="shared" si="218"/>
        <v>3.2526140006274851</v>
      </c>
      <c r="U101" s="18">
        <f t="shared" si="219"/>
        <v>5.6451939522942585</v>
      </c>
      <c r="W101" t="str">
        <f t="shared" si="256"/>
        <v>63 Community and civil enforcement occupations</v>
      </c>
      <c r="X101" s="18">
        <f t="shared" si="220"/>
        <v>-0.72608444367608937</v>
      </c>
      <c r="Y101" s="18">
        <f t="shared" si="220"/>
        <v>21.390491162317971</v>
      </c>
      <c r="Z101" s="18">
        <f t="shared" si="220"/>
        <v>1.6178714994753207</v>
      </c>
      <c r="AA101" s="18">
        <f t="shared" si="220"/>
        <v>2.993193704575825</v>
      </c>
      <c r="AB101" s="18">
        <f t="shared" si="221"/>
        <v>3.6203427447856429</v>
      </c>
      <c r="AD101" s="18">
        <f t="shared" si="222"/>
        <v>2.5326970950292127</v>
      </c>
      <c r="AE101" s="18">
        <f t="shared" si="223"/>
        <v>3.6521969483255479</v>
      </c>
      <c r="AF101" s="18">
        <f t="shared" si="224"/>
        <v>5.2938507784527244</v>
      </c>
      <c r="AH101" t="str">
        <f t="shared" si="257"/>
        <v>63 Community and civil enforcement occupations</v>
      </c>
      <c r="AI101" s="18">
        <f t="shared" si="225"/>
        <v>-3.4111342826779634</v>
      </c>
      <c r="AJ101" s="18">
        <f t="shared" si="225"/>
        <v>43.745849918590984</v>
      </c>
      <c r="AK101" s="18">
        <f t="shared" si="225"/>
        <v>-1.8326464429628264</v>
      </c>
      <c r="AL101" s="18">
        <f t="shared" si="225"/>
        <v>3.0052815699579849</v>
      </c>
      <c r="AM101" s="18">
        <f t="shared" si="226"/>
        <v>3.6040193227020456</v>
      </c>
      <c r="AO101" s="18">
        <f t="shared" si="227"/>
        <v>1.3667113398220243</v>
      </c>
      <c r="AP101" s="18">
        <f t="shared" si="228"/>
        <v>2.9724977224026672</v>
      </c>
      <c r="AQ101" s="18">
        <f t="shared" si="229"/>
        <v>3.9094640149268001</v>
      </c>
      <c r="AS101" t="str">
        <f t="shared" si="258"/>
        <v>63 Community and civil enforcement occupations</v>
      </c>
      <c r="AT101" s="18">
        <f t="shared" si="230"/>
        <v>-5.8297235858696617</v>
      </c>
      <c r="AU101" s="18">
        <f t="shared" si="230"/>
        <v>33.211865818528594</v>
      </c>
      <c r="AV101" s="18">
        <f t="shared" si="230"/>
        <v>-3.7795095972027237</v>
      </c>
      <c r="AW101" s="18">
        <f t="shared" si="230"/>
        <v>1.2594301155918419</v>
      </c>
      <c r="AX101" s="18">
        <f t="shared" si="231"/>
        <v>1.3799845319188764</v>
      </c>
      <c r="AZ101" s="18">
        <f t="shared" si="232"/>
        <v>-0.44887446149834975</v>
      </c>
      <c r="BA101" s="18">
        <f t="shared" si="233"/>
        <v>2.6640251432036965</v>
      </c>
      <c r="BB101" s="18">
        <f t="shared" si="234"/>
        <v>2.3565889072124868</v>
      </c>
      <c r="BD101" t="str">
        <f t="shared" si="259"/>
        <v>63 Community and civil enforcement occupations</v>
      </c>
      <c r="BE101" s="18">
        <f t="shared" si="235"/>
        <v>-5.3042393221336859</v>
      </c>
      <c r="BF101" s="18">
        <f t="shared" si="235"/>
        <v>32.1351112776902</v>
      </c>
      <c r="BG101" s="18">
        <f t="shared" si="235"/>
        <v>-5.9199693081723463</v>
      </c>
      <c r="BH101" s="18">
        <f t="shared" si="235"/>
        <v>2.0755430542759967</v>
      </c>
      <c r="BI101" s="18">
        <f t="shared" si="236"/>
        <v>1.1247951502905584</v>
      </c>
      <c r="BK101" s="18">
        <f t="shared" si="237"/>
        <v>-0.6624107530036949</v>
      </c>
      <c r="BL101" s="18">
        <f t="shared" si="238"/>
        <v>1.714869071068037</v>
      </c>
      <c r="BM101" s="18">
        <f t="shared" si="239"/>
        <v>1.1983436272820613</v>
      </c>
      <c r="BO101" t="str">
        <f t="shared" si="260"/>
        <v>63 Community and civil enforcement occupations</v>
      </c>
      <c r="BP101" s="18">
        <f t="shared" si="240"/>
        <v>-2.8363743060354607</v>
      </c>
      <c r="BQ101" s="18">
        <f t="shared" si="240"/>
        <v>24.86710662234486</v>
      </c>
      <c r="BR101" s="18">
        <f t="shared" si="240"/>
        <v>-5.2811886427983961</v>
      </c>
      <c r="BS101" s="18">
        <f t="shared" si="240"/>
        <v>0.47365685964055881</v>
      </c>
      <c r="BT101" s="18">
        <f t="shared" si="241"/>
        <v>-1.2212488381868614E-2</v>
      </c>
      <c r="BV101" s="18">
        <f t="shared" si="242"/>
        <v>-1.4824614269647096</v>
      </c>
      <c r="BW101" s="18">
        <f t="shared" si="243"/>
        <v>1.8824834909766386</v>
      </c>
      <c r="BX101" s="18">
        <f t="shared" si="244"/>
        <v>0.77087324791194067</v>
      </c>
      <c r="BZ101" t="str">
        <f t="shared" si="261"/>
        <v>63 Community and civil enforcement occupations</v>
      </c>
      <c r="CA101" s="18">
        <f t="shared" si="245"/>
        <v>-5.0585656798205374</v>
      </c>
      <c r="CB101" s="18">
        <f t="shared" si="245"/>
        <v>36.906408447147854</v>
      </c>
      <c r="CC101" s="18">
        <f t="shared" si="245"/>
        <v>-5.1571473360227937</v>
      </c>
      <c r="CD101" s="18">
        <f t="shared" si="245"/>
        <v>-2.0172921166201285</v>
      </c>
      <c r="CE101" s="18">
        <f t="shared" si="246"/>
        <v>-0.96041209270105732</v>
      </c>
      <c r="CG101" s="18">
        <f t="shared" si="247"/>
        <v>-3.0752935324519393</v>
      </c>
      <c r="CH101" s="18">
        <f t="shared" si="248"/>
        <v>1.7337191818936892</v>
      </c>
      <c r="CI101" s="18">
        <f t="shared" si="249"/>
        <v>-0.55407720480256106</v>
      </c>
      <c r="CK101" t="str">
        <f t="shared" si="262"/>
        <v>63 Community and civil enforcement occupations</v>
      </c>
      <c r="CL101" s="18">
        <f t="shared" si="250"/>
        <v>-9.526369246082611</v>
      </c>
      <c r="CM101" s="18">
        <f t="shared" si="250"/>
        <v>19.324856536245292</v>
      </c>
      <c r="CN101" s="18">
        <f t="shared" si="250"/>
        <v>-9.6097714327546981</v>
      </c>
      <c r="CO101" s="18">
        <f t="shared" si="250"/>
        <v>-2.6536136214243777</v>
      </c>
      <c r="CP101" s="18">
        <f t="shared" si="251"/>
        <v>-3.6651239103313249</v>
      </c>
      <c r="CR101" s="18">
        <f t="shared" si="252"/>
        <v>-5.0298658960366005</v>
      </c>
      <c r="CS101" s="18">
        <f t="shared" si="253"/>
        <v>0.92837582797538065</v>
      </c>
      <c r="CT101" s="18">
        <f t="shared" si="254"/>
        <v>-3.2438064577865577</v>
      </c>
    </row>
    <row r="102" spans="1:98" x14ac:dyDescent="0.2">
      <c r="A102" t="str">
        <f t="shared" si="209"/>
        <v>71 Sales occupations</v>
      </c>
      <c r="B102" s="18">
        <f t="shared" si="210"/>
        <v>7.2677030191245828</v>
      </c>
      <c r="C102" s="18">
        <f t="shared" si="210"/>
        <v>-30.131853674201182</v>
      </c>
      <c r="D102" s="18">
        <f t="shared" si="210"/>
        <v>3.6390701928757707</v>
      </c>
      <c r="E102" s="18">
        <f t="shared" si="210"/>
        <v>2.5601217728555836</v>
      </c>
      <c r="F102" s="18">
        <f t="shared" si="211"/>
        <v>0.45698219241359084</v>
      </c>
      <c r="H102" s="18">
        <f t="shared" si="212"/>
        <v>2.918517376504326</v>
      </c>
      <c r="I102" s="18">
        <f t="shared" si="213"/>
        <v>2.9629486678361516</v>
      </c>
      <c r="J102" s="18">
        <f t="shared" si="214"/>
        <v>5.0343863229069807</v>
      </c>
      <c r="L102" t="str">
        <f t="shared" si="255"/>
        <v>71 Sales occupations</v>
      </c>
      <c r="M102" s="18">
        <f t="shared" si="215"/>
        <v>7.200872622925969</v>
      </c>
      <c r="N102" s="18">
        <f t="shared" si="215"/>
        <v>-14.253690326608703</v>
      </c>
      <c r="O102" s="18">
        <f t="shared" si="215"/>
        <v>4.1009254757504277</v>
      </c>
      <c r="P102" s="18">
        <f t="shared" si="215"/>
        <v>3.9840528458019886</v>
      </c>
      <c r="Q102" s="18">
        <f t="shared" si="216"/>
        <v>2.77434961306533</v>
      </c>
      <c r="S102" s="18">
        <f t="shared" si="217"/>
        <v>4.0229958028120683</v>
      </c>
      <c r="T102" s="18">
        <f t="shared" si="218"/>
        <v>3.2543747466470263</v>
      </c>
      <c r="U102" s="18">
        <f t="shared" si="219"/>
        <v>6.0793689551871921</v>
      </c>
      <c r="W102" t="str">
        <f t="shared" si="256"/>
        <v>71 Sales occupations</v>
      </c>
      <c r="X102" s="18">
        <f t="shared" si="220"/>
        <v>0.53426965235923163</v>
      </c>
      <c r="Y102" s="18">
        <f t="shared" si="220"/>
        <v>6.0844465532052139</v>
      </c>
      <c r="Z102" s="18">
        <f t="shared" si="220"/>
        <v>2.1145238322316739</v>
      </c>
      <c r="AA102" s="18">
        <f t="shared" si="220"/>
        <v>3.1622710532212439</v>
      </c>
      <c r="AB102" s="18">
        <f t="shared" si="221"/>
        <v>3.0133806831309062</v>
      </c>
      <c r="AD102" s="18">
        <f t="shared" si="222"/>
        <v>2.8118329029783062</v>
      </c>
      <c r="AE102" s="18">
        <f t="shared" si="223"/>
        <v>3.5416568629281331</v>
      </c>
      <c r="AF102" s="18">
        <f t="shared" si="224"/>
        <v>5.4011591589198105</v>
      </c>
      <c r="AH102" t="str">
        <f t="shared" si="257"/>
        <v>71 Sales occupations</v>
      </c>
      <c r="AI102" s="18">
        <f t="shared" si="225"/>
        <v>0.76127937589940409</v>
      </c>
      <c r="AJ102" s="18">
        <f t="shared" si="225"/>
        <v>4.3488037174597594</v>
      </c>
      <c r="AK102" s="18">
        <f t="shared" si="225"/>
        <v>1.4755280912955193</v>
      </c>
      <c r="AL102" s="18">
        <f t="shared" si="225"/>
        <v>3.1111978522674111</v>
      </c>
      <c r="AM102" s="18">
        <f t="shared" si="226"/>
        <v>2.6737737665265993</v>
      </c>
      <c r="AO102" s="18">
        <f t="shared" si="227"/>
        <v>2.5630659308651715</v>
      </c>
      <c r="AP102" s="18">
        <f t="shared" si="228"/>
        <v>3.5504094842462086</v>
      </c>
      <c r="AQ102" s="18">
        <f t="shared" si="229"/>
        <v>5.2334591598584446</v>
      </c>
      <c r="AS102" t="str">
        <f t="shared" si="258"/>
        <v>71 Sales occupations</v>
      </c>
      <c r="AT102" s="18">
        <f t="shared" si="230"/>
        <v>-0.33857537289488926</v>
      </c>
      <c r="AU102" s="18">
        <f t="shared" si="230"/>
        <v>10.141689833858791</v>
      </c>
      <c r="AV102" s="18">
        <f t="shared" si="230"/>
        <v>-3.9458539417225325E-2</v>
      </c>
      <c r="AW102" s="18">
        <f t="shared" si="230"/>
        <v>2.1647656155595829</v>
      </c>
      <c r="AX102" s="18">
        <f t="shared" si="231"/>
        <v>1.9486866340413522</v>
      </c>
      <c r="AZ102" s="18">
        <f t="shared" si="232"/>
        <v>1.4246759075324356</v>
      </c>
      <c r="BA102" s="18">
        <f t="shared" si="233"/>
        <v>2.7452741594350849</v>
      </c>
      <c r="BB102" s="18">
        <f t="shared" si="234"/>
        <v>3.7518428536691406</v>
      </c>
      <c r="BD102" t="str">
        <f t="shared" si="259"/>
        <v>71 Sales occupations</v>
      </c>
      <c r="BE102" s="18">
        <f t="shared" si="235"/>
        <v>1.292666583700397</v>
      </c>
      <c r="BF102" s="18">
        <f t="shared" si="235"/>
        <v>3.3589446885251562E-3</v>
      </c>
      <c r="BG102" s="18">
        <f t="shared" si="235"/>
        <v>-0.72450361536209318</v>
      </c>
      <c r="BH102" s="18">
        <f t="shared" si="235"/>
        <v>0.68348869163714632</v>
      </c>
      <c r="BI102" s="18">
        <f t="shared" si="236"/>
        <v>0.19890313859751707</v>
      </c>
      <c r="BK102" s="18">
        <f t="shared" si="237"/>
        <v>0.21195300503902281</v>
      </c>
      <c r="BL102" s="18">
        <f t="shared" si="238"/>
        <v>2.5118092297005568</v>
      </c>
      <c r="BM102" s="18">
        <f t="shared" si="239"/>
        <v>2.6622594050465853</v>
      </c>
      <c r="BO102" t="str">
        <f t="shared" si="260"/>
        <v>71 Sales occupations</v>
      </c>
      <c r="BP102" s="18">
        <f t="shared" si="240"/>
        <v>-1.6875664488392506</v>
      </c>
      <c r="BQ102" s="18">
        <f t="shared" si="240"/>
        <v>-3.3532801152184821</v>
      </c>
      <c r="BR102" s="18">
        <f t="shared" si="240"/>
        <v>-3.2038594616668803</v>
      </c>
      <c r="BS102" s="18">
        <f t="shared" si="240"/>
        <v>-2.3226301866508092</v>
      </c>
      <c r="BT102" s="18">
        <f t="shared" si="241"/>
        <v>-2.6634260621232531</v>
      </c>
      <c r="BV102" s="18">
        <f t="shared" si="242"/>
        <v>-2.6172611000804369</v>
      </c>
      <c r="BW102" s="18">
        <f t="shared" si="243"/>
        <v>2.302903048823568</v>
      </c>
      <c r="BX102" s="18">
        <f t="shared" si="244"/>
        <v>0.507352969588859</v>
      </c>
      <c r="BZ102" t="str">
        <f t="shared" si="261"/>
        <v>71 Sales occupations</v>
      </c>
      <c r="CA102" s="18">
        <f t="shared" si="245"/>
        <v>-5.2088952581329728</v>
      </c>
      <c r="CB102" s="18">
        <f t="shared" si="245"/>
        <v>-3.8194275487771767</v>
      </c>
      <c r="CC102" s="18">
        <f t="shared" si="245"/>
        <v>-3.5395897377808794</v>
      </c>
      <c r="CD102" s="18">
        <f t="shared" si="245"/>
        <v>-9.8589021216153867</v>
      </c>
      <c r="CE102" s="18">
        <f t="shared" si="246"/>
        <v>-7.5559780260605613</v>
      </c>
      <c r="CG102" s="18">
        <f t="shared" si="247"/>
        <v>-7.7998564779641733</v>
      </c>
      <c r="CH102" s="18">
        <f t="shared" si="248"/>
        <v>1.4281064758393081</v>
      </c>
      <c r="CI102" s="18">
        <f t="shared" si="249"/>
        <v>-4.1105481288003514</v>
      </c>
      <c r="CK102" t="str">
        <f t="shared" si="262"/>
        <v>71 Sales occupations</v>
      </c>
      <c r="CL102" s="18">
        <f t="shared" si="250"/>
        <v>-3.2611689193619342</v>
      </c>
      <c r="CM102" s="18">
        <f t="shared" si="250"/>
        <v>-18.528380565600322</v>
      </c>
      <c r="CN102" s="18">
        <f t="shared" si="250"/>
        <v>-3.3297345287808033</v>
      </c>
      <c r="CO102" s="18">
        <f t="shared" si="250"/>
        <v>-4.3395964820311388</v>
      </c>
      <c r="CP102" s="18">
        <f t="shared" si="251"/>
        <v>-4.9833833776371739</v>
      </c>
      <c r="CR102" s="18">
        <f t="shared" si="252"/>
        <v>-4.0041534711491966</v>
      </c>
      <c r="CS102" s="18">
        <f t="shared" si="253"/>
        <v>1.2440629712199724</v>
      </c>
      <c r="CT102" s="18">
        <f t="shared" si="254"/>
        <v>-1.9389164476026011</v>
      </c>
    </row>
    <row r="103" spans="1:98" x14ac:dyDescent="0.2">
      <c r="A103" t="str">
        <f t="shared" si="209"/>
        <v>72 Customer service occupations</v>
      </c>
      <c r="B103" s="18">
        <f t="shared" si="210"/>
        <v>7.1736793237320962</v>
      </c>
      <c r="C103" s="18">
        <f t="shared" si="210"/>
        <v>-8.384112778801466</v>
      </c>
      <c r="D103" s="18">
        <f t="shared" si="210"/>
        <v>10.838407567806897</v>
      </c>
      <c r="E103" s="18">
        <f t="shared" si="210"/>
        <v>4.2104543352142976</v>
      </c>
      <c r="F103" s="18">
        <f t="shared" si="211"/>
        <v>5.3861264716912105</v>
      </c>
      <c r="H103" s="18">
        <f t="shared" si="212"/>
        <v>6.3745213087652131</v>
      </c>
      <c r="I103" s="18">
        <f t="shared" si="213"/>
        <v>3.9432577032527005</v>
      </c>
      <c r="J103" s="18">
        <f t="shared" si="214"/>
        <v>8.3132594584404362</v>
      </c>
      <c r="L103" t="str">
        <f t="shared" si="255"/>
        <v>72 Customer service occupations</v>
      </c>
      <c r="M103" s="18">
        <f t="shared" si="215"/>
        <v>12.298803768452494</v>
      </c>
      <c r="N103" s="18">
        <f t="shared" si="215"/>
        <v>-14.669926968545621</v>
      </c>
      <c r="O103" s="18">
        <f t="shared" si="215"/>
        <v>10.894354447574184</v>
      </c>
      <c r="P103" s="18">
        <f t="shared" si="215"/>
        <v>4.457535415465852</v>
      </c>
      <c r="Q103" s="18">
        <f t="shared" si="216"/>
        <v>5.0909796915538985</v>
      </c>
      <c r="S103" s="18">
        <f t="shared" si="217"/>
        <v>6.5605194565912406</v>
      </c>
      <c r="T103" s="18">
        <f t="shared" si="218"/>
        <v>4.1716015550465224</v>
      </c>
      <c r="U103" s="18">
        <f t="shared" si="219"/>
        <v>8.5849424248745088</v>
      </c>
      <c r="W103" t="str">
        <f t="shared" si="256"/>
        <v>72 Customer service occupations</v>
      </c>
      <c r="X103" s="18">
        <f t="shared" si="220"/>
        <v>4.0914992145761664</v>
      </c>
      <c r="Y103" s="18">
        <f t="shared" si="220"/>
        <v>5.1318389793095998</v>
      </c>
      <c r="Z103" s="18">
        <f t="shared" si="220"/>
        <v>7.6088036604912146</v>
      </c>
      <c r="AA103" s="18">
        <f t="shared" si="220"/>
        <v>3.5516498980349587</v>
      </c>
      <c r="AB103" s="18">
        <f t="shared" si="221"/>
        <v>4.9020485201577202</v>
      </c>
      <c r="AD103" s="18">
        <f t="shared" si="222"/>
        <v>4.8867470265506752</v>
      </c>
      <c r="AE103" s="18">
        <f t="shared" si="223"/>
        <v>4.2092823756846531</v>
      </c>
      <c r="AF103" s="18">
        <f t="shared" si="224"/>
        <v>7.3600576130260498</v>
      </c>
      <c r="AH103" t="str">
        <f t="shared" si="257"/>
        <v>72 Customer service occupations</v>
      </c>
      <c r="AI103" s="18">
        <f t="shared" si="225"/>
        <v>5.2262615956208736</v>
      </c>
      <c r="AJ103" s="18">
        <f t="shared" si="225"/>
        <v>9.873414843685957</v>
      </c>
      <c r="AK103" s="18">
        <f t="shared" si="225"/>
        <v>7.9548281042868263</v>
      </c>
      <c r="AL103" s="18">
        <f t="shared" si="225"/>
        <v>3.680056921352115</v>
      </c>
      <c r="AM103" s="18">
        <f t="shared" si="226"/>
        <v>5.3788494892770711</v>
      </c>
      <c r="AO103" s="18">
        <f t="shared" si="227"/>
        <v>5.08583385718262</v>
      </c>
      <c r="AP103" s="18">
        <f t="shared" si="228"/>
        <v>4.3202569159012771</v>
      </c>
      <c r="AQ103" s="18">
        <f t="shared" si="229"/>
        <v>7.5762479502489377</v>
      </c>
      <c r="AS103" t="str">
        <f t="shared" si="258"/>
        <v>72 Customer service occupations</v>
      </c>
      <c r="AT103" s="18">
        <f t="shared" si="230"/>
        <v>2.1221727943038227</v>
      </c>
      <c r="AU103" s="18">
        <f t="shared" si="230"/>
        <v>8.2533185953306507</v>
      </c>
      <c r="AV103" s="18">
        <f t="shared" si="230"/>
        <v>6.8465977612758078</v>
      </c>
      <c r="AW103" s="18">
        <f t="shared" si="230"/>
        <v>2.3531990134403102</v>
      </c>
      <c r="AX103" s="18">
        <f t="shared" si="231"/>
        <v>4.1007077893315369</v>
      </c>
      <c r="AZ103" s="18">
        <f t="shared" si="232"/>
        <v>3.8295997549245397</v>
      </c>
      <c r="BA103" s="18">
        <f t="shared" si="233"/>
        <v>3.6647457451842058</v>
      </c>
      <c r="BB103" s="18">
        <f t="shared" si="234"/>
        <v>6.2220695877828636</v>
      </c>
      <c r="BD103" t="str">
        <f t="shared" si="259"/>
        <v>72 Customer service occupations</v>
      </c>
      <c r="BE103" s="18">
        <f t="shared" si="235"/>
        <v>4.0761695447760316</v>
      </c>
      <c r="BF103" s="18">
        <f t="shared" si="235"/>
        <v>6.003384629973807</v>
      </c>
      <c r="BG103" s="18">
        <f t="shared" si="235"/>
        <v>5.004890592213096</v>
      </c>
      <c r="BH103" s="18">
        <f t="shared" si="235"/>
        <v>1.547885232051871</v>
      </c>
      <c r="BI103" s="18">
        <f t="shared" si="236"/>
        <v>2.8915625362982533</v>
      </c>
      <c r="BK103" s="18">
        <f t="shared" si="237"/>
        <v>2.6873858314480747</v>
      </c>
      <c r="BL103" s="18">
        <f t="shared" si="238"/>
        <v>3.0706814917152547</v>
      </c>
      <c r="BM103" s="18">
        <f t="shared" si="239"/>
        <v>4.9448444637011812</v>
      </c>
      <c r="BO103" t="str">
        <f t="shared" si="260"/>
        <v>72 Customer service occupations</v>
      </c>
      <c r="BP103" s="18">
        <f t="shared" si="240"/>
        <v>2.8139441962936385</v>
      </c>
      <c r="BQ103" s="18">
        <f t="shared" si="240"/>
        <v>-0.37324028198013615</v>
      </c>
      <c r="BR103" s="18">
        <f t="shared" si="240"/>
        <v>3.2231364548102048</v>
      </c>
      <c r="BS103" s="18">
        <f t="shared" si="240"/>
        <v>-0.94424692578484182</v>
      </c>
      <c r="BT103" s="18">
        <f t="shared" si="241"/>
        <v>0.3757131406356029</v>
      </c>
      <c r="BV103" s="18">
        <f t="shared" si="242"/>
        <v>0.42584309170174972</v>
      </c>
      <c r="BW103" s="18">
        <f t="shared" si="243"/>
        <v>3.0498048081744944</v>
      </c>
      <c r="BX103" s="18">
        <f t="shared" si="244"/>
        <v>3.3324384369836979</v>
      </c>
      <c r="BZ103" t="str">
        <f t="shared" si="261"/>
        <v>72 Customer service occupations</v>
      </c>
      <c r="CA103" s="18">
        <f t="shared" si="245"/>
        <v>-3.3263797343513479</v>
      </c>
      <c r="CB103" s="18">
        <f t="shared" si="245"/>
        <v>0.95566377620959209</v>
      </c>
      <c r="CC103" s="18">
        <f t="shared" si="245"/>
        <v>1.3597887271314724</v>
      </c>
      <c r="CD103" s="18">
        <f t="shared" si="245"/>
        <v>-3.3789373531986855</v>
      </c>
      <c r="CE103" s="18">
        <f t="shared" si="246"/>
        <v>-1.6530084714442173</v>
      </c>
      <c r="CG103" s="18">
        <f t="shared" si="247"/>
        <v>-1.8245037311958923</v>
      </c>
      <c r="CH103" s="18">
        <f t="shared" si="248"/>
        <v>1.8708649304832292</v>
      </c>
      <c r="CI103" s="18">
        <f t="shared" si="249"/>
        <v>0.50938880558784039</v>
      </c>
      <c r="CK103" t="str">
        <f t="shared" si="262"/>
        <v>72 Customer service occupations</v>
      </c>
      <c r="CL103" s="18">
        <f t="shared" si="250"/>
        <v>6.1048386862855297</v>
      </c>
      <c r="CM103" s="18">
        <f t="shared" si="250"/>
        <v>-11.557054149786216</v>
      </c>
      <c r="CN103" s="18">
        <f t="shared" si="250"/>
        <v>10.08618090112121</v>
      </c>
      <c r="CO103" s="18">
        <f t="shared" si="250"/>
        <v>1.2829805679179129</v>
      </c>
      <c r="CP103" s="18">
        <f t="shared" si="251"/>
        <v>3.0785373717851616</v>
      </c>
      <c r="CR103" s="18">
        <f t="shared" si="252"/>
        <v>4.1362459067847634</v>
      </c>
      <c r="CS103" s="18">
        <f t="shared" si="253"/>
        <v>3.0717417753951315</v>
      </c>
      <c r="CT103" s="18">
        <f t="shared" si="254"/>
        <v>6.0424190489470675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13.234793469077854</v>
      </c>
      <c r="C104" s="18">
        <f t="shared" si="210"/>
        <v>-27.708861470522528</v>
      </c>
      <c r="D104" s="18">
        <f t="shared" si="210"/>
        <v>8.8602390930113231</v>
      </c>
      <c r="E104" s="18">
        <f t="shared" si="210"/>
        <v>7.5053050894905882</v>
      </c>
      <c r="F104" s="18">
        <f t="shared" si="211"/>
        <v>5.2829760577542073</v>
      </c>
      <c r="H104" s="18">
        <f t="shared" si="212"/>
        <v>7.955065510508752</v>
      </c>
      <c r="I104" s="18">
        <f t="shared" si="213"/>
        <v>4.8214822649232492</v>
      </c>
      <c r="J104" s="18">
        <f t="shared" si="214"/>
        <v>10.003015264859805</v>
      </c>
      <c r="L104" t="str">
        <f t="shared" si="255"/>
        <v>81 Process, plant and machine operatives</v>
      </c>
      <c r="M104" s="18">
        <f t="shared" si="215"/>
        <v>9.236985001567577</v>
      </c>
      <c r="N104" s="18">
        <f t="shared" si="215"/>
        <v>-23.942495165299405</v>
      </c>
      <c r="O104" s="18">
        <f t="shared" si="215"/>
        <v>12.518587535638993</v>
      </c>
      <c r="P104" s="18">
        <f t="shared" si="215"/>
        <v>6.7268034711678748</v>
      </c>
      <c r="Q104" s="18">
        <f t="shared" si="216"/>
        <v>6.2306658037132534</v>
      </c>
      <c r="S104" s="18">
        <f t="shared" si="217"/>
        <v>8.6234916213990598</v>
      </c>
      <c r="T104" s="18">
        <f t="shared" si="218"/>
        <v>4.9765370838655842</v>
      </c>
      <c r="U104" s="18">
        <f t="shared" si="219"/>
        <v>10.596476569393154</v>
      </c>
      <c r="W104" t="str">
        <f t="shared" si="256"/>
        <v>81 Process, plant and machine operatives</v>
      </c>
      <c r="X104" s="18">
        <f t="shared" si="220"/>
        <v>2.5887001789308028</v>
      </c>
      <c r="Y104" s="18">
        <f t="shared" si="220"/>
        <v>-7.328622524889794</v>
      </c>
      <c r="Z104" s="18">
        <f t="shared" si="220"/>
        <v>10.191296153069661</v>
      </c>
      <c r="AA104" s="18">
        <f t="shared" si="220"/>
        <v>6.371356318247634</v>
      </c>
      <c r="AB104" s="18">
        <f t="shared" si="221"/>
        <v>6.6278286302354772</v>
      </c>
      <c r="AD104" s="18">
        <f t="shared" si="222"/>
        <v>7.6297244586815749</v>
      </c>
      <c r="AE104" s="18">
        <f t="shared" si="223"/>
        <v>4.9555525143946344</v>
      </c>
      <c r="AF104" s="18">
        <f t="shared" si="224"/>
        <v>9.8249847038188065</v>
      </c>
      <c r="AH104" t="str">
        <f t="shared" si="257"/>
        <v>81 Process, plant and machine operatives</v>
      </c>
      <c r="AI104" s="18">
        <f t="shared" si="225"/>
        <v>0.56329113506285999</v>
      </c>
      <c r="AJ104" s="18">
        <f t="shared" si="225"/>
        <v>3.9955810858891105</v>
      </c>
      <c r="AK104" s="18">
        <f t="shared" si="225"/>
        <v>8.1238804353143568</v>
      </c>
      <c r="AL104" s="18">
        <f t="shared" si="225"/>
        <v>3.7496654620614134</v>
      </c>
      <c r="AM104" s="18">
        <f t="shared" si="226"/>
        <v>5.1128056596187577</v>
      </c>
      <c r="AO104" s="18">
        <f t="shared" si="227"/>
        <v>5.1877126289268327</v>
      </c>
      <c r="AP104" s="18">
        <f t="shared" si="228"/>
        <v>3.983942312862343</v>
      </c>
      <c r="AQ104" s="18">
        <f t="shared" si="229"/>
        <v>7.4350065401337373</v>
      </c>
      <c r="AS104" t="str">
        <f t="shared" si="258"/>
        <v>81 Process, plant and machine operatives</v>
      </c>
      <c r="AT104" s="18">
        <f t="shared" si="230"/>
        <v>-0.1619294623921963</v>
      </c>
      <c r="AU104" s="18">
        <f t="shared" si="230"/>
        <v>5.9685340313151203</v>
      </c>
      <c r="AV104" s="18">
        <f t="shared" si="230"/>
        <v>7.8041113193981104</v>
      </c>
      <c r="AW104" s="18">
        <f t="shared" si="230"/>
        <v>3.9663816529267981</v>
      </c>
      <c r="AX104" s="18">
        <f t="shared" si="231"/>
        <v>5.2761944352943457</v>
      </c>
      <c r="AZ104" s="18">
        <f t="shared" si="232"/>
        <v>5.2301996208458545</v>
      </c>
      <c r="BA104" s="18">
        <f t="shared" si="233"/>
        <v>4.0202209278214385</v>
      </c>
      <c r="BB104" s="18">
        <f t="shared" si="234"/>
        <v>7.4895295921368232</v>
      </c>
      <c r="BD104" t="str">
        <f t="shared" si="259"/>
        <v>81 Process, plant and machine operatives</v>
      </c>
      <c r="BE104" s="18">
        <f t="shared" si="235"/>
        <v>2.2528121574668214</v>
      </c>
      <c r="BF104" s="18">
        <f t="shared" si="235"/>
        <v>-14.251097603415364</v>
      </c>
      <c r="BG104" s="18">
        <f t="shared" si="235"/>
        <v>6.5859668826538709</v>
      </c>
      <c r="BH104" s="18">
        <f t="shared" si="235"/>
        <v>1.6905181529438762</v>
      </c>
      <c r="BI104" s="18">
        <f t="shared" si="236"/>
        <v>2.1017844481478809</v>
      </c>
      <c r="BK104" s="18">
        <f t="shared" si="237"/>
        <v>3.2968274423512023</v>
      </c>
      <c r="BL104" s="18">
        <f t="shared" si="238"/>
        <v>2.905974088228791</v>
      </c>
      <c r="BM104" s="18">
        <f t="shared" si="239"/>
        <v>5.2793640770979255</v>
      </c>
      <c r="BO104" t="str">
        <f t="shared" si="260"/>
        <v>81 Process, plant and machine operatives</v>
      </c>
      <c r="BP104" s="18">
        <f t="shared" si="240"/>
        <v>1.238232621135249</v>
      </c>
      <c r="BQ104" s="18">
        <f t="shared" si="240"/>
        <v>-15.271448856056601</v>
      </c>
      <c r="BR104" s="18">
        <f t="shared" si="240"/>
        <v>4.5512303972331303</v>
      </c>
      <c r="BS104" s="18">
        <f t="shared" si="240"/>
        <v>-0.37801954493279499</v>
      </c>
      <c r="BT104" s="18">
        <f t="shared" si="241"/>
        <v>0.11846950444256432</v>
      </c>
      <c r="BV104" s="18">
        <f t="shared" si="242"/>
        <v>1.238685318216759</v>
      </c>
      <c r="BW104" s="18">
        <f t="shared" si="243"/>
        <v>2.6693513575587247</v>
      </c>
      <c r="BX104" s="18">
        <f t="shared" si="244"/>
        <v>3.5495525366089797</v>
      </c>
      <c r="BZ104" t="str">
        <f t="shared" si="261"/>
        <v>81 Process, plant and machine operatives</v>
      </c>
      <c r="CA104" s="18">
        <f t="shared" si="245"/>
        <v>-2.6373353271442412</v>
      </c>
      <c r="CB104" s="18">
        <f t="shared" si="245"/>
        <v>-9.9556167833530722</v>
      </c>
      <c r="CC104" s="18">
        <f t="shared" si="245"/>
        <v>2.1150934200138138</v>
      </c>
      <c r="CD104" s="18">
        <f t="shared" si="245"/>
        <v>-6.3814462292035028</v>
      </c>
      <c r="CE104" s="18">
        <f t="shared" si="246"/>
        <v>-4.0388707417909568</v>
      </c>
      <c r="CG104" s="18">
        <f t="shared" si="247"/>
        <v>-3.6308714955522126</v>
      </c>
      <c r="CH104" s="18">
        <f t="shared" si="248"/>
        <v>1.9177500989727703</v>
      </c>
      <c r="CI104" s="18">
        <f t="shared" si="249"/>
        <v>-0.67139772304367629</v>
      </c>
      <c r="CK104" t="str">
        <f t="shared" si="262"/>
        <v>81 Process, plant and machine operatives</v>
      </c>
      <c r="CL104" s="18">
        <f t="shared" si="250"/>
        <v>-4.5026883496265597</v>
      </c>
      <c r="CM104" s="18">
        <f t="shared" si="250"/>
        <v>-23.799211519704112</v>
      </c>
      <c r="CN104" s="18">
        <f t="shared" si="250"/>
        <v>-8.2495068216827399</v>
      </c>
      <c r="CO104" s="18">
        <f t="shared" si="250"/>
        <v>-8.1790177434984184</v>
      </c>
      <c r="CP104" s="18">
        <f t="shared" si="251"/>
        <v>-9.2646951226712737</v>
      </c>
      <c r="CR104" s="18">
        <f t="shared" si="252"/>
        <v>-8.2025201180159542</v>
      </c>
      <c r="CS104" s="18">
        <f t="shared" si="253"/>
        <v>0.91133434274712766</v>
      </c>
      <c r="CT104" s="18">
        <f t="shared" si="254"/>
        <v>-5.578014119129282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10.971764542485962</v>
      </c>
      <c r="C105" s="18">
        <f t="shared" si="210"/>
        <v>5.2295784480107743</v>
      </c>
      <c r="D105" s="18">
        <f t="shared" si="210"/>
        <v>9.4472223844914041</v>
      </c>
      <c r="E105" s="18">
        <f t="shared" si="210"/>
        <v>4.9495438367023414</v>
      </c>
      <c r="F105" s="18">
        <f t="shared" si="211"/>
        <v>6.3525589758654633</v>
      </c>
      <c r="H105" s="18">
        <f t="shared" si="212"/>
        <v>6.4278490394493293</v>
      </c>
      <c r="I105" s="18">
        <f t="shared" si="213"/>
        <v>5.1545768821026128</v>
      </c>
      <c r="J105" s="18">
        <f t="shared" si="214"/>
        <v>9.0569648551731987</v>
      </c>
      <c r="L105" t="str">
        <f t="shared" si="255"/>
        <v>82 Transport and mobile machine drivers and operatives</v>
      </c>
      <c r="M105" s="18">
        <f t="shared" si="215"/>
        <v>10.345465325888824</v>
      </c>
      <c r="N105" s="18">
        <f t="shared" si="215"/>
        <v>1.5736406486998034</v>
      </c>
      <c r="O105" s="18">
        <f t="shared" si="215"/>
        <v>6.7229650582324885</v>
      </c>
      <c r="P105" s="18">
        <f t="shared" si="215"/>
        <v>4.0579187668103422</v>
      </c>
      <c r="Q105" s="18">
        <f t="shared" si="216"/>
        <v>4.7252393604166443</v>
      </c>
      <c r="S105" s="18">
        <f t="shared" si="217"/>
        <v>4.9387897416974802</v>
      </c>
      <c r="T105" s="18">
        <f t="shared" si="218"/>
        <v>4.5633082211656628</v>
      </c>
      <c r="U105" s="18">
        <f t="shared" si="219"/>
        <v>7.6318104741359249</v>
      </c>
      <c r="W105" t="str">
        <f t="shared" si="256"/>
        <v>82 Transport and mobile machine drivers and operatives</v>
      </c>
      <c r="X105" s="18">
        <f t="shared" si="220"/>
        <v>4.3073062752078117</v>
      </c>
      <c r="Y105" s="18">
        <f t="shared" si="220"/>
        <v>24.85908876143943</v>
      </c>
      <c r="Z105" s="18">
        <f t="shared" si="220"/>
        <v>4.0916579642943374</v>
      </c>
      <c r="AA105" s="18">
        <f t="shared" si="220"/>
        <v>2.8866446817675584</v>
      </c>
      <c r="AB105" s="18">
        <f t="shared" si="221"/>
        <v>4.5184870854432235</v>
      </c>
      <c r="AD105" s="18">
        <f t="shared" si="222"/>
        <v>3.2867577699678074</v>
      </c>
      <c r="AE105" s="18">
        <f t="shared" si="223"/>
        <v>4.2734333485973997</v>
      </c>
      <c r="AF105" s="18">
        <f t="shared" si="224"/>
        <v>6.2922408343791814</v>
      </c>
      <c r="AH105" t="str">
        <f t="shared" si="257"/>
        <v>82 Transport and mobile machine drivers and operatives</v>
      </c>
      <c r="AI105" s="18">
        <f t="shared" si="225"/>
        <v>3.4556819577360454</v>
      </c>
      <c r="AJ105" s="18">
        <f t="shared" si="225"/>
        <v>32.194051958185213</v>
      </c>
      <c r="AK105" s="18">
        <f t="shared" si="225"/>
        <v>3.8242683727824245</v>
      </c>
      <c r="AL105" s="18">
        <f t="shared" si="225"/>
        <v>3.0252470861286573</v>
      </c>
      <c r="AM105" s="18">
        <f t="shared" si="226"/>
        <v>4.8960017887524021</v>
      </c>
      <c r="AO105" s="18">
        <f t="shared" si="227"/>
        <v>3.2909019243150928</v>
      </c>
      <c r="AP105" s="18">
        <f t="shared" si="228"/>
        <v>4.1632340245534527</v>
      </c>
      <c r="AQ105" s="18">
        <f t="shared" si="229"/>
        <v>6.2109482571022889</v>
      </c>
      <c r="AS105" t="str">
        <f t="shared" si="258"/>
        <v>82 Transport and mobile machine drivers and operatives</v>
      </c>
      <c r="AT105" s="18">
        <f t="shared" si="230"/>
        <v>3.4876509506600595</v>
      </c>
      <c r="AU105" s="18">
        <f t="shared" si="230"/>
        <v>26.965917491678159</v>
      </c>
      <c r="AV105" s="18">
        <f t="shared" si="230"/>
        <v>3.8694037111250079</v>
      </c>
      <c r="AW105" s="18">
        <f t="shared" si="230"/>
        <v>2.776646193283927</v>
      </c>
      <c r="AX105" s="18">
        <f t="shared" si="231"/>
        <v>4.4881067827188703</v>
      </c>
      <c r="AZ105" s="18">
        <f t="shared" si="232"/>
        <v>3.1396153174183095</v>
      </c>
      <c r="BA105" s="18">
        <f t="shared" si="233"/>
        <v>4.2171844021475557</v>
      </c>
      <c r="BB105" s="18">
        <f t="shared" si="234"/>
        <v>6.1505809602903305</v>
      </c>
      <c r="BD105" t="str">
        <f t="shared" si="259"/>
        <v>82 Transport and mobile machine drivers and operatives</v>
      </c>
      <c r="BE105" s="18">
        <f t="shared" si="235"/>
        <v>8.3342442794706262</v>
      </c>
      <c r="BF105" s="18">
        <f t="shared" si="235"/>
        <v>-6.1851126343281386</v>
      </c>
      <c r="BG105" s="18">
        <f t="shared" si="235"/>
        <v>3.7118127434586645</v>
      </c>
      <c r="BH105" s="18">
        <f t="shared" si="235"/>
        <v>1.9349970228135671</v>
      </c>
      <c r="BI105" s="18">
        <f t="shared" si="236"/>
        <v>1.9566076732959292</v>
      </c>
      <c r="BK105" s="18">
        <f t="shared" si="237"/>
        <v>2.5238606003580744</v>
      </c>
      <c r="BL105" s="18">
        <f t="shared" si="238"/>
        <v>3.4384651371983876</v>
      </c>
      <c r="BM105" s="18">
        <f t="shared" si="239"/>
        <v>5.1166193619140321</v>
      </c>
      <c r="BO105" t="str">
        <f t="shared" si="260"/>
        <v>82 Transport and mobile machine drivers and operatives</v>
      </c>
      <c r="BP105" s="18">
        <f t="shared" si="240"/>
        <v>7.2811685630087108</v>
      </c>
      <c r="BQ105" s="18">
        <f t="shared" si="240"/>
        <v>-8.6071543405383704</v>
      </c>
      <c r="BR105" s="18">
        <f t="shared" si="240"/>
        <v>1.9797334173990766</v>
      </c>
      <c r="BS105" s="18">
        <f t="shared" si="240"/>
        <v>0.10372697419216426</v>
      </c>
      <c r="BT105" s="18">
        <f t="shared" si="241"/>
        <v>0.11496549522975741</v>
      </c>
      <c r="BV105" s="18">
        <f t="shared" si="242"/>
        <v>0.72519623259705845</v>
      </c>
      <c r="BW105" s="18">
        <f t="shared" si="243"/>
        <v>3.1299111670777702</v>
      </c>
      <c r="BX105" s="18">
        <f t="shared" si="244"/>
        <v>3.609701214359573</v>
      </c>
      <c r="BZ105" t="str">
        <f t="shared" si="261"/>
        <v>82 Transport and mobile machine drivers and operatives</v>
      </c>
      <c r="CA105" s="18">
        <f t="shared" si="245"/>
        <v>2.1865059699613054</v>
      </c>
      <c r="CB105" s="18">
        <f t="shared" si="245"/>
        <v>0.76345984832077995</v>
      </c>
      <c r="CC105" s="18">
        <f t="shared" si="245"/>
        <v>-2.4712383317603392</v>
      </c>
      <c r="CD105" s="18">
        <f t="shared" si="245"/>
        <v>-3.3028983096303088</v>
      </c>
      <c r="CE105" s="18">
        <f t="shared" si="246"/>
        <v>-2.7938316555387699</v>
      </c>
      <c r="CG105" s="18">
        <f t="shared" si="247"/>
        <v>-3.0264693005004006</v>
      </c>
      <c r="CH105" s="18">
        <f t="shared" si="248"/>
        <v>2.2735564583268753</v>
      </c>
      <c r="CI105" s="18">
        <f t="shared" si="249"/>
        <v>0.20829275538680747</v>
      </c>
      <c r="CK105" t="str">
        <f t="shared" si="262"/>
        <v>82 Transport and mobile machine drivers and operatives</v>
      </c>
      <c r="CL105" s="18">
        <f t="shared" si="250"/>
        <v>4.7563640076969893</v>
      </c>
      <c r="CM105" s="18">
        <f t="shared" si="250"/>
        <v>-10.727242605813746</v>
      </c>
      <c r="CN105" s="18">
        <f t="shared" si="250"/>
        <v>-0.14295186266859439</v>
      </c>
      <c r="CO105" s="18">
        <f t="shared" si="250"/>
        <v>-7.2760758109942758</v>
      </c>
      <c r="CP105" s="18">
        <f t="shared" si="251"/>
        <v>-5.3281938848183108</v>
      </c>
      <c r="CR105" s="18">
        <f t="shared" si="252"/>
        <v>-4.9568598245200661</v>
      </c>
      <c r="CS105" s="18">
        <f t="shared" si="253"/>
        <v>1.8382515618600381</v>
      </c>
      <c r="CT105" s="18">
        <f t="shared" si="254"/>
        <v>-1.6371798451610964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1.3281107434662376</v>
      </c>
      <c r="C106" s="18">
        <f t="shared" si="210"/>
        <v>-12.773646400774441</v>
      </c>
      <c r="D106" s="18">
        <f t="shared" si="210"/>
        <v>-0.20889558265305697</v>
      </c>
      <c r="E106" s="18">
        <f t="shared" si="210"/>
        <v>3.0377127805442328</v>
      </c>
      <c r="F106" s="18">
        <f t="shared" si="211"/>
        <v>0.95534331573989828</v>
      </c>
      <c r="H106" s="18">
        <f t="shared" si="212"/>
        <v>1.9439403951231338</v>
      </c>
      <c r="I106" s="18">
        <f t="shared" si="213"/>
        <v>3.1720982184027413</v>
      </c>
      <c r="J106" s="18">
        <f t="shared" si="214"/>
        <v>4.4892201053270187</v>
      </c>
      <c r="L106" t="str">
        <f t="shared" si="255"/>
        <v>91 Elementary trades and related occupations</v>
      </c>
      <c r="M106" s="18">
        <f t="shared" si="215"/>
        <v>6.6553539030129061</v>
      </c>
      <c r="N106" s="18">
        <f t="shared" si="215"/>
        <v>-22.94080446039446</v>
      </c>
      <c r="O106" s="18">
        <f t="shared" si="215"/>
        <v>2.3802319541883721</v>
      </c>
      <c r="P106" s="18">
        <f t="shared" si="215"/>
        <v>3.7350189208806839</v>
      </c>
      <c r="Q106" s="18">
        <f t="shared" si="216"/>
        <v>1.4080502239295578</v>
      </c>
      <c r="S106" s="18">
        <f t="shared" si="217"/>
        <v>3.2814429182492333</v>
      </c>
      <c r="T106" s="18">
        <f t="shared" si="218"/>
        <v>3.3766963783844028</v>
      </c>
      <c r="U106" s="18">
        <f t="shared" si="219"/>
        <v>5.6133218362907078</v>
      </c>
      <c r="W106" t="str">
        <f t="shared" si="256"/>
        <v>91 Elementary trades and related occupations</v>
      </c>
      <c r="X106" s="18">
        <f t="shared" si="220"/>
        <v>1.7668262100659637</v>
      </c>
      <c r="Y106" s="18">
        <f t="shared" si="220"/>
        <v>-2.5732322615476644</v>
      </c>
      <c r="Z106" s="18">
        <f t="shared" si="220"/>
        <v>-0.9119871837142246</v>
      </c>
      <c r="AA106" s="18">
        <f t="shared" si="220"/>
        <v>2.0675094048843601</v>
      </c>
      <c r="AB106" s="18">
        <f t="shared" si="221"/>
        <v>0.83323284765202121</v>
      </c>
      <c r="AD106" s="18">
        <f t="shared" si="222"/>
        <v>1.0645200592779513</v>
      </c>
      <c r="AE106" s="18">
        <f t="shared" si="223"/>
        <v>3.3670449192641838</v>
      </c>
      <c r="AF106" s="18">
        <f t="shared" si="224"/>
        <v>4.0558256636266776</v>
      </c>
      <c r="AH106" t="str">
        <f t="shared" si="257"/>
        <v>91 Elementary trades and related occupations</v>
      </c>
      <c r="AI106" s="18">
        <f t="shared" si="225"/>
        <v>2.5509751161162386</v>
      </c>
      <c r="AJ106" s="18">
        <f t="shared" si="225"/>
        <v>-3.2285738947695264</v>
      </c>
      <c r="AK106" s="18">
        <f t="shared" si="225"/>
        <v>-1.155635456247428</v>
      </c>
      <c r="AL106" s="18">
        <f t="shared" si="225"/>
        <v>2.6252979145129141</v>
      </c>
      <c r="AM106" s="18">
        <f t="shared" si="226"/>
        <v>1.0568341189403752</v>
      </c>
      <c r="AO106" s="18">
        <f t="shared" si="227"/>
        <v>1.3491844918719353</v>
      </c>
      <c r="AP106" s="18">
        <f t="shared" si="228"/>
        <v>3.3906343483574686</v>
      </c>
      <c r="AQ106" s="18">
        <f t="shared" si="229"/>
        <v>4.2673241722867461</v>
      </c>
      <c r="AS106" t="str">
        <f t="shared" si="258"/>
        <v>91 Elementary trades and related occupations</v>
      </c>
      <c r="AT106" s="18">
        <f t="shared" si="230"/>
        <v>0.18872889942400661</v>
      </c>
      <c r="AU106" s="18">
        <f t="shared" si="230"/>
        <v>10.644843389185986</v>
      </c>
      <c r="AV106" s="18">
        <f t="shared" si="230"/>
        <v>-0.84055532508662267</v>
      </c>
      <c r="AW106" s="18">
        <f t="shared" si="230"/>
        <v>1.9567578092931415</v>
      </c>
      <c r="AX106" s="18">
        <f t="shared" si="231"/>
        <v>1.5921405151835488</v>
      </c>
      <c r="AZ106" s="18">
        <f t="shared" si="232"/>
        <v>1.0156601540110666</v>
      </c>
      <c r="BA106" s="18">
        <f t="shared" si="233"/>
        <v>3.0587257002015145</v>
      </c>
      <c r="BB106" s="18">
        <f t="shared" si="234"/>
        <v>3.7417527533973649</v>
      </c>
      <c r="BD106" t="str">
        <f t="shared" si="259"/>
        <v>91 Elementary trades and related occupations</v>
      </c>
      <c r="BE106" s="18">
        <f t="shared" si="235"/>
        <v>0.33882660322512859</v>
      </c>
      <c r="BF106" s="18">
        <f t="shared" si="235"/>
        <v>-11.196726417764957</v>
      </c>
      <c r="BG106" s="18">
        <f t="shared" si="235"/>
        <v>-1.2577462431326514</v>
      </c>
      <c r="BH106" s="18">
        <f t="shared" si="235"/>
        <v>1.4811713656781134</v>
      </c>
      <c r="BI106" s="18">
        <f t="shared" si="236"/>
        <v>-0.2185227548221258</v>
      </c>
      <c r="BK106" s="18">
        <f t="shared" si="237"/>
        <v>0.55985988197044811</v>
      </c>
      <c r="BL106" s="18">
        <f t="shared" si="238"/>
        <v>2.050144912343721</v>
      </c>
      <c r="BM106" s="18">
        <f t="shared" si="239"/>
        <v>2.4758053759863952</v>
      </c>
      <c r="BO106" t="str">
        <f t="shared" si="260"/>
        <v>91 Elementary trades and related occupations</v>
      </c>
      <c r="BP106" s="18">
        <f t="shared" si="240"/>
        <v>-1.263706543981491</v>
      </c>
      <c r="BQ106" s="18">
        <f t="shared" si="240"/>
        <v>-10.997951022573494</v>
      </c>
      <c r="BR106" s="18">
        <f t="shared" si="240"/>
        <v>-4.2272759720413227</v>
      </c>
      <c r="BS106" s="18">
        <f t="shared" si="240"/>
        <v>-1.1657912001273973</v>
      </c>
      <c r="BT106" s="18">
        <f t="shared" si="241"/>
        <v>-2.7717136103976414</v>
      </c>
      <c r="BV106" s="18">
        <f t="shared" si="242"/>
        <v>-2.1970082221764331</v>
      </c>
      <c r="BW106" s="18">
        <f t="shared" si="243"/>
        <v>1.7391487577304021</v>
      </c>
      <c r="BX106" s="18">
        <f t="shared" si="244"/>
        <v>7.7992664236470333E-2</v>
      </c>
      <c r="BZ106" t="str">
        <f t="shared" si="261"/>
        <v>91 Elementary trades and related occupations</v>
      </c>
      <c r="CA106" s="18">
        <f t="shared" si="245"/>
        <v>-2.4142865532668423</v>
      </c>
      <c r="CB106" s="18">
        <f t="shared" si="245"/>
        <v>-7.2259297035569219</v>
      </c>
      <c r="CC106" s="18">
        <f t="shared" si="245"/>
        <v>-5.036991261395074</v>
      </c>
      <c r="CD106" s="18">
        <f t="shared" si="245"/>
        <v>-2.552305719286263</v>
      </c>
      <c r="CE106" s="18">
        <f t="shared" si="246"/>
        <v>-3.6321513774259184</v>
      </c>
      <c r="CG106" s="18">
        <f t="shared" si="247"/>
        <v>-3.3876749635281422</v>
      </c>
      <c r="CH106" s="18">
        <f t="shared" si="248"/>
        <v>1.7760153557189184</v>
      </c>
      <c r="CI106" s="18">
        <f t="shared" si="249"/>
        <v>-0.7106620402869801</v>
      </c>
      <c r="CK106" t="str">
        <f t="shared" si="262"/>
        <v>91 Elementary trades and related occupations</v>
      </c>
      <c r="CL106" s="18">
        <f t="shared" si="250"/>
        <v>-0.99125258896137769</v>
      </c>
      <c r="CM106" s="18">
        <f t="shared" si="250"/>
        <v>-17.150711855649583</v>
      </c>
      <c r="CN106" s="18">
        <f t="shared" si="250"/>
        <v>-2.0362086431979232</v>
      </c>
      <c r="CO106" s="18">
        <f t="shared" si="250"/>
        <v>-3.816380491374971</v>
      </c>
      <c r="CP106" s="18">
        <f t="shared" si="251"/>
        <v>-4.1616690867315675</v>
      </c>
      <c r="CR106" s="18">
        <f t="shared" si="252"/>
        <v>-3.2266135275602514</v>
      </c>
      <c r="CS106" s="18">
        <f t="shared" si="253"/>
        <v>1.5086836475574517</v>
      </c>
      <c r="CT106" s="18">
        <f t="shared" si="254"/>
        <v>-0.97549898932597356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7.0904865537615658</v>
      </c>
      <c r="C107" s="18">
        <f t="shared" si="210"/>
        <v>-15.405898656015582</v>
      </c>
      <c r="D107" s="18">
        <f t="shared" si="210"/>
        <v>7.2490142302011007</v>
      </c>
      <c r="E107" s="18">
        <f t="shared" si="210"/>
        <v>4.1522319086761739</v>
      </c>
      <c r="F107" s="18">
        <f t="shared" si="211"/>
        <v>3.7527286533056925</v>
      </c>
      <c r="H107" s="18">
        <f t="shared" si="212"/>
        <v>5.1744275855043931</v>
      </c>
      <c r="I107" s="18">
        <f t="shared" si="213"/>
        <v>4.0587658189790377</v>
      </c>
      <c r="J107" s="18">
        <f t="shared" si="214"/>
        <v>7.4726527563475198</v>
      </c>
      <c r="L107" t="str">
        <f t="shared" ref="L107" si="263">A107</f>
        <v>92 Elementary administration and service occupations</v>
      </c>
      <c r="M107" s="18">
        <f t="shared" si="215"/>
        <v>8.2777677620170529</v>
      </c>
      <c r="N107" s="18">
        <f t="shared" si="215"/>
        <v>-14.864436439404937</v>
      </c>
      <c r="O107" s="18">
        <f t="shared" si="215"/>
        <v>7.2083070685561745</v>
      </c>
      <c r="P107" s="18">
        <f t="shared" si="215"/>
        <v>4.5768207287379292</v>
      </c>
      <c r="Q107" s="18">
        <f t="shared" si="216"/>
        <v>4.0460199683981513</v>
      </c>
      <c r="S107" s="18">
        <f t="shared" si="217"/>
        <v>5.4467266021746452</v>
      </c>
      <c r="T107" s="18">
        <f t="shared" si="218"/>
        <v>4.1103617278474891</v>
      </c>
      <c r="U107" s="18">
        <f t="shared" si="219"/>
        <v>7.7068776323948152</v>
      </c>
      <c r="W107" t="str">
        <f t="shared" ref="W107" si="264">A107</f>
        <v>92 Elementary administration and service occupations</v>
      </c>
      <c r="X107" s="18">
        <f t="shared" si="220"/>
        <v>3.6206395538174396</v>
      </c>
      <c r="Y107" s="18">
        <f t="shared" si="220"/>
        <v>2.1635649338865859</v>
      </c>
      <c r="Z107" s="18">
        <f t="shared" si="220"/>
        <v>4.3372720811622134</v>
      </c>
      <c r="AA107" s="18">
        <f t="shared" si="220"/>
        <v>3.2788381355363549</v>
      </c>
      <c r="AB107" s="18">
        <f t="shared" si="221"/>
        <v>3.5381567132132474</v>
      </c>
      <c r="AD107" s="18">
        <f t="shared" si="222"/>
        <v>3.6304510258960532</v>
      </c>
      <c r="AE107" s="18">
        <f t="shared" si="223"/>
        <v>4.1392304849285466</v>
      </c>
      <c r="AF107" s="18">
        <f t="shared" si="224"/>
        <v>6.4248505605240869</v>
      </c>
      <c r="AH107" t="str">
        <f t="shared" ref="AH107" si="265">L107</f>
        <v>92 Elementary administration and service occupations</v>
      </c>
      <c r="AI107" s="18">
        <f t="shared" si="225"/>
        <v>3.7576980903680779</v>
      </c>
      <c r="AJ107" s="18">
        <f t="shared" si="225"/>
        <v>2.5064106776402362</v>
      </c>
      <c r="AK107" s="18">
        <f t="shared" si="225"/>
        <v>4.1487806864490162</v>
      </c>
      <c r="AL107" s="18">
        <f t="shared" si="225"/>
        <v>3.4826897510415566</v>
      </c>
      <c r="AM107" s="18">
        <f t="shared" si="226"/>
        <v>3.6289723181280431</v>
      </c>
      <c r="AO107" s="18">
        <f t="shared" si="227"/>
        <v>3.7042453754698945</v>
      </c>
      <c r="AP107" s="18">
        <f t="shared" si="228"/>
        <v>3.9960555842325496</v>
      </c>
      <c r="AQ107" s="18">
        <f t="shared" si="229"/>
        <v>6.3711215517375797</v>
      </c>
      <c r="AS107" t="str">
        <f t="shared" ref="AS107" si="266">W107</f>
        <v>92 Elementary administration and service occupations</v>
      </c>
      <c r="AT107" s="18">
        <f t="shared" si="230"/>
        <v>2.44222906658218</v>
      </c>
      <c r="AU107" s="18">
        <f t="shared" si="230"/>
        <v>4.7195723699892556</v>
      </c>
      <c r="AV107" s="18">
        <f t="shared" si="230"/>
        <v>3.1687751840770328</v>
      </c>
      <c r="AW107" s="18">
        <f t="shared" si="230"/>
        <v>3.0971524806254536</v>
      </c>
      <c r="AX107" s="18">
        <f t="shared" si="231"/>
        <v>3.2202118397429036</v>
      </c>
      <c r="AZ107" s="18">
        <f t="shared" si="232"/>
        <v>3.1210211886793848</v>
      </c>
      <c r="BA107" s="18">
        <f t="shared" si="233"/>
        <v>3.8240695212006903</v>
      </c>
      <c r="BB107" s="18">
        <f t="shared" si="234"/>
        <v>5.8356893832669066</v>
      </c>
      <c r="BD107" t="str">
        <f t="shared" ref="BD107" si="267">AH107</f>
        <v>92 Elementary administration and service occupations</v>
      </c>
      <c r="BE107" s="18">
        <f t="shared" si="235"/>
        <v>2.153957655269112</v>
      </c>
      <c r="BF107" s="18">
        <f t="shared" si="235"/>
        <v>-6.665071859560145</v>
      </c>
      <c r="BG107" s="18">
        <f t="shared" si="235"/>
        <v>0.46637002934692973</v>
      </c>
      <c r="BH107" s="18">
        <f t="shared" si="235"/>
        <v>0.57715924336436686</v>
      </c>
      <c r="BI107" s="18">
        <f t="shared" si="236"/>
        <v>7.4018106864937039E-2</v>
      </c>
      <c r="BK107" s="18">
        <f t="shared" si="237"/>
        <v>0.54021593726045758</v>
      </c>
      <c r="BL107" s="18">
        <f t="shared" si="238"/>
        <v>2.6492104769116009</v>
      </c>
      <c r="BM107" s="18">
        <f t="shared" si="239"/>
        <v>3.0283696380904779</v>
      </c>
      <c r="BO107" t="str">
        <f t="shared" ref="BO107" si="268">AS107</f>
        <v>92 Elementary administration and service occupations</v>
      </c>
      <c r="BP107" s="18">
        <f t="shared" si="240"/>
        <v>2.3689576948600743</v>
      </c>
      <c r="BQ107" s="18">
        <f t="shared" si="240"/>
        <v>-10.548424830139469</v>
      </c>
      <c r="BR107" s="18">
        <f t="shared" si="240"/>
        <v>8.2295735994519781E-2</v>
      </c>
      <c r="BS107" s="18">
        <f t="shared" si="240"/>
        <v>-0.86878894684428998</v>
      </c>
      <c r="BT107" s="18">
        <f t="shared" si="241"/>
        <v>-1.2089957278588082</v>
      </c>
      <c r="BV107" s="18">
        <f t="shared" si="242"/>
        <v>-0.55276922690179475</v>
      </c>
      <c r="BW107" s="18">
        <f t="shared" si="243"/>
        <v>2.5731028417212976</v>
      </c>
      <c r="BX107" s="18">
        <f t="shared" si="244"/>
        <v>2.1905865148633685</v>
      </c>
      <c r="BZ107" t="str">
        <f t="shared" ref="BZ107" si="269">BD107</f>
        <v>92 Elementary administration and service occupations</v>
      </c>
      <c r="CA107" s="18">
        <f t="shared" si="245"/>
        <v>-1.9333347432660464</v>
      </c>
      <c r="CB107" s="18">
        <f t="shared" si="245"/>
        <v>-6.0772385611724378</v>
      </c>
      <c r="CC107" s="18">
        <f t="shared" si="245"/>
        <v>-0.32304873940003365</v>
      </c>
      <c r="CD107" s="18">
        <f t="shared" si="245"/>
        <v>-3.7583973569059959</v>
      </c>
      <c r="CE107" s="18">
        <f t="shared" si="246"/>
        <v>-2.845971033220962</v>
      </c>
      <c r="CG107" s="18">
        <f t="shared" si="247"/>
        <v>-2.6266422180486471</v>
      </c>
      <c r="CH107" s="18">
        <f t="shared" si="248"/>
        <v>2.0136457522618167</v>
      </c>
      <c r="CI107" s="18">
        <f t="shared" si="249"/>
        <v>0.12808374913342302</v>
      </c>
      <c r="CK107" t="str">
        <f t="shared" ref="CK107" si="270">BO107</f>
        <v>92 Elementary administration and service occupations</v>
      </c>
      <c r="CL107" s="18">
        <f t="shared" si="250"/>
        <v>-5.1534805157145929</v>
      </c>
      <c r="CM107" s="18">
        <f t="shared" si="250"/>
        <v>-27.062435022969254</v>
      </c>
      <c r="CN107" s="18">
        <f t="shared" si="250"/>
        <v>-5.9086794025677625</v>
      </c>
      <c r="CO107" s="18">
        <f t="shared" si="250"/>
        <v>-5.1082548125943266</v>
      </c>
      <c r="CP107" s="18">
        <f t="shared" si="251"/>
        <v>-6.9028333425571686</v>
      </c>
      <c r="CR107" s="18">
        <f t="shared" si="252"/>
        <v>-5.3758167322969115</v>
      </c>
      <c r="CS107" s="18">
        <f t="shared" si="253"/>
        <v>1.1514816717108856</v>
      </c>
      <c r="CT107" s="18">
        <f t="shared" si="254"/>
        <v>-3.0960356044088866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7.891816783584682</v>
      </c>
      <c r="C109" s="26">
        <f>IF(AND(D$6-C$6 &lt;&gt; 0,C35&lt;&gt;0,D35&lt;&gt;0),(EXP(LN(D35/C35)/(D$6-C$6))-1)*100,0)</f>
        <v>-6.9160711834482029</v>
      </c>
      <c r="D109" s="26">
        <f>IF(AND(E$6-D$6 &lt;&gt; 0,D35&lt;&gt;0,E35&lt;&gt;0),(EXP(LN(E35/D35)/(E$6-D$6))-1)*100,0)</f>
        <v>4.156091176791632</v>
      </c>
      <c r="E109" s="26">
        <f>IF(AND(F$6-E$6 &lt;&gt; 0,E35&lt;&gt;0,F35&lt;&gt;0),(EXP(LN(F35/E35)/(F$6-E$6))-1)*100,0)</f>
        <v>2.7781639770254385</v>
      </c>
      <c r="F109" s="26">
        <f>IF(AND(F$6-C$6 &lt;&gt; 0,C35&lt;&gt;0,F35&lt;&gt;0),(EXP(LN(F35/C35)/(F$6-C$6))-1)*100,0)</f>
        <v>2.5697185775187981</v>
      </c>
      <c r="H109" s="26">
        <f t="shared" ref="H109" si="271">IF($F$6-$D$6 &lt;&gt; 0,(EXP(LN(1+(H72/100))/($F$6-$D$6))-1)*100,0)</f>
        <v>3.2354355737449936</v>
      </c>
      <c r="I109" s="26">
        <f t="shared" ref="I109" si="272">IF(D35&gt;0,((1+(I35/D35))^(1/($F$6-$D$6))-1)*100,0)</f>
        <v>3.1852975351826185</v>
      </c>
      <c r="J109" s="26">
        <f t="shared" ref="J109" si="273">IF($F$6-$D$6 &lt;&gt; 0,(EXP(LN(1+(J72/100))/($F$6-$D$6))-1)*100,0)</f>
        <v>5.4377253644149137</v>
      </c>
      <c r="L109" s="24" t="str">
        <f>L35</f>
        <v>All occupations</v>
      </c>
      <c r="M109" s="26">
        <f>IF(AND(N$6-M$6 &lt;&gt; 0,M35&lt;&gt;0,N35&lt;&gt;0),(EXP(LN(N35/M35)/(N$6-M$6))-1)*100,0)</f>
        <v>9.1770376827532871</v>
      </c>
      <c r="N109" s="26">
        <f>IF(AND(O$6-N$6 &lt;&gt; 0,N35&lt;&gt;0,O35&lt;&gt;0),(EXP(LN(O35/N35)/(O$6-N$6))-1)*100,0)</f>
        <v>-7.7652934333818031</v>
      </c>
      <c r="O109" s="26">
        <f>IF(AND(P$6-O$6 &lt;&gt; 0,O35&lt;&gt;0,P35&lt;&gt;0),(EXP(LN(P35/O35)/(P$6-O$6))-1)*100,0)</f>
        <v>4.1568839798409751</v>
      </c>
      <c r="P109" s="26">
        <f>IF(AND(Q$6-P$6 &lt;&gt; 0,P35&lt;&gt;0,Q35&lt;&gt;0),(EXP(LN(Q35/P35)/(Q$6-P$6))-1)*100,0)</f>
        <v>2.8875104302340082</v>
      </c>
      <c r="Q109" s="26">
        <f>IF(AND(Q$6-N$6 &lt;&gt; 0,N35&lt;&gt;0,Q35&lt;&gt;0),(EXP(LN(Q35/N35)/(Q$6-N$6))-1)*100,0)</f>
        <v>2.5793760820361333</v>
      </c>
      <c r="S109" s="26">
        <f t="shared" ref="S109" si="274">IF($F$6-$D$6 &lt;&gt; 0,(EXP(LN(1+(S72/100))/($F$6-$D$6))-1)*100,0)</f>
        <v>3.3089066784094623</v>
      </c>
      <c r="T109" s="26">
        <f t="shared" ref="T109" si="275">IF(O35&gt;0,((1+(T35/O35))^(1/($F$6-$D$6))-1)*100,0)</f>
        <v>3.2827588700017341</v>
      </c>
      <c r="U109" s="26">
        <f t="shared" ref="U109" si="276">IF($F$6-$D$6 &lt;&gt; 0,(EXP(LN(1+(U72/100))/($F$6-$D$6))-1)*100,0)</f>
        <v>5.5641179728295631</v>
      </c>
      <c r="W109" s="24" t="str">
        <f>W35</f>
        <v>All occupations</v>
      </c>
      <c r="X109" s="26">
        <f>IF(AND(Y$6-X$6 &lt;&gt; 0,X35&lt;&gt;0,Y35&lt;&gt;0),(EXP(LN(Y35/X35)/(Y$6-X$6))-1)*100,0)</f>
        <v>2.2028887009558407</v>
      </c>
      <c r="Y109" s="26">
        <f>IF(AND(Z$6-Y$6 &lt;&gt; 0,Y35&lt;&gt;0,Z35&lt;&gt;0),(EXP(LN(Z35/Y35)/(Z$6-Y$6))-1)*100,0)</f>
        <v>9.5688920747343253</v>
      </c>
      <c r="Z109" s="26">
        <f>IF(AND(AA$6-Z$6 &lt;&gt; 0,Z35&lt;&gt;0,AA35&lt;&gt;0),(EXP(LN(AA35/Z35)/(AA$6-Z$6))-1)*100,0)</f>
        <v>2.021119190831544</v>
      </c>
      <c r="AA109" s="26">
        <f>IF(AND(AB$6-AA$6 &lt;&gt; 0,AA35&lt;&gt;0,AB35&lt;&gt;0),(EXP(LN(AB35/AA35)/(AB$6-AA$6))-1)*100,0)</f>
        <v>2.0261334470860426</v>
      </c>
      <c r="AB109" s="26">
        <f>IF(AND(AB$6-Y$6 &lt;&gt; 0,Y35&lt;&gt;0,AB35&lt;&gt;0),(EXP(LN(AB35/Y35)/(AB$6-Y$6))-1)*100,0)</f>
        <v>2.4803849567540892</v>
      </c>
      <c r="AD109" s="26">
        <f t="shared" ref="AD109" si="277">IF($F$6-$D$6 &lt;&gt; 0,(EXP(LN(1+(AD72/100))/($F$6-$D$6))-1)*100,0)</f>
        <v>2.0244620009521874</v>
      </c>
      <c r="AE109" s="26">
        <f t="shared" ref="AE109" si="278">IF(Z35&gt;0,((1+(AE35/Z35))^(1/($F$6-$D$6))-1)*100,0)</f>
        <v>3.3754297540752987</v>
      </c>
      <c r="AF109" s="26">
        <f t="shared" ref="AF109" si="279">IF($F$6-$D$6 &lt;&gt; 0,(EXP(LN(1+(AF72/100))/($F$6-$D$6))-1)*100,0)</f>
        <v>4.7156947995987686</v>
      </c>
      <c r="AH109" s="24" t="str">
        <f>AH35</f>
        <v>All occupations</v>
      </c>
      <c r="AI109" s="26">
        <f>IF(AND(AJ$6-AI$6 &lt;&gt; 0,AI35&lt;&gt;0,AJ35&lt;&gt;0),(EXP(LN(AJ35/AI35)/(AJ$6-AI$6))-1)*100,0)</f>
        <v>0.36284284294609837</v>
      </c>
      <c r="AJ109" s="26">
        <f>IF(AND(AK$6-AJ$6 &lt;&gt; 0,AJ35&lt;&gt;0,AK35&lt;&gt;0),(EXP(LN(AK35/AJ35)/(AK$6-AJ$6))-1)*100,0)</f>
        <v>5.3203208466776175</v>
      </c>
      <c r="AK109" s="26">
        <f>IF(AND(AL$6-AK$6 &lt;&gt; 0,AK35&lt;&gt;0,AL35&lt;&gt;0),(EXP(LN(AL35/AK35)/(AL$6-AK$6))-1)*100,0)</f>
        <v>0.9107857296020816</v>
      </c>
      <c r="AL109" s="26">
        <f>IF(AND(AM$6-AL$6 &lt;&gt; 0,AL35&lt;&gt;0,AM35&lt;&gt;0),(EXP(LN(AM35/AL35)/(AM$6-AL$6))-1)*100,0)</f>
        <v>1.6818381614123412</v>
      </c>
      <c r="AM109" s="26">
        <f>IF(AND(AM$6-AJ$6 &lt;&gt; 0,AJ35&lt;&gt;0,AM35&lt;&gt;0),(EXP(LN(AM35/AJ35)/(AM$6-AJ$6))-1)*100,0)</f>
        <v>1.6633988008291078</v>
      </c>
      <c r="AO109" s="26">
        <f t="shared" ref="AO109" si="280">IF($F$6-$D$6 &lt;&gt; 0,(EXP(LN(1+(AO72/100))/($F$6-$D$6))-1)*100,0)</f>
        <v>1.4241682796736876</v>
      </c>
      <c r="AP109" s="26">
        <f t="shared" ref="AP109" si="281">IF(AK35&gt;0,((1+(AP35/AK35))^(1/($F$6-$D$6))-1)*100,0)</f>
        <v>3.163088507669265</v>
      </c>
      <c r="AQ109" s="26">
        <f t="shared" ref="AQ109" si="282">IF($F$6-$D$6 &lt;&gt; 0,(EXP(LN(1+(AQ72/100))/($F$6-$D$6))-1)*100,0)</f>
        <v>4.1173885365804797</v>
      </c>
      <c r="AS109" s="24" t="str">
        <f>AS35</f>
        <v>All occupations</v>
      </c>
      <c r="AT109" s="26">
        <f>IF(AND(AU$6-AT$6 &lt;&gt; 0,AT35&lt;&gt;0,AU35&lt;&gt;0),(EXP(LN(AU35/AT35)/(AU$6-AT$6))-1)*100,0)</f>
        <v>1.019444767651323</v>
      </c>
      <c r="AU109" s="26">
        <f>IF(AND(AV$6-AU$6 &lt;&gt; 0,AU35&lt;&gt;0,AV35&lt;&gt;0),(EXP(LN(AV35/AU35)/(AV$6-AU$6))-1)*100,0)</f>
        <v>11.120652116456542</v>
      </c>
      <c r="AV109" s="26">
        <f>IF(AND(AW$6-AV$6 &lt;&gt; 0,AV35&lt;&gt;0,AW35&lt;&gt;0),(EXP(LN(AW35/AV35)/(AW$6-AV$6))-1)*100,0)</f>
        <v>1.3260420421599584</v>
      </c>
      <c r="AW109" s="26">
        <f>IF(AND(AX$6-AW$6 &lt;&gt; 0,AW35&lt;&gt;0,AX35&lt;&gt;0),(EXP(LN(AX35/AW35)/(AX$6-AW$6))-1)*100,0)</f>
        <v>1.8841261074716176</v>
      </c>
      <c r="AX109" s="26">
        <f>IF(AND(AX$6-AU$6 &lt;&gt; 0,AU35&lt;&gt;0,AX35&lt;&gt;0),(EXP(LN(AX35/AU35)/(AX$6-AU$6))-1)*100,0)</f>
        <v>2.2625431444259103</v>
      </c>
      <c r="AZ109" s="26">
        <f t="shared" ref="AZ109" si="283">IF($F$6-$D$6 &lt;&gt; 0,(EXP(LN(1+(AZ72/100))/($F$6-$D$6))-1)*100,0)</f>
        <v>1.6977573837271054</v>
      </c>
      <c r="BA109" s="26">
        <f t="shared" ref="BA109" si="284">IF(AV35&gt;0,((1+(BA35/AV35))^(1/($F$6-$D$6))-1)*100,0)</f>
        <v>3.1456177025205534</v>
      </c>
      <c r="BB109" s="26">
        <f t="shared" ref="BB109" si="285">IF($F$6-$D$6 &lt;&gt; 0,(EXP(LN(1+(BB72/100))/($F$6-$D$6))-1)*100,0)</f>
        <v>4.2931414790569944</v>
      </c>
      <c r="BD109" s="24" t="str">
        <f>BD35</f>
        <v>All occupations</v>
      </c>
      <c r="BE109" s="26">
        <f>IF(AND(BF$6-BE$6 &lt;&gt; 0,BE35&lt;&gt;0,BF35&lt;&gt;0),(EXP(LN(BF35/BE35)/(BF$6-BE$6))-1)*100,0)</f>
        <v>3.5296365747242042</v>
      </c>
      <c r="BF109" s="26">
        <f>IF(AND(BG$6-BF$6 &lt;&gt; 0,BF35&lt;&gt;0,BG35&lt;&gt;0),(EXP(LN(BG35/BF35)/(BG$6-BF$6))-1)*100,0)</f>
        <v>-2.1277415778966691</v>
      </c>
      <c r="BG109" s="26">
        <f>IF(AND(BH$6-BG$6 &lt;&gt; 0,BG35&lt;&gt;0,BH35&lt;&gt;0),(EXP(LN(BH35/BG35)/(BH$6-BG$6))-1)*100,0)</f>
        <v>0.55737242298465883</v>
      </c>
      <c r="BH109" s="26">
        <f>IF(AND(BI$6-BH$6 &lt;&gt; 0,BH35&lt;&gt;0,BI35&lt;&gt;0),(EXP(LN(BI35/BH35)/(BI$6-BH$6))-1)*100,0)</f>
        <v>0.58177469100302304</v>
      </c>
      <c r="BI109" s="26">
        <f>IF(AND(BI$6-BF$6 &lt;&gt; 0,BF35&lt;&gt;0,BI35&lt;&gt;0),(EXP(LN(BI35/BF35)/(BI$6-BF$6))-1)*100,0)</f>
        <v>0.40264024634311113</v>
      </c>
      <c r="BK109" s="26">
        <f t="shared" ref="BK109" si="286">IF($F$6-$D$6 &lt;&gt; 0,(EXP(LN(1+(BK72/100))/($F$6-$D$6))-1)*100,0)</f>
        <v>0.5736399437677564</v>
      </c>
      <c r="BL109" s="26">
        <f t="shared" ref="BL109" si="287">IF(BG35&gt;0,((1+(BL35/BG35))^(1/($F$6-$D$6))-1)*100,0)</f>
        <v>2.6024473904829204</v>
      </c>
      <c r="BM109" s="26">
        <f t="shared" ref="BM109" si="288">IF($F$6-$D$6 &lt;&gt; 0,(EXP(LN(1+(BM72/100))/($F$6-$D$6))-1)*100,0)</f>
        <v>3.0078639012335762</v>
      </c>
      <c r="BO109" s="24" t="str">
        <f>BO35</f>
        <v>All occupations</v>
      </c>
      <c r="BP109" s="26">
        <f>IF(AND(BQ$6-BP$6 &lt;&gt; 0,BP35&lt;&gt;0,BQ35&lt;&gt;0),(EXP(LN(BQ35/BP35)/(BQ$6-BP$6))-1)*100,0)</f>
        <v>1.6976804534527767</v>
      </c>
      <c r="BQ109" s="26">
        <f>IF(AND(BR$6-BQ$6 &lt;&gt; 0,BQ35&lt;&gt;0,BR35&lt;&gt;0),(EXP(LN(BR35/BQ35)/(BR$6-BQ$6))-1)*100,0)</f>
        <v>-5.1957218507011955</v>
      </c>
      <c r="BR109" s="26">
        <f>IF(AND(BS$6-BR$6 &lt;&gt; 0,BR35&lt;&gt;0,BS35&lt;&gt;0),(EXP(LN(BS35/BR35)/(BS$6-BR$6))-1)*100,0)</f>
        <v>-1.2176426865523116</v>
      </c>
      <c r="BS109" s="26">
        <f>IF(AND(BT$6-BS$6 &lt;&gt; 0,BS35&lt;&gt;0,BT35&lt;&gt;0),(EXP(LN(BT35/BS35)/(BT$6-BS$6))-1)*100,0)</f>
        <v>-1.6560185563764485</v>
      </c>
      <c r="BT109" s="26">
        <f>IF(AND(BT$6-BQ$6 &lt;&gt; 0,BQ35&lt;&gt;0,BT35&lt;&gt;0),(EXP(LN(BT35/BQ35)/(BT$6-BQ$6))-1)*100,0)</f>
        <v>-1.744601648477917</v>
      </c>
      <c r="BV109" s="26">
        <f t="shared" ref="BV109" si="289">IF($F$6-$D$6 &lt;&gt; 0,(EXP(LN(1+(BV72/100))/($F$6-$D$6))-1)*100,0)</f>
        <v>-1.5101098519181844</v>
      </c>
      <c r="BW109" s="26">
        <f t="shared" ref="BW109" si="290">IF(BR35&gt;0,((1+(BW35/BR35))^(1/($F$6-$D$6))-1)*100,0)</f>
        <v>2.3505008952310114</v>
      </c>
      <c r="BX109" s="26">
        <f t="shared" ref="BX109" si="291">IF($F$6-$D$6 &lt;&gt; 0,(EXP(LN(1+(BX72/100))/($F$6-$D$6))-1)*100,0)</f>
        <v>1.2948737554684397</v>
      </c>
      <c r="BZ109" s="24" t="str">
        <f>BZ35</f>
        <v>All occupations</v>
      </c>
      <c r="CA109" s="26">
        <f>IF(AND(CB$6-CA$6 &lt;&gt; 0,CA35&lt;&gt;0,CB35&lt;&gt;0),(EXP(LN(CB35/CA35)/(CB$6-CA$6))-1)*100,0)</f>
        <v>-2.4422649529645235</v>
      </c>
      <c r="CB109" s="26">
        <f>IF(AND(CC$6-CB$6 &lt;&gt; 0,CB35&lt;&gt;0,CC35&lt;&gt;0),(EXP(LN(CC35/CB35)/(CC$6-CB$6))-1)*100,0)</f>
        <v>-2.0323320713694693</v>
      </c>
      <c r="CC109" s="26">
        <f>IF(AND(CD$6-CC$6 &lt;&gt; 0,CC35&lt;&gt;0,CD35&lt;&gt;0),(EXP(LN(CD35/CC35)/(CD$6-CC$6))-1)*100,0)</f>
        <v>-2.1579109031955479</v>
      </c>
      <c r="CD109" s="26">
        <f>IF(AND(CE$6-CD$6 &lt;&gt; 0,CD35&lt;&gt;0,CE35&lt;&gt;0),(EXP(LN(CE35/CD35)/(CE$6-CD$6))-1)*100,0)</f>
        <v>-4.3301466467336569</v>
      </c>
      <c r="CE109" s="26">
        <f>IF(AND(CE$6-CB$6 &lt;&gt; 0,CB35&lt;&gt;0,CE35&lt;&gt;0),(EXP(LN(CE35/CB35)/(CE$6-CB$6))-1)*100,0)</f>
        <v>-3.5135334367980109</v>
      </c>
      <c r="CG109" s="26">
        <f t="shared" ref="CG109" si="292">IF($F$6-$D$6 &lt;&gt; 0,(EXP(LN(1+(CG72/100))/($F$6-$D$6))-1)*100,0)</f>
        <v>-3.6114801651189299</v>
      </c>
      <c r="CH109" s="26">
        <f t="shared" ref="CH109" si="293">IF(CC35&gt;0,((1+(CH35/CC35))^(1/($F$6-$D$6))-1)*100,0)</f>
        <v>1.8724424896337633</v>
      </c>
      <c r="CI109" s="26">
        <f t="shared" ref="CI109" si="294">IF($F$6-$D$6 &lt;&gt; 0,(EXP(LN(1+(CI72/100))/($F$6-$D$6))-1)*100,0)</f>
        <v>-0.72363032770573765</v>
      </c>
      <c r="CK109" s="24" t="str">
        <f>CK35</f>
        <v>All occupations</v>
      </c>
      <c r="CL109" s="26">
        <f>IF(AND(CM$6-CL$6 &lt;&gt; 0,CL35&lt;&gt;0,CM35&lt;&gt;0),(EXP(LN(CM35/CL35)/(CM$6-CL$6))-1)*100,0)</f>
        <v>-0.50506496093815079</v>
      </c>
      <c r="CM109" s="26">
        <f>IF(AND(CN$6-CM$6 &lt;&gt; 0,CM35&lt;&gt;0,CN35&lt;&gt;0),(EXP(LN(CN35/CM35)/(CN$6-CM$6))-1)*100,0)</f>
        <v>-16.985598014891089</v>
      </c>
      <c r="CN109" s="26">
        <f>IF(AND(CO$6-CN$6 &lt;&gt; 0,CN35&lt;&gt;0,CO35&lt;&gt;0),(EXP(LN(CO35/CN35)/(CO$6-CN$6))-1)*100,0)</f>
        <v>-0.8987546131716373</v>
      </c>
      <c r="CO109" s="26">
        <f>IF(AND(CP$6-CO$6 &lt;&gt; 0,CO35&lt;&gt;0,CP35&lt;&gt;0),(EXP(LN(CP35/CO35)/(CP$6-CO$6))-1)*100,0)</f>
        <v>-3.4165272026209448</v>
      </c>
      <c r="CP109" s="26">
        <f>IF(AND(CP$6-CM$6 &lt;&gt; 0,CM35&lt;&gt;0,CP35&lt;&gt;0),(EXP(LN(CP35/CM35)/(CP$6-CM$6))-1)*100,0)</f>
        <v>-3.553588491610693</v>
      </c>
      <c r="CR109" s="26">
        <f t="shared" ref="CR109" si="295">IF($F$6-$D$6 &lt;&gt; 0,(EXP(LN(1+(CR72/100))/($F$6-$D$6))-1)*100,0)</f>
        <v>-2.584458546815771</v>
      </c>
      <c r="CS109" s="26">
        <f t="shared" ref="CS109" si="296">IF(CN35&gt;0,((1+(CS35/CN35))^(1/($F$6-$D$6))-1)*100,0)</f>
        <v>1.7037954961225843</v>
      </c>
      <c r="CT109" s="26">
        <f t="shared" ref="CT109" si="297">IF($F$6-$D$6 &lt;&gt; 0,(EXP(LN(1+(CT72/100))/($F$6-$D$6))-1)*100,0)</f>
        <v>-0.24684442282768559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East Midlands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East Midlands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East Midlands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East Midlands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East Midlands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East Midlands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East Midlands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East Midlands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East Midlands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0.24022462052871352</v>
      </c>
      <c r="C119" s="27">
        <f t="shared" si="299"/>
        <v>-2.7227325939465308E-2</v>
      </c>
      <c r="D119" s="27">
        <f t="shared" si="299"/>
        <v>0.12000511852330675</v>
      </c>
      <c r="E119" s="27">
        <f t="shared" si="299"/>
        <v>0.34090210069927895</v>
      </c>
      <c r="F119" s="27">
        <f t="shared" ref="F119:F144" si="300">F8-D8</f>
        <v>0.46090721922258571</v>
      </c>
      <c r="L119" t="str">
        <f>A119</f>
        <v>11 Corporate managers and directors</v>
      </c>
      <c r="M119" s="27">
        <f t="shared" ref="M119:P144" si="301">N8-M8</f>
        <v>2.7089835243313178</v>
      </c>
      <c r="N119" s="27">
        <f t="shared" si="301"/>
        <v>-0.69513509871372037</v>
      </c>
      <c r="O119" s="27">
        <f t="shared" si="301"/>
        <v>0.80227526969914287</v>
      </c>
      <c r="P119" s="27">
        <f t="shared" si="301"/>
        <v>2.7206704230571539</v>
      </c>
      <c r="Q119" s="27">
        <f t="shared" ref="Q119:Q144" si="302">Q8-O8</f>
        <v>3.5229456927562968</v>
      </c>
      <c r="W119" t="str">
        <f>A119</f>
        <v>11 Corporate managers and directors</v>
      </c>
      <c r="X119" s="27">
        <f t="shared" ref="X119:AA144" si="303">Y8-X8</f>
        <v>2.6738638800408516</v>
      </c>
      <c r="Y119" s="27">
        <f t="shared" si="303"/>
        <v>2.1187573380263487</v>
      </c>
      <c r="Z119" s="27">
        <f t="shared" si="303"/>
        <v>-0.15462472708227537</v>
      </c>
      <c r="AA119" s="27">
        <f t="shared" si="303"/>
        <v>4.4686187689055856</v>
      </c>
      <c r="AB119" s="27">
        <f t="shared" ref="AB119:AB144" si="304">AB8-Z8</f>
        <v>4.3139940418233103</v>
      </c>
      <c r="AH119" t="str">
        <f>L119</f>
        <v>11 Corporate managers and directors</v>
      </c>
      <c r="AI119" s="27">
        <f t="shared" ref="AI119:AL144" si="305">AJ8-AI8</f>
        <v>0.26017427249016611</v>
      </c>
      <c r="AJ119" s="27">
        <f t="shared" si="305"/>
        <v>0.33016930910279019</v>
      </c>
      <c r="AK119" s="27">
        <f t="shared" si="305"/>
        <v>-0.23548322049324222</v>
      </c>
      <c r="AL119" s="27">
        <f t="shared" si="305"/>
        <v>0.43036757018056848</v>
      </c>
      <c r="AM119" s="27">
        <f t="shared" ref="AM119:AM144" si="306">AM8-AK8</f>
        <v>0.19488434968732626</v>
      </c>
      <c r="AS119" t="str">
        <f>W119</f>
        <v>11 Corporate managers and directors</v>
      </c>
      <c r="AT119" s="27">
        <f t="shared" ref="AT119:AW144" si="307">AU8-AT8</f>
        <v>0.34075107951496175</v>
      </c>
      <c r="AU119" s="27">
        <f t="shared" si="307"/>
        <v>0.78597200671690004</v>
      </c>
      <c r="AV119" s="27">
        <f t="shared" si="307"/>
        <v>-0.43804801144679484</v>
      </c>
      <c r="AW119" s="27">
        <f t="shared" si="307"/>
        <v>0.81636811396278119</v>
      </c>
      <c r="AX119" s="27">
        <f t="shared" ref="AX119:AX144" si="308">AX8-AV8</f>
        <v>0.37832010251598636</v>
      </c>
      <c r="BD119" t="str">
        <f>AH119</f>
        <v>11 Corporate managers and directors</v>
      </c>
      <c r="BE119" s="27">
        <f t="shared" ref="BE119:BH144" si="309">BF8-BE8</f>
        <v>3.6690967868035695</v>
      </c>
      <c r="BF119" s="27">
        <f t="shared" si="309"/>
        <v>-0.1467160122561495</v>
      </c>
      <c r="BG119" s="27">
        <f t="shared" si="309"/>
        <v>-1.5082951428122069</v>
      </c>
      <c r="BH119" s="27">
        <f t="shared" si="309"/>
        <v>1.3712957515613127</v>
      </c>
      <c r="BI119" s="27">
        <f t="shared" ref="BI119:BI144" si="310">BI8-BG8</f>
        <v>-0.13699939125089422</v>
      </c>
      <c r="BO119" t="str">
        <f>AS119</f>
        <v>11 Corporate managers and directors</v>
      </c>
      <c r="BP119" s="27">
        <f t="shared" ref="BP119:BS144" si="311">BQ8-BP8</f>
        <v>1.8615708389932646</v>
      </c>
      <c r="BQ119" s="27">
        <f t="shared" si="311"/>
        <v>-0.3554895636958264</v>
      </c>
      <c r="BR119" s="27">
        <f t="shared" si="311"/>
        <v>-2.2257987339045897</v>
      </c>
      <c r="BS119" s="27">
        <f t="shared" si="311"/>
        <v>-1.9007466685461454</v>
      </c>
      <c r="BT119" s="27">
        <f t="shared" ref="BT119:BT144" si="312">BT8-BR8</f>
        <v>-4.1265454024507351</v>
      </c>
      <c r="BZ119" t="str">
        <f>BD119</f>
        <v>11 Corporate managers and directors</v>
      </c>
      <c r="CA119" s="68">
        <f t="shared" ref="CA119:CD144" si="313">CB8-CA8</f>
        <v>0.82658178604497934</v>
      </c>
      <c r="CB119" s="68">
        <f t="shared" si="313"/>
        <v>0.38891521488738245</v>
      </c>
      <c r="CC119" s="68">
        <f t="shared" si="313"/>
        <v>-0.96815028166791262</v>
      </c>
      <c r="CD119" s="68">
        <f t="shared" si="313"/>
        <v>-1.7056085435280064</v>
      </c>
      <c r="CE119" s="68">
        <f t="shared" ref="CE119:CE144" si="314">CE8-CC8</f>
        <v>-2.673758825195919</v>
      </c>
      <c r="CK119" t="str">
        <f>BO119</f>
        <v>11 Corporate managers and directors</v>
      </c>
      <c r="CL119" s="68">
        <f t="shared" ref="CL119:CO144" si="315">CM8-CL8</f>
        <v>0.41589550660385233</v>
      </c>
      <c r="CM119" s="68">
        <f t="shared" si="315"/>
        <v>-0.23453402644898058</v>
      </c>
      <c r="CN119" s="68">
        <f t="shared" si="315"/>
        <v>-0.11748179442140305</v>
      </c>
      <c r="CO119" s="68">
        <f t="shared" si="315"/>
        <v>-0.11207541863338166</v>
      </c>
      <c r="CP119" s="68">
        <f t="shared" ref="CP119:CP144" si="316">CP8-CN8</f>
        <v>-0.22955721305478471</v>
      </c>
    </row>
    <row r="120" spans="1:94" x14ac:dyDescent="0.2">
      <c r="A120" t="str">
        <f t="shared" si="298"/>
        <v>12 Other managers and proprietors</v>
      </c>
      <c r="B120" s="27">
        <f t="shared" si="299"/>
        <v>9.4270956514586335E-2</v>
      </c>
      <c r="C120" s="27">
        <f t="shared" si="299"/>
        <v>-4.6295468064415091E-2</v>
      </c>
      <c r="D120" s="27">
        <f t="shared" si="299"/>
        <v>0.16773814020680172</v>
      </c>
      <c r="E120" s="27">
        <f t="shared" si="299"/>
        <v>0.2290001929544791</v>
      </c>
      <c r="F120" s="27">
        <f t="shared" si="300"/>
        <v>0.39673833316128082</v>
      </c>
      <c r="L120" t="str">
        <f t="shared" ref="L120:L143" si="317">A120</f>
        <v>12 Other managers and proprietors</v>
      </c>
      <c r="M120" s="27">
        <f t="shared" si="301"/>
        <v>0.94145259521880886</v>
      </c>
      <c r="N120" s="27">
        <f t="shared" si="301"/>
        <v>-0.28786774860050768</v>
      </c>
      <c r="O120" s="27">
        <f t="shared" si="301"/>
        <v>1.3571804476596916</v>
      </c>
      <c r="P120" s="27">
        <f t="shared" si="301"/>
        <v>2.0569169783465089</v>
      </c>
      <c r="Q120" s="27">
        <f t="shared" si="302"/>
        <v>3.4140974260062005</v>
      </c>
      <c r="W120" t="str">
        <f t="shared" ref="W120:W143" si="318">A120</f>
        <v>12 Other managers and proprietors</v>
      </c>
      <c r="X120" s="27">
        <f t="shared" si="303"/>
        <v>0.47805078495218645</v>
      </c>
      <c r="Y120" s="27">
        <f t="shared" si="303"/>
        <v>0.62409782119086366</v>
      </c>
      <c r="Z120" s="27">
        <f t="shared" si="303"/>
        <v>2.2809867293767461</v>
      </c>
      <c r="AA120" s="27">
        <f t="shared" si="303"/>
        <v>2.9799011606499644</v>
      </c>
      <c r="AB120" s="27">
        <f t="shared" si="304"/>
        <v>5.2608878900267104</v>
      </c>
      <c r="AH120" t="str">
        <f t="shared" ref="AH120:AH143" si="319">L120</f>
        <v>12 Other managers and proprietors</v>
      </c>
      <c r="AI120" s="27">
        <f t="shared" si="305"/>
        <v>0.13576877927718956</v>
      </c>
      <c r="AJ120" s="27">
        <f t="shared" si="305"/>
        <v>0.17730278950799083</v>
      </c>
      <c r="AK120" s="27">
        <f t="shared" si="305"/>
        <v>0.38525751950458109</v>
      </c>
      <c r="AL120" s="27">
        <f t="shared" si="305"/>
        <v>0.60374321560114819</v>
      </c>
      <c r="AM120" s="27">
        <f t="shared" si="306"/>
        <v>0.98900073510572928</v>
      </c>
      <c r="AS120" t="str">
        <f t="shared" ref="AS120:AS143" si="320">W120</f>
        <v>12 Other managers and proprietors</v>
      </c>
      <c r="AT120" s="27">
        <f t="shared" si="307"/>
        <v>0.10124782653335296</v>
      </c>
      <c r="AU120" s="27">
        <f t="shared" si="307"/>
        <v>0.28705444720110807</v>
      </c>
      <c r="AV120" s="27">
        <f t="shared" si="307"/>
        <v>0.64454932712915269</v>
      </c>
      <c r="AW120" s="27">
        <f t="shared" si="307"/>
        <v>0.76330797021237773</v>
      </c>
      <c r="AX120" s="27">
        <f t="shared" si="308"/>
        <v>1.4078572973415304</v>
      </c>
      <c r="BD120" t="str">
        <f t="shared" ref="BD120:BD143" si="321">AH120</f>
        <v>12 Other managers and proprietors</v>
      </c>
      <c r="BE120" s="27">
        <f t="shared" si="309"/>
        <v>0.83822458995450244</v>
      </c>
      <c r="BF120" s="27">
        <f t="shared" si="309"/>
        <v>0.23979418209524717</v>
      </c>
      <c r="BG120" s="27">
        <f t="shared" si="309"/>
        <v>1.3012326018416465</v>
      </c>
      <c r="BH120" s="27">
        <f t="shared" si="309"/>
        <v>1.2126773419374857</v>
      </c>
      <c r="BI120" s="27">
        <f t="shared" si="310"/>
        <v>2.5139099437791321</v>
      </c>
      <c r="BO120" t="str">
        <f t="shared" ref="BO120:BO143" si="322">AS120</f>
        <v>12 Other managers and proprietors</v>
      </c>
      <c r="BP120" s="27">
        <f t="shared" si="311"/>
        <v>0.88574461920183811</v>
      </c>
      <c r="BQ120" s="27">
        <f t="shared" si="311"/>
        <v>-0.2419825018470485</v>
      </c>
      <c r="BR120" s="27">
        <f t="shared" si="311"/>
        <v>0.77165166656633222</v>
      </c>
      <c r="BS120" s="27">
        <f t="shared" si="311"/>
        <v>-0.48239071310873705</v>
      </c>
      <c r="BT120" s="27">
        <f t="shared" si="312"/>
        <v>0.28926095345759517</v>
      </c>
      <c r="BZ120" t="str">
        <f t="shared" ref="BZ120:BZ143" si="323">BD120</f>
        <v>12 Other managers and proprietors</v>
      </c>
      <c r="CA120" s="68">
        <f t="shared" si="313"/>
        <v>-1.170992392720871E-2</v>
      </c>
      <c r="CB120" s="68">
        <f t="shared" si="313"/>
        <v>0.12861337737031198</v>
      </c>
      <c r="CC120" s="68">
        <f t="shared" si="313"/>
        <v>0.25048262377058528</v>
      </c>
      <c r="CD120" s="68">
        <f t="shared" si="313"/>
        <v>-1.0665983732266424</v>
      </c>
      <c r="CE120" s="68">
        <f t="shared" si="314"/>
        <v>-0.81611574945605714</v>
      </c>
      <c r="CK120" t="str">
        <f t="shared" ref="CK120:CK143" si="324">BO120</f>
        <v>12 Other managers and proprietors</v>
      </c>
      <c r="CL120" s="68">
        <f t="shared" si="315"/>
        <v>0.21774670048575517</v>
      </c>
      <c r="CM120" s="68">
        <f t="shared" si="315"/>
        <v>-0.1268696145420154</v>
      </c>
      <c r="CN120" s="68">
        <f t="shared" si="315"/>
        <v>0.62763528996886686</v>
      </c>
      <c r="CO120" s="68">
        <f t="shared" si="315"/>
        <v>0.19173100783601171</v>
      </c>
      <c r="CP120" s="68">
        <f t="shared" si="316"/>
        <v>0.81936629780487857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0.73462471288165587</v>
      </c>
      <c r="C121" s="27">
        <f t="shared" si="299"/>
        <v>-0.17233902324222949</v>
      </c>
      <c r="D121" s="27">
        <f t="shared" si="299"/>
        <v>0.57553346680460038</v>
      </c>
      <c r="E121" s="27">
        <f t="shared" si="299"/>
        <v>0.92383104777051051</v>
      </c>
      <c r="F121" s="27">
        <f t="shared" si="300"/>
        <v>1.4993645145751109</v>
      </c>
      <c r="L121" t="str">
        <f t="shared" si="317"/>
        <v>21 Science, research, engineering and technology professionals</v>
      </c>
      <c r="M121" s="27">
        <f t="shared" si="301"/>
        <v>3.0295689748845653</v>
      </c>
      <c r="N121" s="27">
        <f t="shared" si="301"/>
        <v>-0.4473622134682973</v>
      </c>
      <c r="O121" s="27">
        <f t="shared" si="301"/>
        <v>2.8408122302988392</v>
      </c>
      <c r="P121" s="27">
        <f t="shared" si="301"/>
        <v>4.5134063726249245</v>
      </c>
      <c r="Q121" s="27">
        <f t="shared" si="302"/>
        <v>7.3542186029237637</v>
      </c>
      <c r="W121" t="str">
        <f t="shared" si="318"/>
        <v>21 Science, research, engineering and technology professionals</v>
      </c>
      <c r="X121" s="27">
        <f t="shared" si="303"/>
        <v>0.77373714715171538</v>
      </c>
      <c r="Y121" s="27">
        <f t="shared" si="303"/>
        <v>1.9213244560840295</v>
      </c>
      <c r="Z121" s="27">
        <f t="shared" si="303"/>
        <v>1.0310762049342266</v>
      </c>
      <c r="AA121" s="27">
        <f t="shared" si="303"/>
        <v>2.2099646244075011</v>
      </c>
      <c r="AB121" s="27">
        <f t="shared" si="304"/>
        <v>3.2410408293417277</v>
      </c>
      <c r="AH121" t="str">
        <f t="shared" si="319"/>
        <v>21 Science, research, engineering and technology professionals</v>
      </c>
      <c r="AI121" s="27">
        <f t="shared" si="305"/>
        <v>3.7263645133857493E-2</v>
      </c>
      <c r="AJ121" s="27">
        <f t="shared" si="305"/>
        <v>0.32051545787027202</v>
      </c>
      <c r="AK121" s="27">
        <f t="shared" si="305"/>
        <v>0.11237085359981425</v>
      </c>
      <c r="AL121" s="27">
        <f t="shared" si="305"/>
        <v>0.37924131445704701</v>
      </c>
      <c r="AM121" s="27">
        <f t="shared" si="306"/>
        <v>0.49161216805686125</v>
      </c>
      <c r="AS121" t="str">
        <f t="shared" si="320"/>
        <v>21 Science, research, engineering and technology professionals</v>
      </c>
      <c r="AT121" s="27">
        <f t="shared" si="307"/>
        <v>-0.20687326060200295</v>
      </c>
      <c r="AU121" s="27">
        <f t="shared" si="307"/>
        <v>0.76677286687267721</v>
      </c>
      <c r="AV121" s="27">
        <f t="shared" si="307"/>
        <v>-0.12646367280747572</v>
      </c>
      <c r="AW121" s="27">
        <f t="shared" si="307"/>
        <v>0.38224670430471441</v>
      </c>
      <c r="AX121" s="27">
        <f t="shared" si="308"/>
        <v>0.25578303149723869</v>
      </c>
      <c r="BD121" t="str">
        <f t="shared" si="321"/>
        <v>21 Science, research, engineering and technology professionals</v>
      </c>
      <c r="BE121" s="27">
        <f t="shared" si="309"/>
        <v>1.9039935522499434</v>
      </c>
      <c r="BF121" s="27">
        <f t="shared" si="309"/>
        <v>-0.22374540899588879</v>
      </c>
      <c r="BG121" s="27">
        <f t="shared" si="309"/>
        <v>-0.20074010137067866</v>
      </c>
      <c r="BH121" s="27">
        <f t="shared" si="309"/>
        <v>0.5331105907246716</v>
      </c>
      <c r="BI121" s="27">
        <f t="shared" si="310"/>
        <v>0.33237048935399294</v>
      </c>
      <c r="BO121" t="str">
        <f t="shared" si="322"/>
        <v>21 Science, research, engineering and technology professionals</v>
      </c>
      <c r="BP121" s="27">
        <f t="shared" si="311"/>
        <v>0.85615264340185693</v>
      </c>
      <c r="BQ121" s="27">
        <f t="shared" si="311"/>
        <v>-0.11943122738471601</v>
      </c>
      <c r="BR121" s="27">
        <f t="shared" si="311"/>
        <v>-0.49821351427293159</v>
      </c>
      <c r="BS121" s="27">
        <f t="shared" si="311"/>
        <v>-0.65713319953819482</v>
      </c>
      <c r="BT121" s="27">
        <f t="shared" si="312"/>
        <v>-1.1553467138111264</v>
      </c>
      <c r="BZ121" t="str">
        <f t="shared" si="323"/>
        <v>21 Science, research, engineering and technology professionals</v>
      </c>
      <c r="CA121" s="68">
        <f t="shared" si="313"/>
        <v>0.42305268526370998</v>
      </c>
      <c r="CB121" s="68">
        <f t="shared" si="313"/>
        <v>0.10798957600620662</v>
      </c>
      <c r="CC121" s="68">
        <f t="shared" si="313"/>
        <v>-0.35370313432673717</v>
      </c>
      <c r="CD121" s="68">
        <f t="shared" si="313"/>
        <v>-1.0399177672086966</v>
      </c>
      <c r="CE121" s="68">
        <f t="shared" si="314"/>
        <v>-1.3936209015354337</v>
      </c>
      <c r="CK121" t="str">
        <f t="shared" si="324"/>
        <v>21 Science, research, engineering and technology professionals</v>
      </c>
      <c r="CL121" s="68">
        <f t="shared" si="315"/>
        <v>0.19046554940192151</v>
      </c>
      <c r="CM121" s="68">
        <f t="shared" si="315"/>
        <v>-4.6487506488099073E-2</v>
      </c>
      <c r="CN121" s="68">
        <f t="shared" si="315"/>
        <v>0.25157182853738391</v>
      </c>
      <c r="CO121" s="68">
        <f t="shared" si="315"/>
        <v>-5.0591165056853793E-2</v>
      </c>
      <c r="CP121" s="68">
        <f t="shared" si="316"/>
        <v>0.20098066348053012</v>
      </c>
    </row>
    <row r="122" spans="1:94" x14ac:dyDescent="0.2">
      <c r="A122" t="str">
        <f t="shared" si="298"/>
        <v>22 Health professionals</v>
      </c>
      <c r="B122" s="27">
        <f t="shared" si="299"/>
        <v>0.73373919219865757</v>
      </c>
      <c r="C122" s="27">
        <f t="shared" si="299"/>
        <v>-0.23631034276681007</v>
      </c>
      <c r="D122" s="27">
        <f t="shared" si="299"/>
        <v>0.55142591367570581</v>
      </c>
      <c r="E122" s="27">
        <f t="shared" si="299"/>
        <v>0.79252832703201515</v>
      </c>
      <c r="F122" s="27">
        <f t="shared" si="300"/>
        <v>1.343954240707721</v>
      </c>
      <c r="L122" t="str">
        <f t="shared" si="317"/>
        <v>22 Health professionals</v>
      </c>
      <c r="M122" s="27">
        <f t="shared" si="301"/>
        <v>2.4254634887882238</v>
      </c>
      <c r="N122" s="27">
        <f t="shared" si="301"/>
        <v>-0.93412766822228921</v>
      </c>
      <c r="O122" s="27">
        <f t="shared" si="301"/>
        <v>1.3976830280242138</v>
      </c>
      <c r="P122" s="27">
        <f t="shared" si="301"/>
        <v>2.0307451435391846</v>
      </c>
      <c r="Q122" s="27">
        <f t="shared" si="302"/>
        <v>3.4284281715633984</v>
      </c>
      <c r="W122" t="str">
        <f t="shared" si="318"/>
        <v>22 Health professionals</v>
      </c>
      <c r="X122" s="27">
        <f t="shared" si="303"/>
        <v>2.1449777750303216</v>
      </c>
      <c r="Y122" s="27">
        <f t="shared" si="303"/>
        <v>0.6679348464035062</v>
      </c>
      <c r="Z122" s="27">
        <f t="shared" si="303"/>
        <v>2.0448256903618987</v>
      </c>
      <c r="AA122" s="27">
        <f t="shared" si="303"/>
        <v>3.1775804520301314</v>
      </c>
      <c r="AB122" s="27">
        <f t="shared" si="304"/>
        <v>5.22240614239203</v>
      </c>
      <c r="AH122" t="str">
        <f t="shared" si="319"/>
        <v>22 Health professionals</v>
      </c>
      <c r="AI122" s="27">
        <f t="shared" si="305"/>
        <v>-0.93997074453749718</v>
      </c>
      <c r="AJ122" s="27">
        <f t="shared" si="305"/>
        <v>-0.16310983372559207</v>
      </c>
      <c r="AK122" s="27">
        <f t="shared" si="305"/>
        <v>-1.4881706472112866</v>
      </c>
      <c r="AL122" s="27">
        <f t="shared" si="305"/>
        <v>-1.4384585241419841</v>
      </c>
      <c r="AM122" s="27">
        <f t="shared" si="306"/>
        <v>-2.9266291713532704</v>
      </c>
      <c r="AS122" t="str">
        <f t="shared" si="320"/>
        <v>22 Health professionals</v>
      </c>
      <c r="AT122" s="27">
        <f t="shared" si="307"/>
        <v>0.18217270334900271</v>
      </c>
      <c r="AU122" s="27">
        <f t="shared" si="307"/>
        <v>0.13597049117126769</v>
      </c>
      <c r="AV122" s="27">
        <f t="shared" si="307"/>
        <v>8.1950057772864016E-2</v>
      </c>
      <c r="AW122" s="27">
        <f t="shared" si="307"/>
        <v>0.20188695173235915</v>
      </c>
      <c r="AX122" s="27">
        <f t="shared" si="308"/>
        <v>0.28383700950522317</v>
      </c>
      <c r="BD122" t="str">
        <f t="shared" si="321"/>
        <v>22 Health professionals</v>
      </c>
      <c r="BE122" s="27">
        <f t="shared" si="309"/>
        <v>0.81179010693925058</v>
      </c>
      <c r="BF122" s="27">
        <f t="shared" si="309"/>
        <v>0.26131676145753513</v>
      </c>
      <c r="BG122" s="27">
        <f t="shared" si="309"/>
        <v>0.26802947030444457</v>
      </c>
      <c r="BH122" s="27">
        <f t="shared" si="309"/>
        <v>0.35367250696639729</v>
      </c>
      <c r="BI122" s="27">
        <f t="shared" si="310"/>
        <v>0.62170197727084187</v>
      </c>
      <c r="BO122" t="str">
        <f t="shared" si="322"/>
        <v>22 Health professionals</v>
      </c>
      <c r="BP122" s="27">
        <f t="shared" si="311"/>
        <v>0.50444628295530558</v>
      </c>
      <c r="BQ122" s="27">
        <f t="shared" si="311"/>
        <v>0.13734388694560229</v>
      </c>
      <c r="BR122" s="27">
        <f t="shared" si="311"/>
        <v>-0.15511887589310858</v>
      </c>
      <c r="BS122" s="27">
        <f t="shared" si="311"/>
        <v>-0.49461289254967555</v>
      </c>
      <c r="BT122" s="27">
        <f t="shared" si="312"/>
        <v>-0.64973176844278413</v>
      </c>
      <c r="BZ122" t="str">
        <f t="shared" si="323"/>
        <v>22 Health professionals</v>
      </c>
      <c r="CA122" s="68">
        <f t="shared" si="313"/>
        <v>2.9684938168464958E-2</v>
      </c>
      <c r="CB122" s="68">
        <f t="shared" si="313"/>
        <v>-8.7518694955313059E-4</v>
      </c>
      <c r="CC122" s="68">
        <f t="shared" si="313"/>
        <v>0.22938151589311717</v>
      </c>
      <c r="CD122" s="68">
        <f t="shared" si="313"/>
        <v>-0.56404078755476261</v>
      </c>
      <c r="CE122" s="68">
        <f t="shared" si="314"/>
        <v>-0.33465927166164544</v>
      </c>
      <c r="CK122" t="str">
        <f t="shared" si="324"/>
        <v>22 Health professionals</v>
      </c>
      <c r="CL122" s="68">
        <f t="shared" si="315"/>
        <v>5.6187053263083819E-2</v>
      </c>
      <c r="CM122" s="68">
        <f t="shared" si="315"/>
        <v>-1.5694365522261361E-2</v>
      </c>
      <c r="CN122" s="68">
        <f t="shared" si="315"/>
        <v>7.2704088737632289E-2</v>
      </c>
      <c r="CO122" s="68">
        <f t="shared" si="315"/>
        <v>1.5839343913712722E-2</v>
      </c>
      <c r="CP122" s="68">
        <f t="shared" si="316"/>
        <v>8.8543432651345011E-2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0.52390799048250702</v>
      </c>
      <c r="C123" s="27">
        <f t="shared" si="299"/>
        <v>-9.0868260768889542E-2</v>
      </c>
      <c r="D123" s="27">
        <f t="shared" si="299"/>
        <v>0.3219187814029838</v>
      </c>
      <c r="E123" s="27">
        <f t="shared" si="299"/>
        <v>0.50402773584061533</v>
      </c>
      <c r="F123" s="27">
        <f t="shared" si="300"/>
        <v>0.82594651724359913</v>
      </c>
      <c r="L123" t="str">
        <f t="shared" si="317"/>
        <v>23 Teaching and other educational professionals</v>
      </c>
      <c r="M123" s="27">
        <f t="shared" si="301"/>
        <v>3.6882143871793005</v>
      </c>
      <c r="N123" s="27">
        <f t="shared" si="301"/>
        <v>-0.7655527840946128</v>
      </c>
      <c r="O123" s="27">
        <f t="shared" si="301"/>
        <v>1.6200484714365508</v>
      </c>
      <c r="P123" s="27">
        <f t="shared" si="301"/>
        <v>2.749678277184934</v>
      </c>
      <c r="Q123" s="27">
        <f t="shared" si="302"/>
        <v>4.3697267486214848</v>
      </c>
      <c r="W123" t="str">
        <f t="shared" si="318"/>
        <v>23 Teaching and other educational professionals</v>
      </c>
      <c r="X123" s="27">
        <f t="shared" si="303"/>
        <v>-1.3305277402876641</v>
      </c>
      <c r="Y123" s="27">
        <f t="shared" si="303"/>
        <v>1.312710381998631</v>
      </c>
      <c r="Z123" s="27">
        <f t="shared" si="303"/>
        <v>-1.4732441222990396</v>
      </c>
      <c r="AA123" s="27">
        <f t="shared" si="303"/>
        <v>-1.2990270388836773</v>
      </c>
      <c r="AB123" s="27">
        <f t="shared" si="304"/>
        <v>-2.7722711611827169</v>
      </c>
      <c r="AH123" t="str">
        <f t="shared" si="319"/>
        <v>23 Teaching and other educational professionals</v>
      </c>
      <c r="AI123" s="27">
        <f t="shared" si="305"/>
        <v>-0.62671200206175814</v>
      </c>
      <c r="AJ123" s="27">
        <f t="shared" si="305"/>
        <v>1.3258529214458581E-2</v>
      </c>
      <c r="AK123" s="27">
        <f t="shared" si="305"/>
        <v>-0.31636966075167494</v>
      </c>
      <c r="AL123" s="27">
        <f t="shared" si="305"/>
        <v>1.5036286354951245E-2</v>
      </c>
      <c r="AM123" s="27">
        <f t="shared" si="306"/>
        <v>-0.3013333743967237</v>
      </c>
      <c r="AS123" t="str">
        <f t="shared" si="320"/>
        <v>23 Teaching and other educational professionals</v>
      </c>
      <c r="AT123" s="27">
        <f t="shared" si="307"/>
        <v>-2.6989789521408236E-2</v>
      </c>
      <c r="AU123" s="27">
        <f t="shared" si="307"/>
        <v>5.8944563208024325E-2</v>
      </c>
      <c r="AV123" s="27">
        <f t="shared" si="307"/>
        <v>-6.4441649944431689E-2</v>
      </c>
      <c r="AW123" s="27">
        <f t="shared" si="307"/>
        <v>-2.4943136503586594E-2</v>
      </c>
      <c r="AX123" s="27">
        <f t="shared" si="308"/>
        <v>-8.9384786448018283E-2</v>
      </c>
      <c r="BD123" t="str">
        <f t="shared" si="321"/>
        <v>23 Teaching and other educational professionals</v>
      </c>
      <c r="BE123" s="27">
        <f t="shared" si="309"/>
        <v>0.19961874300863958</v>
      </c>
      <c r="BF123" s="27">
        <f t="shared" si="309"/>
        <v>0.20615248406761433</v>
      </c>
      <c r="BG123" s="27">
        <f t="shared" si="309"/>
        <v>2.3595545812306051E-2</v>
      </c>
      <c r="BH123" s="27">
        <f t="shared" si="309"/>
        <v>0.35048026805332366</v>
      </c>
      <c r="BI123" s="27">
        <f t="shared" si="310"/>
        <v>0.37407581386562971</v>
      </c>
      <c r="BO123" t="str">
        <f t="shared" si="322"/>
        <v>23 Teaching and other educational professionals</v>
      </c>
      <c r="BP123" s="27">
        <f t="shared" si="311"/>
        <v>5.0515388802869543E-2</v>
      </c>
      <c r="BQ123" s="27">
        <f t="shared" si="311"/>
        <v>0.15254386994216018</v>
      </c>
      <c r="BR123" s="27">
        <f t="shared" si="311"/>
        <v>-0.18238312098645015</v>
      </c>
      <c r="BS123" s="27">
        <f t="shared" si="311"/>
        <v>-0.20970357074910717</v>
      </c>
      <c r="BT123" s="27">
        <f t="shared" si="312"/>
        <v>-0.39208669173555732</v>
      </c>
      <c r="BZ123" t="str">
        <f t="shared" si="323"/>
        <v>23 Teaching and other educational professionals</v>
      </c>
      <c r="CA123" s="68">
        <f t="shared" si="313"/>
        <v>-8.4899490433977265E-2</v>
      </c>
      <c r="CB123" s="68">
        <f t="shared" si="313"/>
        <v>0.15743974708870534</v>
      </c>
      <c r="CC123" s="68">
        <f t="shared" si="313"/>
        <v>-3.0128962387621638E-2</v>
      </c>
      <c r="CD123" s="68">
        <f t="shared" si="313"/>
        <v>-0.22731331325126081</v>
      </c>
      <c r="CE123" s="68">
        <f t="shared" si="314"/>
        <v>-0.25744227563888245</v>
      </c>
      <c r="CK123" t="str">
        <f t="shared" si="324"/>
        <v>23 Teaching and other educational professionals</v>
      </c>
      <c r="CL123" s="68">
        <f t="shared" si="315"/>
        <v>4.6553492290531462E-2</v>
      </c>
      <c r="CM123" s="68">
        <f t="shared" si="315"/>
        <v>3.3585106446008567E-2</v>
      </c>
      <c r="CN123" s="68">
        <f t="shared" si="315"/>
        <v>7.2601238507435106E-2</v>
      </c>
      <c r="CO123" s="68">
        <f t="shared" si="315"/>
        <v>-2.7955978085749067E-2</v>
      </c>
      <c r="CP123" s="68">
        <f t="shared" si="316"/>
        <v>4.4645260421686039E-2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0.25775643028183515</v>
      </c>
      <c r="C124" s="27">
        <f t="shared" si="299"/>
        <v>-2.3482181477435971E-2</v>
      </c>
      <c r="D124" s="27">
        <f t="shared" si="299"/>
        <v>0.30326784880819946</v>
      </c>
      <c r="E124" s="27">
        <f t="shared" si="299"/>
        <v>0.45430893793246807</v>
      </c>
      <c r="F124" s="27">
        <f t="shared" si="300"/>
        <v>0.75757678674066753</v>
      </c>
      <c r="L124" t="str">
        <f t="shared" si="317"/>
        <v>24 Business, media and public service professionals</v>
      </c>
      <c r="M124" s="27">
        <f t="shared" si="301"/>
        <v>3.9433716512234369</v>
      </c>
      <c r="N124" s="27">
        <f t="shared" si="301"/>
        <v>-0.22868858956531923</v>
      </c>
      <c r="O124" s="27">
        <f t="shared" si="301"/>
        <v>3.2562754639478673</v>
      </c>
      <c r="P124" s="27">
        <f t="shared" si="301"/>
        <v>4.9028602815244593</v>
      </c>
      <c r="Q124" s="27">
        <f t="shared" si="302"/>
        <v>8.1591357454723266</v>
      </c>
      <c r="W124" t="str">
        <f t="shared" si="318"/>
        <v>24 Business, media and public service professionals</v>
      </c>
      <c r="X124" s="27">
        <f t="shared" si="303"/>
        <v>1.6543190105564562</v>
      </c>
      <c r="Y124" s="27">
        <f t="shared" si="303"/>
        <v>3.6908505186590581</v>
      </c>
      <c r="Z124" s="27">
        <f t="shared" si="303"/>
        <v>2.8209279844119735</v>
      </c>
      <c r="AA124" s="27">
        <f t="shared" si="303"/>
        <v>4.1608934879198962</v>
      </c>
      <c r="AB124" s="27">
        <f t="shared" si="304"/>
        <v>6.9818214723318697</v>
      </c>
      <c r="AH124" t="str">
        <f t="shared" si="319"/>
        <v>24 Business, media and public service professionals</v>
      </c>
      <c r="AI124" s="27">
        <f t="shared" si="305"/>
        <v>-0.15510530720461801</v>
      </c>
      <c r="AJ124" s="27">
        <f t="shared" si="305"/>
        <v>0.33801435266899382</v>
      </c>
      <c r="AK124" s="27">
        <f t="shared" si="305"/>
        <v>3.5836066114635301E-2</v>
      </c>
      <c r="AL124" s="27">
        <f t="shared" si="305"/>
        <v>0.32427789317350619</v>
      </c>
      <c r="AM124" s="27">
        <f t="shared" si="306"/>
        <v>0.36011395928814149</v>
      </c>
      <c r="AS124" t="str">
        <f t="shared" si="320"/>
        <v>24 Business, media and public service professionals</v>
      </c>
      <c r="AT124" s="27">
        <f t="shared" si="307"/>
        <v>7.4151584647446978E-2</v>
      </c>
      <c r="AU124" s="27">
        <f t="shared" si="307"/>
        <v>0.73715086302069288</v>
      </c>
      <c r="AV124" s="27">
        <f t="shared" si="307"/>
        <v>0.38260416295238331</v>
      </c>
      <c r="AW124" s="27">
        <f t="shared" si="307"/>
        <v>0.7870746985442354</v>
      </c>
      <c r="AX124" s="27">
        <f t="shared" si="308"/>
        <v>1.1696788614966187</v>
      </c>
      <c r="BD124" t="str">
        <f t="shared" si="321"/>
        <v>24 Business, media and public service professionals</v>
      </c>
      <c r="BE124" s="27">
        <f t="shared" si="309"/>
        <v>1.8807562373818563</v>
      </c>
      <c r="BF124" s="27">
        <f t="shared" si="309"/>
        <v>0.51012008618775084</v>
      </c>
      <c r="BG124" s="27">
        <f t="shared" si="309"/>
        <v>0.89412192394116907</v>
      </c>
      <c r="BH124" s="27">
        <f t="shared" si="309"/>
        <v>1.1351269062767795</v>
      </c>
      <c r="BI124" s="27">
        <f t="shared" si="310"/>
        <v>2.0292488302179486</v>
      </c>
      <c r="BO124" t="str">
        <f t="shared" si="322"/>
        <v>24 Business, media and public service professionals</v>
      </c>
      <c r="BP124" s="27">
        <f t="shared" si="311"/>
        <v>0.71817599095252938</v>
      </c>
      <c r="BQ124" s="27">
        <f t="shared" si="311"/>
        <v>0.35336926971845717</v>
      </c>
      <c r="BR124" s="27">
        <f t="shared" si="311"/>
        <v>-0.39202181365380628</v>
      </c>
      <c r="BS124" s="27">
        <f t="shared" si="311"/>
        <v>-0.97316078746794421</v>
      </c>
      <c r="BT124" s="27">
        <f t="shared" si="312"/>
        <v>-1.3651826011217505</v>
      </c>
      <c r="BZ124" t="str">
        <f t="shared" si="323"/>
        <v>24 Business, media and public service professionals</v>
      </c>
      <c r="CA124" s="68">
        <f t="shared" si="313"/>
        <v>0.22429573622423105</v>
      </c>
      <c r="CB124" s="68">
        <f t="shared" si="313"/>
        <v>0.45972530482978291</v>
      </c>
      <c r="CC124" s="68">
        <f t="shared" si="313"/>
        <v>-5.0213990049253532E-2</v>
      </c>
      <c r="CD124" s="68">
        <f t="shared" si="313"/>
        <v>-1.211072961416344</v>
      </c>
      <c r="CE124" s="68">
        <f t="shared" si="314"/>
        <v>-1.2612869514655976</v>
      </c>
      <c r="CK124" t="str">
        <f t="shared" si="324"/>
        <v>24 Business, media and public service professionals</v>
      </c>
      <c r="CL124" s="68">
        <f t="shared" si="315"/>
        <v>0.21480350366468193</v>
      </c>
      <c r="CM124" s="68">
        <f t="shared" si="315"/>
        <v>-2.5299183658850199E-2</v>
      </c>
      <c r="CN124" s="68">
        <f t="shared" si="315"/>
        <v>0.17306654786415232</v>
      </c>
      <c r="CO124" s="68">
        <f t="shared" si="315"/>
        <v>-0.1196570133328142</v>
      </c>
      <c r="CP124" s="68">
        <f t="shared" si="316"/>
        <v>5.3409534531338121E-2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0.11026072962986666</v>
      </c>
      <c r="C125" s="27">
        <f t="shared" si="299"/>
        <v>-8.7796720519171534E-3</v>
      </c>
      <c r="D125" s="27">
        <f t="shared" si="299"/>
        <v>4.1716361210444808E-2</v>
      </c>
      <c r="E125" s="27">
        <f t="shared" si="299"/>
        <v>0.15899948792057583</v>
      </c>
      <c r="F125" s="27">
        <f t="shared" si="300"/>
        <v>0.20071584913102064</v>
      </c>
      <c r="L125" t="str">
        <f t="shared" si="317"/>
        <v>31 Science, engineering and technology associate professionals</v>
      </c>
      <c r="M125" s="27">
        <f t="shared" si="301"/>
        <v>0.55834483901158616</v>
      </c>
      <c r="N125" s="27">
        <f t="shared" si="301"/>
        <v>-3.0053288841999093E-2</v>
      </c>
      <c r="O125" s="27">
        <f t="shared" si="301"/>
        <v>0.12422349363327956</v>
      </c>
      <c r="P125" s="27">
        <f t="shared" si="301"/>
        <v>0.68554488088507459</v>
      </c>
      <c r="Q125" s="27">
        <f t="shared" si="302"/>
        <v>0.80976837451835415</v>
      </c>
      <c r="W125" t="str">
        <f t="shared" si="318"/>
        <v>31 Science, engineering and technology associate professionals</v>
      </c>
      <c r="X125" s="27">
        <f t="shared" si="303"/>
        <v>0.5400569246992859</v>
      </c>
      <c r="Y125" s="27">
        <f t="shared" si="303"/>
        <v>0.53896754140440306</v>
      </c>
      <c r="Z125" s="27">
        <f t="shared" si="303"/>
        <v>-0.29146351367855505</v>
      </c>
      <c r="AA125" s="27">
        <f t="shared" si="303"/>
        <v>0.64456720770553488</v>
      </c>
      <c r="AB125" s="27">
        <f t="shared" si="304"/>
        <v>0.35310369402697983</v>
      </c>
      <c r="AH125" t="str">
        <f t="shared" si="319"/>
        <v>31 Science, engineering and technology associate professionals</v>
      </c>
      <c r="AI125" s="27">
        <f t="shared" si="305"/>
        <v>5.2633584709161241E-2</v>
      </c>
      <c r="AJ125" s="27">
        <f t="shared" si="305"/>
        <v>0.13668673866399783</v>
      </c>
      <c r="AK125" s="27">
        <f t="shared" si="305"/>
        <v>2.4494587172858795E-2</v>
      </c>
      <c r="AL125" s="27">
        <f t="shared" si="305"/>
        <v>0.28912731338801634</v>
      </c>
      <c r="AM125" s="27">
        <f t="shared" si="306"/>
        <v>0.31362190056087513</v>
      </c>
      <c r="AS125" t="str">
        <f t="shared" si="320"/>
        <v>31 Science, engineering and technology associate professionals</v>
      </c>
      <c r="AT125" s="27">
        <f t="shared" si="307"/>
        <v>-3.581893264377789E-2</v>
      </c>
      <c r="AU125" s="27">
        <f t="shared" si="307"/>
        <v>0.26957969449118657</v>
      </c>
      <c r="AV125" s="27">
        <f t="shared" si="307"/>
        <v>-0.31710169472520211</v>
      </c>
      <c r="AW125" s="27">
        <f t="shared" si="307"/>
        <v>7.8268287412713411E-2</v>
      </c>
      <c r="AX125" s="27">
        <f t="shared" si="308"/>
        <v>-0.2388334073124887</v>
      </c>
      <c r="BD125" t="str">
        <f t="shared" si="321"/>
        <v>31 Science, engineering and technology associate professionals</v>
      </c>
      <c r="BE125" s="27">
        <f t="shared" si="309"/>
        <v>0.67557361130184557</v>
      </c>
      <c r="BF125" s="27">
        <f t="shared" si="309"/>
        <v>9.7574018666841678E-2</v>
      </c>
      <c r="BG125" s="27">
        <f t="shared" si="309"/>
        <v>-0.78693610316976237</v>
      </c>
      <c r="BH125" s="27">
        <f t="shared" si="309"/>
        <v>-0.2585664575725346</v>
      </c>
      <c r="BI125" s="27">
        <f t="shared" si="310"/>
        <v>-1.045502560742297</v>
      </c>
      <c r="BO125" t="str">
        <f t="shared" si="322"/>
        <v>31 Science, engineering and technology associate professionals</v>
      </c>
      <c r="BP125" s="27">
        <f t="shared" si="311"/>
        <v>0.38890356633259904</v>
      </c>
      <c r="BQ125" s="27">
        <f t="shared" si="311"/>
        <v>0.10906903942615154</v>
      </c>
      <c r="BR125" s="27">
        <f t="shared" si="311"/>
        <v>-0.56369875115614931</v>
      </c>
      <c r="BS125" s="27">
        <f t="shared" si="311"/>
        <v>-0.14060300737684428</v>
      </c>
      <c r="BT125" s="27">
        <f t="shared" si="312"/>
        <v>-0.70430175853299359</v>
      </c>
      <c r="BZ125" t="str">
        <f t="shared" si="323"/>
        <v>31 Science, engineering and technology associate professionals</v>
      </c>
      <c r="CA125" s="68">
        <f t="shared" si="313"/>
        <v>0.31184180760207747</v>
      </c>
      <c r="CB125" s="68">
        <f t="shared" si="313"/>
        <v>0.26247994227441174</v>
      </c>
      <c r="CC125" s="68">
        <f t="shared" si="313"/>
        <v>-0.52143113164262456</v>
      </c>
      <c r="CD125" s="68">
        <f t="shared" si="313"/>
        <v>-0.37712875443619165</v>
      </c>
      <c r="CE125" s="68">
        <f t="shared" si="314"/>
        <v>-0.89855988607881621</v>
      </c>
      <c r="CK125" t="str">
        <f t="shared" si="324"/>
        <v>31 Science, engineering and technology associate professionals</v>
      </c>
      <c r="CL125" s="68">
        <f t="shared" si="315"/>
        <v>0.10582488766597586</v>
      </c>
      <c r="CM125" s="68">
        <f t="shared" si="315"/>
        <v>3.1031462247861907E-2</v>
      </c>
      <c r="CN125" s="68">
        <f t="shared" si="315"/>
        <v>5.7365017099910875E-2</v>
      </c>
      <c r="CO125" s="68">
        <f t="shared" si="315"/>
        <v>-1.0838422356037603E-3</v>
      </c>
      <c r="CP125" s="68">
        <f t="shared" si="316"/>
        <v>5.6281174864307115E-2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3.59635158443148E-2</v>
      </c>
      <c r="C126" s="27">
        <f t="shared" si="299"/>
        <v>-2.3417532774245367E-2</v>
      </c>
      <c r="D126" s="27">
        <f t="shared" si="299"/>
        <v>1.9988012813489428E-2</v>
      </c>
      <c r="E126" s="27">
        <f t="shared" si="299"/>
        <v>4.0173872674556355E-2</v>
      </c>
      <c r="F126" s="27">
        <f t="shared" si="300"/>
        <v>6.0161885488045783E-2</v>
      </c>
      <c r="L126" t="str">
        <f t="shared" si="317"/>
        <v>32 Health and social care associate professionals</v>
      </c>
      <c r="M126" s="27">
        <f t="shared" si="301"/>
        <v>0.70589722330755955</v>
      </c>
      <c r="N126" s="27">
        <f t="shared" si="301"/>
        <v>-0.23768640208823077</v>
      </c>
      <c r="O126" s="27">
        <f t="shared" si="301"/>
        <v>0.37052826712458709</v>
      </c>
      <c r="P126" s="27">
        <f t="shared" si="301"/>
        <v>0.76745462842000389</v>
      </c>
      <c r="Q126" s="27">
        <f t="shared" si="302"/>
        <v>1.137982895544591</v>
      </c>
      <c r="W126" t="str">
        <f t="shared" si="318"/>
        <v>32 Health and social care associate professionals</v>
      </c>
      <c r="X126" s="27">
        <f t="shared" si="303"/>
        <v>0.88349642230678649</v>
      </c>
      <c r="Y126" s="27">
        <f t="shared" si="303"/>
        <v>0.11400602955584382</v>
      </c>
      <c r="Z126" s="27">
        <f t="shared" si="303"/>
        <v>0.74083021985566155</v>
      </c>
      <c r="AA126" s="27">
        <f t="shared" si="303"/>
        <v>1.67485548641117</v>
      </c>
      <c r="AB126" s="27">
        <f t="shared" si="304"/>
        <v>2.4156857062668315</v>
      </c>
      <c r="AH126" t="str">
        <f t="shared" si="319"/>
        <v>32 Health and social care associate professionals</v>
      </c>
      <c r="AI126" s="27">
        <f t="shared" si="305"/>
        <v>-0.19397861485116552</v>
      </c>
      <c r="AJ126" s="27">
        <f t="shared" si="305"/>
        <v>-3.23847192488671E-2</v>
      </c>
      <c r="AK126" s="27">
        <f t="shared" si="305"/>
        <v>-0.47292379507594795</v>
      </c>
      <c r="AL126" s="27">
        <f t="shared" si="305"/>
        <v>-0.61056986579562755</v>
      </c>
      <c r="AM126" s="27">
        <f t="shared" si="306"/>
        <v>-1.0834936608715755</v>
      </c>
      <c r="AS126" t="str">
        <f t="shared" si="320"/>
        <v>32 Health and social care associate professionals</v>
      </c>
      <c r="AT126" s="27">
        <f t="shared" si="307"/>
        <v>0.13069663515203767</v>
      </c>
      <c r="AU126" s="27">
        <f t="shared" si="307"/>
        <v>7.698861352571984E-2</v>
      </c>
      <c r="AV126" s="27">
        <f t="shared" si="307"/>
        <v>-5.200560812898436E-3</v>
      </c>
      <c r="AW126" s="27">
        <f t="shared" si="307"/>
        <v>0.13043182542657727</v>
      </c>
      <c r="AX126" s="27">
        <f t="shared" si="308"/>
        <v>0.12523126461367884</v>
      </c>
      <c r="BD126" t="str">
        <f t="shared" si="321"/>
        <v>32 Health and social care associate professionals</v>
      </c>
      <c r="BE126" s="27">
        <f t="shared" si="309"/>
        <v>0.70109784966125721</v>
      </c>
      <c r="BF126" s="27">
        <f t="shared" si="309"/>
        <v>0.25385689147959845</v>
      </c>
      <c r="BG126" s="27">
        <f t="shared" si="309"/>
        <v>6.7734967826527104E-3</v>
      </c>
      <c r="BH126" s="27">
        <f t="shared" si="309"/>
        <v>0.45448999867028794</v>
      </c>
      <c r="BI126" s="27">
        <f t="shared" si="310"/>
        <v>0.46126349545294065</v>
      </c>
      <c r="BO126" t="str">
        <f t="shared" si="322"/>
        <v>32 Health and social care associate professionals</v>
      </c>
      <c r="BP126" s="27">
        <f t="shared" si="311"/>
        <v>0.36649813588082569</v>
      </c>
      <c r="BQ126" s="27">
        <f t="shared" si="311"/>
        <v>4.8652895002495811E-2</v>
      </c>
      <c r="BR126" s="27">
        <f t="shared" si="311"/>
        <v>-0.31672064837417668</v>
      </c>
      <c r="BS126" s="27">
        <f t="shared" si="311"/>
        <v>-0.44480127597771313</v>
      </c>
      <c r="BT126" s="27">
        <f t="shared" si="312"/>
        <v>-0.76152192435188981</v>
      </c>
      <c r="BZ126" t="str">
        <f t="shared" si="323"/>
        <v>32 Health and social care associate professionals</v>
      </c>
      <c r="CA126" s="68">
        <f t="shared" si="313"/>
        <v>-0.19082764834866295</v>
      </c>
      <c r="CB126" s="68">
        <f t="shared" si="313"/>
        <v>-5.6142270935903849E-3</v>
      </c>
      <c r="CC126" s="68">
        <f t="shared" si="313"/>
        <v>-4.0514980882076057E-2</v>
      </c>
      <c r="CD126" s="68">
        <f t="shared" si="313"/>
        <v>-0.24100718507262597</v>
      </c>
      <c r="CE126" s="68">
        <f t="shared" si="314"/>
        <v>-0.28152216595470203</v>
      </c>
      <c r="CK126" t="str">
        <f t="shared" si="324"/>
        <v>32 Health and social care associate professionals</v>
      </c>
      <c r="CL126" s="68">
        <f t="shared" si="315"/>
        <v>1.4604930274818795E-2</v>
      </c>
      <c r="CM126" s="68">
        <f t="shared" si="315"/>
        <v>-6.0654701881135559E-3</v>
      </c>
      <c r="CN126" s="68">
        <f t="shared" si="315"/>
        <v>2.676552557251434E-2</v>
      </c>
      <c r="CO126" s="68">
        <f t="shared" si="315"/>
        <v>1.7286585668223664E-2</v>
      </c>
      <c r="CP126" s="68">
        <f t="shared" si="316"/>
        <v>4.4052111240738004E-2</v>
      </c>
    </row>
    <row r="127" spans="1:94" x14ac:dyDescent="0.2">
      <c r="A127" t="str">
        <f t="shared" si="298"/>
        <v>33 Protective service occupations</v>
      </c>
      <c r="B127" s="27">
        <f t="shared" si="299"/>
        <v>7.80323257595366E-3</v>
      </c>
      <c r="C127" s="27">
        <f t="shared" si="299"/>
        <v>-9.899330423236985E-4</v>
      </c>
      <c r="D127" s="27">
        <f t="shared" si="299"/>
        <v>1.7855040950594946E-2</v>
      </c>
      <c r="E127" s="27">
        <f t="shared" si="299"/>
        <v>3.2635955742197874E-2</v>
      </c>
      <c r="F127" s="27">
        <f t="shared" si="300"/>
        <v>5.0490996692792819E-2</v>
      </c>
      <c r="L127" t="str">
        <f t="shared" si="317"/>
        <v>33 Protective service occupations</v>
      </c>
      <c r="M127" s="27">
        <f t="shared" si="301"/>
        <v>0.10238832865202707</v>
      </c>
      <c r="N127" s="27">
        <f t="shared" si="301"/>
        <v>7.3180707022639235E-3</v>
      </c>
      <c r="O127" s="27">
        <f t="shared" si="301"/>
        <v>0.26021350089013506</v>
      </c>
      <c r="P127" s="27">
        <f t="shared" si="301"/>
        <v>0.43967003562904949</v>
      </c>
      <c r="Q127" s="27">
        <f t="shared" si="302"/>
        <v>0.69988353651918456</v>
      </c>
      <c r="W127" t="str">
        <f t="shared" si="318"/>
        <v>33 Protective service occupations</v>
      </c>
      <c r="X127" s="27">
        <f t="shared" si="303"/>
        <v>8.013007684141904E-2</v>
      </c>
      <c r="Y127" s="27">
        <f t="shared" si="303"/>
        <v>0.39406563124731964</v>
      </c>
      <c r="Z127" s="27">
        <f t="shared" si="303"/>
        <v>0.76559134232892445</v>
      </c>
      <c r="AA127" s="27">
        <f t="shared" si="303"/>
        <v>1.3653700669235742</v>
      </c>
      <c r="AB127" s="27">
        <f t="shared" si="304"/>
        <v>2.1309614092524987</v>
      </c>
      <c r="AH127" t="str">
        <f t="shared" si="319"/>
        <v>33 Protective service occupations</v>
      </c>
      <c r="AI127" s="27">
        <f t="shared" si="305"/>
        <v>2.9633191756546218E-3</v>
      </c>
      <c r="AJ127" s="27">
        <f t="shared" si="305"/>
        <v>0.12468304956977094</v>
      </c>
      <c r="AK127" s="27">
        <f t="shared" si="305"/>
        <v>0.17756950956790829</v>
      </c>
      <c r="AL127" s="27">
        <f t="shared" si="305"/>
        <v>0.30121273144922533</v>
      </c>
      <c r="AM127" s="27">
        <f t="shared" si="306"/>
        <v>0.47878224101713363</v>
      </c>
      <c r="AS127" t="str">
        <f t="shared" si="320"/>
        <v>33 Protective service occupations</v>
      </c>
      <c r="AT127" s="27">
        <f t="shared" si="307"/>
        <v>-7.9879899073051486E-2</v>
      </c>
      <c r="AU127" s="27">
        <f t="shared" si="307"/>
        <v>6.5104220605037177E-2</v>
      </c>
      <c r="AV127" s="27">
        <f t="shared" si="307"/>
        <v>3.6881711544997031E-2</v>
      </c>
      <c r="AW127" s="27">
        <f t="shared" si="307"/>
        <v>6.5345158247033852E-2</v>
      </c>
      <c r="AX127" s="27">
        <f t="shared" si="308"/>
        <v>0.10222686979203088</v>
      </c>
      <c r="BD127" t="str">
        <f t="shared" si="321"/>
        <v>33 Protective service occupations</v>
      </c>
      <c r="BE127" s="27">
        <f t="shared" si="309"/>
        <v>0.19501901462207005</v>
      </c>
      <c r="BF127" s="27">
        <f t="shared" si="309"/>
        <v>-0.1174371320662857</v>
      </c>
      <c r="BG127" s="27">
        <f t="shared" si="309"/>
        <v>0.51853138710815561</v>
      </c>
      <c r="BH127" s="27">
        <f t="shared" si="309"/>
        <v>0.24958558653536844</v>
      </c>
      <c r="BI127" s="27">
        <f t="shared" si="310"/>
        <v>0.76811697364352405</v>
      </c>
      <c r="BO127" t="str">
        <f t="shared" si="322"/>
        <v>33 Protective service occupations</v>
      </c>
      <c r="BP127" s="27">
        <f t="shared" si="311"/>
        <v>0.16093278484689888</v>
      </c>
      <c r="BQ127" s="27">
        <f t="shared" si="311"/>
        <v>-0.11036885107676886</v>
      </c>
      <c r="BR127" s="27">
        <f t="shared" si="311"/>
        <v>0.19415267910098155</v>
      </c>
      <c r="BS127" s="27">
        <f t="shared" si="311"/>
        <v>-0.33413794584220469</v>
      </c>
      <c r="BT127" s="27">
        <f t="shared" si="312"/>
        <v>-0.13998526674122314</v>
      </c>
      <c r="BZ127" t="str">
        <f t="shared" si="323"/>
        <v>33 Protective service occupations</v>
      </c>
      <c r="CA127" s="68">
        <f t="shared" si="313"/>
        <v>-0.13668269349697471</v>
      </c>
      <c r="CB127" s="68">
        <f t="shared" si="313"/>
        <v>5.8408083838116687E-2</v>
      </c>
      <c r="CC127" s="68">
        <f t="shared" si="313"/>
        <v>6.87738724978324E-2</v>
      </c>
      <c r="CD127" s="68">
        <f t="shared" si="313"/>
        <v>-0.43545621326197947</v>
      </c>
      <c r="CE127" s="68">
        <f t="shared" si="314"/>
        <v>-0.36668234076414707</v>
      </c>
      <c r="CK127" t="str">
        <f t="shared" si="324"/>
        <v>33 Protective service occupations</v>
      </c>
      <c r="CL127" s="68">
        <f t="shared" si="315"/>
        <v>-2.6417691591664988E-2</v>
      </c>
      <c r="CM127" s="68">
        <f t="shared" si="315"/>
        <v>-2.2074909956887601E-2</v>
      </c>
      <c r="CN127" s="68">
        <f t="shared" si="315"/>
        <v>-5.665702077905177E-3</v>
      </c>
      <c r="CO127" s="68">
        <f t="shared" si="315"/>
        <v>-8.3484944617281315E-2</v>
      </c>
      <c r="CP127" s="68">
        <f t="shared" si="316"/>
        <v>-8.9150646695186492E-2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5.1503310888786735E-2</v>
      </c>
      <c r="C128" s="27">
        <f t="shared" si="299"/>
        <v>-1.0097071286424564E-3</v>
      </c>
      <c r="D128" s="27">
        <f t="shared" si="299"/>
        <v>1.7484283754819169E-2</v>
      </c>
      <c r="E128" s="27">
        <f t="shared" si="299"/>
        <v>5.8623518862721408E-2</v>
      </c>
      <c r="F128" s="27">
        <f t="shared" si="300"/>
        <v>7.6107802617540576E-2</v>
      </c>
      <c r="L128" t="str">
        <f t="shared" si="317"/>
        <v>34 Culture, media and sports occupations</v>
      </c>
      <c r="M128" s="27">
        <f t="shared" si="301"/>
        <v>0.5745807559245546</v>
      </c>
      <c r="N128" s="27">
        <f t="shared" si="301"/>
        <v>-8.035920045427325E-2</v>
      </c>
      <c r="O128" s="27">
        <f t="shared" si="301"/>
        <v>0.19164905160346901</v>
      </c>
      <c r="P128" s="27">
        <f t="shared" si="301"/>
        <v>0.78184501822400643</v>
      </c>
      <c r="Q128" s="27">
        <f t="shared" si="302"/>
        <v>0.97349406982747544</v>
      </c>
      <c r="W128" t="str">
        <f t="shared" si="318"/>
        <v>34 Culture, media and sports occupations</v>
      </c>
      <c r="X128" s="27">
        <f t="shared" si="303"/>
        <v>-0.50711139787629378</v>
      </c>
      <c r="Y128" s="27">
        <f t="shared" si="303"/>
        <v>0.61606742976686579</v>
      </c>
      <c r="Z128" s="27">
        <f t="shared" si="303"/>
        <v>-0.20649956342542275</v>
      </c>
      <c r="AA128" s="27">
        <f t="shared" si="303"/>
        <v>0.56766730014464617</v>
      </c>
      <c r="AB128" s="27">
        <f t="shared" si="304"/>
        <v>0.36116773671922342</v>
      </c>
      <c r="AH128" t="str">
        <f t="shared" si="319"/>
        <v>34 Culture, media and sports occupations</v>
      </c>
      <c r="AI128" s="27">
        <f t="shared" si="305"/>
        <v>-1.3593276538790278E-3</v>
      </c>
      <c r="AJ128" s="27">
        <f t="shared" si="305"/>
        <v>0.12893557086858298</v>
      </c>
      <c r="AK128" s="27">
        <f t="shared" si="305"/>
        <v>-3.7033371870715537E-2</v>
      </c>
      <c r="AL128" s="27">
        <f t="shared" si="305"/>
        <v>0.1936544468420579</v>
      </c>
      <c r="AM128" s="27">
        <f t="shared" si="306"/>
        <v>0.15662107497134237</v>
      </c>
      <c r="AS128" t="str">
        <f t="shared" si="320"/>
        <v>34 Culture, media and sports occupations</v>
      </c>
      <c r="AT128" s="27">
        <f t="shared" si="307"/>
        <v>-9.55659106128387E-2</v>
      </c>
      <c r="AU128" s="27">
        <f t="shared" si="307"/>
        <v>9.091883435162984E-2</v>
      </c>
      <c r="AV128" s="27">
        <f t="shared" si="307"/>
        <v>-8.9199129960945589E-2</v>
      </c>
      <c r="AW128" s="27">
        <f t="shared" si="307"/>
        <v>3.1458974594090527E-2</v>
      </c>
      <c r="AX128" s="27">
        <f t="shared" si="308"/>
        <v>-5.7740155366855062E-2</v>
      </c>
      <c r="BD128" t="str">
        <f t="shared" si="321"/>
        <v>34 Culture, media and sports occupations</v>
      </c>
      <c r="BE128" s="27">
        <f t="shared" si="309"/>
        <v>-4.2680082292966492E-2</v>
      </c>
      <c r="BF128" s="27">
        <f t="shared" si="309"/>
        <v>-6.7068957316709366E-3</v>
      </c>
      <c r="BG128" s="27">
        <f t="shared" si="309"/>
        <v>-0.31194752257384661</v>
      </c>
      <c r="BH128" s="27">
        <f t="shared" si="309"/>
        <v>0.10297375329781655</v>
      </c>
      <c r="BI128" s="27">
        <f t="shared" si="310"/>
        <v>-0.20897376927603006</v>
      </c>
      <c r="BO128" t="str">
        <f t="shared" si="322"/>
        <v>34 Culture, media and sports occupations</v>
      </c>
      <c r="BP128" s="27">
        <f t="shared" si="311"/>
        <v>-0.24797118643117355</v>
      </c>
      <c r="BQ128" s="27">
        <f t="shared" si="311"/>
        <v>-1.9971966836649813E-2</v>
      </c>
      <c r="BR128" s="27">
        <f t="shared" si="311"/>
        <v>-0.29362671565212695</v>
      </c>
      <c r="BS128" s="27">
        <f t="shared" si="311"/>
        <v>-0.26376009982800297</v>
      </c>
      <c r="BT128" s="27">
        <f t="shared" si="312"/>
        <v>-0.55738681548012992</v>
      </c>
      <c r="BZ128" t="str">
        <f t="shared" si="323"/>
        <v>34 Culture, media and sports occupations</v>
      </c>
      <c r="CA128" s="68">
        <f t="shared" si="313"/>
        <v>-0.15587822013639308</v>
      </c>
      <c r="CB128" s="68">
        <f t="shared" si="313"/>
        <v>8.5457228413406972E-3</v>
      </c>
      <c r="CC128" s="68">
        <f t="shared" si="313"/>
        <v>-0.14146343666823125</v>
      </c>
      <c r="CD128" s="68">
        <f t="shared" si="313"/>
        <v>-0.21826702885807714</v>
      </c>
      <c r="CE128" s="68">
        <f t="shared" si="314"/>
        <v>-0.35973046552630839</v>
      </c>
      <c r="CK128" t="str">
        <f t="shared" si="324"/>
        <v>34 Culture, media and sports occupations</v>
      </c>
      <c r="CL128" s="68">
        <f t="shared" si="315"/>
        <v>4.8667058375961247E-2</v>
      </c>
      <c r="CM128" s="68">
        <f t="shared" si="315"/>
        <v>-2.0489411973071359E-2</v>
      </c>
      <c r="CN128" s="68">
        <f t="shared" si="315"/>
        <v>1.4313248826844704E-2</v>
      </c>
      <c r="CO128" s="68">
        <f t="shared" si="315"/>
        <v>-4.6674753728488894E-2</v>
      </c>
      <c r="CP128" s="68">
        <f t="shared" si="316"/>
        <v>-3.2361504901644189E-2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0.14528977018646089</v>
      </c>
      <c r="C129" s="27">
        <f t="shared" si="299"/>
        <v>-4.2530020626953657E-2</v>
      </c>
      <c r="D129" s="27">
        <f t="shared" si="299"/>
        <v>0.12888975330472441</v>
      </c>
      <c r="E129" s="27">
        <f t="shared" si="299"/>
        <v>0.27978287180374428</v>
      </c>
      <c r="F129" s="27">
        <f t="shared" si="300"/>
        <v>0.40867262510846869</v>
      </c>
      <c r="L129" t="str">
        <f t="shared" si="317"/>
        <v>35 Business and public service associate professionals</v>
      </c>
      <c r="M129" s="27">
        <f t="shared" si="301"/>
        <v>2.2159224404809583</v>
      </c>
      <c r="N129" s="27">
        <f t="shared" si="301"/>
        <v>-0.55269684073772041</v>
      </c>
      <c r="O129" s="27">
        <f t="shared" si="301"/>
        <v>1.2052632993124401</v>
      </c>
      <c r="P129" s="27">
        <f t="shared" si="301"/>
        <v>2.4436118144940915</v>
      </c>
      <c r="Q129" s="27">
        <f t="shared" si="302"/>
        <v>3.6488751138065316</v>
      </c>
      <c r="W129" t="str">
        <f t="shared" si="318"/>
        <v>35 Business and public service associate professionals</v>
      </c>
      <c r="X129" s="27">
        <f t="shared" si="303"/>
        <v>0.72576489663465793</v>
      </c>
      <c r="Y129" s="27">
        <f t="shared" si="303"/>
        <v>1.3945272291160666</v>
      </c>
      <c r="Z129" s="27">
        <f t="shared" si="303"/>
        <v>0.18915946033355091</v>
      </c>
      <c r="AA129" s="27">
        <f t="shared" si="303"/>
        <v>1.8492697986305302</v>
      </c>
      <c r="AB129" s="27">
        <f t="shared" si="304"/>
        <v>2.0384292589640811</v>
      </c>
      <c r="AH129" t="str">
        <f t="shared" si="319"/>
        <v>35 Business and public service associate professionals</v>
      </c>
      <c r="AI129" s="27">
        <f t="shared" si="305"/>
        <v>9.4604992463559689E-2</v>
      </c>
      <c r="AJ129" s="27">
        <f t="shared" si="305"/>
        <v>0.54361116326173997</v>
      </c>
      <c r="AK129" s="27">
        <f t="shared" si="305"/>
        <v>9.2829378198690193E-2</v>
      </c>
      <c r="AL129" s="27">
        <f t="shared" si="305"/>
        <v>0.84676509592481253</v>
      </c>
      <c r="AM129" s="27">
        <f t="shared" si="306"/>
        <v>0.93959447412350272</v>
      </c>
      <c r="AS129" t="str">
        <f t="shared" si="320"/>
        <v>35 Business and public service associate professionals</v>
      </c>
      <c r="AT129" s="27">
        <f t="shared" si="307"/>
        <v>3.4365194516476905E-2</v>
      </c>
      <c r="AU129" s="27">
        <f t="shared" si="307"/>
        <v>0.47665401141564034</v>
      </c>
      <c r="AV129" s="27">
        <f t="shared" si="307"/>
        <v>-4.751202936407628E-2</v>
      </c>
      <c r="AW129" s="27">
        <f t="shared" si="307"/>
        <v>0.5718753273074042</v>
      </c>
      <c r="AX129" s="27">
        <f t="shared" si="308"/>
        <v>0.52436329794332792</v>
      </c>
      <c r="BD129" t="str">
        <f t="shared" si="321"/>
        <v>35 Business and public service associate professionals</v>
      </c>
      <c r="BE129" s="27">
        <f t="shared" si="309"/>
        <v>1.3950828692830282</v>
      </c>
      <c r="BF129" s="27">
        <f t="shared" si="309"/>
        <v>0.4172191325390564</v>
      </c>
      <c r="BG129" s="27">
        <f t="shared" si="309"/>
        <v>-1.0408516377200652</v>
      </c>
      <c r="BH129" s="27">
        <f t="shared" si="309"/>
        <v>-0.32557534772862162</v>
      </c>
      <c r="BI129" s="27">
        <f t="shared" si="310"/>
        <v>-1.3664269854486868</v>
      </c>
      <c r="BO129" t="str">
        <f t="shared" si="322"/>
        <v>35 Business and public service associate professionals</v>
      </c>
      <c r="BP129" s="27">
        <f t="shared" si="311"/>
        <v>0.69328811088376874</v>
      </c>
      <c r="BQ129" s="27">
        <f t="shared" si="311"/>
        <v>0.16074069468615804</v>
      </c>
      <c r="BR129" s="27">
        <f t="shared" si="311"/>
        <v>-1.5263172840545076</v>
      </c>
      <c r="BS129" s="27">
        <f t="shared" si="311"/>
        <v>-1.5764867259949575</v>
      </c>
      <c r="BT129" s="27">
        <f t="shared" si="312"/>
        <v>-3.1028040100494652</v>
      </c>
      <c r="BZ129" t="str">
        <f t="shared" si="323"/>
        <v>35 Business and public service associate professionals</v>
      </c>
      <c r="CA129" s="68">
        <f t="shared" si="313"/>
        <v>-6.2482471641294168E-2</v>
      </c>
      <c r="CB129" s="68">
        <f t="shared" si="313"/>
        <v>4.8984270305857613E-2</v>
      </c>
      <c r="CC129" s="68">
        <f t="shared" si="313"/>
        <v>-0.93077857462858926</v>
      </c>
      <c r="CD129" s="68">
        <f t="shared" si="313"/>
        <v>-1.6240891582376644</v>
      </c>
      <c r="CE129" s="68">
        <f t="shared" si="314"/>
        <v>-2.5548677328662537</v>
      </c>
      <c r="CK129" t="str">
        <f t="shared" si="324"/>
        <v>35 Business and public service associate professionals</v>
      </c>
      <c r="CL129" s="68">
        <f t="shared" si="315"/>
        <v>0.22051861062985245</v>
      </c>
      <c r="CM129" s="68">
        <f t="shared" si="315"/>
        <v>-0.14822393274322876</v>
      </c>
      <c r="CN129" s="68">
        <f t="shared" si="315"/>
        <v>-8.3745849605492029E-2</v>
      </c>
      <c r="CO129" s="68">
        <f t="shared" si="315"/>
        <v>-8.4679632524569226E-2</v>
      </c>
      <c r="CP129" s="68">
        <f t="shared" si="316"/>
        <v>-0.16842548213006125</v>
      </c>
    </row>
    <row r="130" spans="1:94" x14ac:dyDescent="0.2">
      <c r="A130" t="str">
        <f t="shared" si="298"/>
        <v>41 Administrative occupations</v>
      </c>
      <c r="B130" s="27">
        <f t="shared" si="299"/>
        <v>0.10134589379645215</v>
      </c>
      <c r="C130" s="27">
        <f t="shared" si="299"/>
        <v>-4.4532022452816011E-2</v>
      </c>
      <c r="D130" s="27">
        <f t="shared" si="299"/>
        <v>8.0640097760014517E-2</v>
      </c>
      <c r="E130" s="27">
        <f t="shared" si="299"/>
        <v>0.18044011377615327</v>
      </c>
      <c r="F130" s="27">
        <f t="shared" si="300"/>
        <v>0.26108021153616778</v>
      </c>
      <c r="L130" t="str">
        <f t="shared" si="317"/>
        <v>41 Administrative occupations</v>
      </c>
      <c r="M130" s="27">
        <f t="shared" si="301"/>
        <v>1.7621793944066653</v>
      </c>
      <c r="N130" s="27">
        <f t="shared" si="301"/>
        <v>-0.59127627038375152</v>
      </c>
      <c r="O130" s="27">
        <f t="shared" si="301"/>
        <v>1.0323038117639731</v>
      </c>
      <c r="P130" s="27">
        <f t="shared" si="301"/>
        <v>2.0950710322644905</v>
      </c>
      <c r="Q130" s="27">
        <f t="shared" si="302"/>
        <v>3.1273748440284637</v>
      </c>
      <c r="W130" t="str">
        <f t="shared" si="318"/>
        <v>41 Administrative occupations</v>
      </c>
      <c r="X130" s="27">
        <f t="shared" si="303"/>
        <v>1.3676584694339144</v>
      </c>
      <c r="Y130" s="27">
        <f t="shared" si="303"/>
        <v>0.97909158675587449</v>
      </c>
      <c r="Z130" s="27">
        <f t="shared" si="303"/>
        <v>1.0823375939143567</v>
      </c>
      <c r="AA130" s="27">
        <f t="shared" si="303"/>
        <v>3.0729219186213825</v>
      </c>
      <c r="AB130" s="27">
        <f t="shared" si="304"/>
        <v>4.1552595125357392</v>
      </c>
      <c r="AH130" t="str">
        <f t="shared" si="319"/>
        <v>41 Administrative occupations</v>
      </c>
      <c r="AI130" s="27">
        <f t="shared" si="305"/>
        <v>0.54845388837897335</v>
      </c>
      <c r="AJ130" s="27">
        <f t="shared" si="305"/>
        <v>0.218692026219375</v>
      </c>
      <c r="AK130" s="27">
        <f t="shared" si="305"/>
        <v>0.38474331545445573</v>
      </c>
      <c r="AL130" s="27">
        <f t="shared" si="305"/>
        <v>1.2342612942178492</v>
      </c>
      <c r="AM130" s="27">
        <f t="shared" si="306"/>
        <v>1.619004609672305</v>
      </c>
      <c r="AS130" t="str">
        <f t="shared" si="320"/>
        <v>41 Administrative occupations</v>
      </c>
      <c r="AT130" s="27">
        <f t="shared" si="307"/>
        <v>0.47076632439783239</v>
      </c>
      <c r="AU130" s="27">
        <f t="shared" si="307"/>
        <v>0.23220050504755374</v>
      </c>
      <c r="AV130" s="27">
        <f t="shared" si="307"/>
        <v>0.18289111744082742</v>
      </c>
      <c r="AW130" s="27">
        <f t="shared" si="307"/>
        <v>1.0417944357740785</v>
      </c>
      <c r="AX130" s="27">
        <f t="shared" si="308"/>
        <v>1.2246855532149059</v>
      </c>
      <c r="BD130" t="str">
        <f t="shared" si="321"/>
        <v>41 Administrative occupations</v>
      </c>
      <c r="BE130" s="27">
        <f t="shared" si="309"/>
        <v>1.4475069792785042</v>
      </c>
      <c r="BF130" s="27">
        <f t="shared" si="309"/>
        <v>1.6002303970133305</v>
      </c>
      <c r="BG130" s="27">
        <f t="shared" si="309"/>
        <v>-1.8781357751809082</v>
      </c>
      <c r="BH130" s="27">
        <f t="shared" si="309"/>
        <v>-1.3195079340342986</v>
      </c>
      <c r="BI130" s="27">
        <f t="shared" si="310"/>
        <v>-3.1976437092152068</v>
      </c>
      <c r="BO130" t="str">
        <f t="shared" si="322"/>
        <v>41 Administrative occupations</v>
      </c>
      <c r="BP130" s="27">
        <f t="shared" si="311"/>
        <v>-0.1056787413028708</v>
      </c>
      <c r="BQ130" s="27">
        <f t="shared" si="311"/>
        <v>0.88566090395913832</v>
      </c>
      <c r="BR130" s="27">
        <f t="shared" si="311"/>
        <v>-4.0418481283092405</v>
      </c>
      <c r="BS130" s="27">
        <f t="shared" si="311"/>
        <v>-5.1240114800956977</v>
      </c>
      <c r="BT130" s="27">
        <f t="shared" si="312"/>
        <v>-9.1658596084049382</v>
      </c>
      <c r="BZ130" t="str">
        <f t="shared" si="323"/>
        <v>41 Administrative occupations</v>
      </c>
      <c r="CA130" s="68">
        <f t="shared" si="313"/>
        <v>-3.093114790210862</v>
      </c>
      <c r="CB130" s="68">
        <f t="shared" si="313"/>
        <v>9.7521037021968127E-2</v>
      </c>
      <c r="CC130" s="68">
        <f t="shared" si="313"/>
        <v>-2.7074732036431133</v>
      </c>
      <c r="CD130" s="68">
        <f t="shared" si="313"/>
        <v>-4.0162279684163522</v>
      </c>
      <c r="CE130" s="68">
        <f t="shared" si="314"/>
        <v>-6.7237011720594655</v>
      </c>
      <c r="CK130" t="str">
        <f t="shared" si="324"/>
        <v>41 Administrative occupations</v>
      </c>
      <c r="CL130" s="68">
        <f t="shared" si="315"/>
        <v>8.1293130829935834E-3</v>
      </c>
      <c r="CM130" s="68">
        <f t="shared" si="315"/>
        <v>-0.35279419832352366</v>
      </c>
      <c r="CN130" s="68">
        <f t="shared" si="315"/>
        <v>-0.25044806899797289</v>
      </c>
      <c r="CO130" s="68">
        <f t="shared" si="315"/>
        <v>-0.54441680008793858</v>
      </c>
      <c r="CP130" s="68">
        <f t="shared" si="316"/>
        <v>-0.79486486908591147</v>
      </c>
    </row>
    <row r="131" spans="1:94" x14ac:dyDescent="0.2">
      <c r="A131" t="str">
        <f t="shared" si="298"/>
        <v>42 Secretarial and related occupations</v>
      </c>
      <c r="B131" s="27">
        <f t="shared" si="299"/>
        <v>1.2428947971329207E-2</v>
      </c>
      <c r="C131" s="27">
        <f t="shared" si="299"/>
        <v>-3.9531309148819402E-3</v>
      </c>
      <c r="D131" s="27">
        <f t="shared" si="299"/>
        <v>1.8989267894464312E-2</v>
      </c>
      <c r="E131" s="27">
        <f t="shared" si="299"/>
        <v>3.3342630355212594E-2</v>
      </c>
      <c r="F131" s="27">
        <f t="shared" si="300"/>
        <v>5.2331898249676906E-2</v>
      </c>
      <c r="L131" t="str">
        <f t="shared" si="317"/>
        <v>42 Secretarial and related occupations</v>
      </c>
      <c r="M131" s="27">
        <f t="shared" si="301"/>
        <v>0.25653817892699182</v>
      </c>
      <c r="N131" s="27">
        <f t="shared" si="301"/>
        <v>-0.15725794398619108</v>
      </c>
      <c r="O131" s="27">
        <f t="shared" si="301"/>
        <v>0.43354351234637145</v>
      </c>
      <c r="P131" s="27">
        <f t="shared" si="301"/>
        <v>0.35486583372866254</v>
      </c>
      <c r="Q131" s="27">
        <f t="shared" si="302"/>
        <v>0.78840934607503399</v>
      </c>
      <c r="W131" t="str">
        <f t="shared" si="318"/>
        <v>42 Secretarial and related occupations</v>
      </c>
      <c r="X131" s="27">
        <f t="shared" si="303"/>
        <v>0.28277771027982501</v>
      </c>
      <c r="Y131" s="27">
        <f t="shared" si="303"/>
        <v>-4.5955514638375661E-2</v>
      </c>
      <c r="Z131" s="27">
        <f t="shared" si="303"/>
        <v>1.2793596336611772</v>
      </c>
      <c r="AA131" s="27">
        <f t="shared" si="303"/>
        <v>1.5909978183409343</v>
      </c>
      <c r="AB131" s="27">
        <f t="shared" si="304"/>
        <v>2.8703574520021116</v>
      </c>
      <c r="AH131" t="str">
        <f t="shared" si="319"/>
        <v>42 Secretarial and related occupations</v>
      </c>
      <c r="AI131" s="27">
        <f t="shared" si="305"/>
        <v>0.13210457678868948</v>
      </c>
      <c r="AJ131" s="27">
        <f t="shared" si="305"/>
        <v>6.2268098178628328E-3</v>
      </c>
      <c r="AK131" s="27">
        <f t="shared" si="305"/>
        <v>0.46580637163092975</v>
      </c>
      <c r="AL131" s="27">
        <f t="shared" si="305"/>
        <v>0.27396320769056448</v>
      </c>
      <c r="AM131" s="27">
        <f t="shared" si="306"/>
        <v>0.73976957932149423</v>
      </c>
      <c r="AS131" t="str">
        <f t="shared" si="320"/>
        <v>42 Secretarial and related occupations</v>
      </c>
      <c r="AT131" s="27">
        <f t="shared" si="307"/>
        <v>5.8814311859839208E-2</v>
      </c>
      <c r="AU131" s="27">
        <f t="shared" si="307"/>
        <v>4.6151667148067732E-3</v>
      </c>
      <c r="AV131" s="27">
        <f t="shared" si="307"/>
        <v>0.27869706226933544</v>
      </c>
      <c r="AW131" s="27">
        <f t="shared" si="307"/>
        <v>-5.5297706749576347E-2</v>
      </c>
      <c r="AX131" s="27">
        <f t="shared" si="308"/>
        <v>0.22339935551975909</v>
      </c>
      <c r="BD131" t="str">
        <f t="shared" si="321"/>
        <v>42 Secretarial and related occupations</v>
      </c>
      <c r="BE131" s="27">
        <f t="shared" si="309"/>
        <v>5.7065783547760596E-3</v>
      </c>
      <c r="BF131" s="27">
        <f t="shared" si="309"/>
        <v>1.7930769588365703E-2</v>
      </c>
      <c r="BG131" s="27">
        <f t="shared" si="309"/>
        <v>0.23175947279963394</v>
      </c>
      <c r="BH131" s="27">
        <f t="shared" si="309"/>
        <v>-1.978758721432395</v>
      </c>
      <c r="BI131" s="27">
        <f t="shared" si="310"/>
        <v>-1.746999248632761</v>
      </c>
      <c r="BO131" t="str">
        <f t="shared" si="322"/>
        <v>42 Secretarial and related occupations</v>
      </c>
      <c r="BP131" s="27">
        <f t="shared" si="311"/>
        <v>-0.4245533421993084</v>
      </c>
      <c r="BQ131" s="27">
        <f t="shared" si="311"/>
        <v>-3.9595464207473619E-2</v>
      </c>
      <c r="BR131" s="27">
        <f t="shared" si="311"/>
        <v>-0.52697881833000215</v>
      </c>
      <c r="BS131" s="27">
        <f t="shared" si="311"/>
        <v>-2.216334325989779</v>
      </c>
      <c r="BT131" s="27">
        <f t="shared" si="312"/>
        <v>-2.7433131443197816</v>
      </c>
      <c r="BZ131" t="str">
        <f t="shared" si="323"/>
        <v>42 Secretarial and related occupations</v>
      </c>
      <c r="CA131" s="68">
        <f t="shared" si="313"/>
        <v>-0.98645161829589867</v>
      </c>
      <c r="CB131" s="68">
        <f t="shared" si="313"/>
        <v>-0.17030288234902269</v>
      </c>
      <c r="CC131" s="68">
        <f t="shared" si="313"/>
        <v>-1.2613021521215337</v>
      </c>
      <c r="CD131" s="68">
        <f t="shared" si="313"/>
        <v>-1.4301850038974258</v>
      </c>
      <c r="CE131" s="68">
        <f t="shared" si="314"/>
        <v>-2.6914871560189595</v>
      </c>
      <c r="CK131" t="str">
        <f t="shared" si="324"/>
        <v>42 Secretarial and related occupations</v>
      </c>
      <c r="CL131" s="68">
        <f t="shared" si="315"/>
        <v>0.12306783240545383</v>
      </c>
      <c r="CM131" s="68">
        <f t="shared" si="315"/>
        <v>-8.6547231243545686E-2</v>
      </c>
      <c r="CN131" s="68">
        <f t="shared" si="315"/>
        <v>0.21073560912058487</v>
      </c>
      <c r="CO131" s="68">
        <f t="shared" si="315"/>
        <v>-8.0387743780936494E-2</v>
      </c>
      <c r="CP131" s="68">
        <f t="shared" si="316"/>
        <v>0.13034786533964837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2.491873655346144E-2</v>
      </c>
      <c r="C132" s="27">
        <f t="shared" si="299"/>
        <v>-2.4008604966269054E-2</v>
      </c>
      <c r="D132" s="27">
        <f t="shared" si="299"/>
        <v>3.650922230317228E-3</v>
      </c>
      <c r="E132" s="27">
        <f t="shared" si="299"/>
        <v>8.3312802916091777E-3</v>
      </c>
      <c r="F132" s="27">
        <f t="shared" si="300"/>
        <v>1.1982202521926406E-2</v>
      </c>
      <c r="L132" t="str">
        <f t="shared" si="317"/>
        <v>51 Skilled agricultural and related trades</v>
      </c>
      <c r="M132" s="27">
        <f t="shared" si="301"/>
        <v>3.3973438300300474E-2</v>
      </c>
      <c r="N132" s="27">
        <f t="shared" si="301"/>
        <v>-3.5891936921895878E-2</v>
      </c>
      <c r="O132" s="27">
        <f t="shared" si="301"/>
        <v>1.8274758187201007E-2</v>
      </c>
      <c r="P132" s="27">
        <f t="shared" si="301"/>
        <v>6.3847218935081079E-2</v>
      </c>
      <c r="Q132" s="27">
        <f t="shared" si="302"/>
        <v>8.2121977122282086E-2</v>
      </c>
      <c r="W132" t="str">
        <f t="shared" si="318"/>
        <v>51 Skilled agricultural and related trades</v>
      </c>
      <c r="X132" s="27">
        <f t="shared" si="303"/>
        <v>0.13442649314442057</v>
      </c>
      <c r="Y132" s="27">
        <f t="shared" si="303"/>
        <v>0.27738380186693812</v>
      </c>
      <c r="Z132" s="27">
        <f t="shared" si="303"/>
        <v>0.15185248295995724</v>
      </c>
      <c r="AA132" s="27">
        <f t="shared" si="303"/>
        <v>0.57405903225154464</v>
      </c>
      <c r="AB132" s="27">
        <f t="shared" si="304"/>
        <v>0.72591151521150188</v>
      </c>
      <c r="AH132" t="str">
        <f t="shared" si="319"/>
        <v>51 Skilled agricultural and related trades</v>
      </c>
      <c r="AI132" s="27">
        <f t="shared" si="305"/>
        <v>1.8447226271025019E-2</v>
      </c>
      <c r="AJ132" s="27">
        <f t="shared" si="305"/>
        <v>3.6243999699286267E-2</v>
      </c>
      <c r="AK132" s="27">
        <f t="shared" si="305"/>
        <v>6.6163270913858763E-2</v>
      </c>
      <c r="AL132" s="27">
        <f t="shared" si="305"/>
        <v>0.21563613966634143</v>
      </c>
      <c r="AM132" s="27">
        <f t="shared" si="306"/>
        <v>0.28179941058020019</v>
      </c>
      <c r="AS132" t="str">
        <f t="shared" si="320"/>
        <v>51 Skilled agricultural and related trades</v>
      </c>
      <c r="AT132" s="27">
        <f t="shared" si="307"/>
        <v>-2.7322219653021951E-2</v>
      </c>
      <c r="AU132" s="27">
        <f t="shared" si="307"/>
        <v>0.135618975744903</v>
      </c>
      <c r="AV132" s="27">
        <f t="shared" si="307"/>
        <v>4.8239700228857485E-2</v>
      </c>
      <c r="AW132" s="27">
        <f t="shared" si="307"/>
        <v>0.31051928645462923</v>
      </c>
      <c r="AX132" s="27">
        <f t="shared" si="308"/>
        <v>0.35875898668348671</v>
      </c>
      <c r="BD132" t="str">
        <f t="shared" si="321"/>
        <v>51 Skilled agricultural and related trades</v>
      </c>
      <c r="BE132" s="27">
        <f t="shared" si="309"/>
        <v>0.16539970364578971</v>
      </c>
      <c r="BF132" s="27">
        <f t="shared" si="309"/>
        <v>-7.2342182316380566E-2</v>
      </c>
      <c r="BG132" s="27">
        <f t="shared" si="309"/>
        <v>-6.2073153907479917E-2</v>
      </c>
      <c r="BH132" s="27">
        <f t="shared" si="309"/>
        <v>8.7255882720867817E-2</v>
      </c>
      <c r="BI132" s="27">
        <f t="shared" si="310"/>
        <v>2.51827288133879E-2</v>
      </c>
      <c r="BO132" t="str">
        <f t="shared" si="322"/>
        <v>51 Skilled agricultural and related trades</v>
      </c>
      <c r="BP132" s="27">
        <f t="shared" si="311"/>
        <v>0.23020809946704812</v>
      </c>
      <c r="BQ132" s="27">
        <f t="shared" si="311"/>
        <v>-0.13597277163230714</v>
      </c>
      <c r="BR132" s="27">
        <f t="shared" si="311"/>
        <v>-0.13088437123849461</v>
      </c>
      <c r="BS132" s="27">
        <f t="shared" si="311"/>
        <v>-8.6372019476798956E-2</v>
      </c>
      <c r="BT132" s="27">
        <f t="shared" si="312"/>
        <v>-0.21725639071529357</v>
      </c>
      <c r="BZ132" t="str">
        <f t="shared" si="323"/>
        <v>51 Skilled agricultural and related trades</v>
      </c>
      <c r="CA132" s="68">
        <f t="shared" si="313"/>
        <v>-0.12734774638648361</v>
      </c>
      <c r="CB132" s="68">
        <f t="shared" si="313"/>
        <v>9.2366734881427881E-2</v>
      </c>
      <c r="CC132" s="68">
        <f t="shared" si="313"/>
        <v>-0.30352929971884102</v>
      </c>
      <c r="CD132" s="68">
        <f t="shared" si="313"/>
        <v>-0.20925352079170123</v>
      </c>
      <c r="CE132" s="68">
        <f t="shared" si="314"/>
        <v>-0.51278282051054225</v>
      </c>
      <c r="CK132" t="str">
        <f t="shared" si="324"/>
        <v>51 Skilled agricultural and related trades</v>
      </c>
      <c r="CL132" s="68">
        <f t="shared" si="315"/>
        <v>-6.0347986485796645E-2</v>
      </c>
      <c r="CM132" s="68">
        <f t="shared" si="315"/>
        <v>-1.215538748921996E-2</v>
      </c>
      <c r="CN132" s="68">
        <f t="shared" si="315"/>
        <v>0.14833356972333489</v>
      </c>
      <c r="CO132" s="68">
        <f t="shared" si="315"/>
        <v>-0.25393690111532818</v>
      </c>
      <c r="CP132" s="68">
        <f t="shared" si="316"/>
        <v>-0.10560333139199329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2.3447915767345374E-3</v>
      </c>
      <c r="C133" s="27">
        <f t="shared" si="299"/>
        <v>3.6275750579138066E-3</v>
      </c>
      <c r="D133" s="27">
        <f t="shared" si="299"/>
        <v>8.3508538083439145E-3</v>
      </c>
      <c r="E133" s="27">
        <f t="shared" si="299"/>
        <v>1.8671192234125146E-2</v>
      </c>
      <c r="F133" s="27">
        <f t="shared" si="300"/>
        <v>2.702204604246906E-2</v>
      </c>
      <c r="L133" t="str">
        <f t="shared" si="317"/>
        <v>52 Skilled metal, electrical and electronic trades</v>
      </c>
      <c r="M133" s="27">
        <f t="shared" si="301"/>
        <v>0.13480006712709447</v>
      </c>
      <c r="N133" s="27">
        <f t="shared" si="301"/>
        <v>-0.12660905826431856</v>
      </c>
      <c r="O133" s="27">
        <f t="shared" si="301"/>
        <v>0.2558553862456221</v>
      </c>
      <c r="P133" s="27">
        <f t="shared" si="301"/>
        <v>0.40165091039369039</v>
      </c>
      <c r="Q133" s="27">
        <f t="shared" si="302"/>
        <v>0.65750629663931248</v>
      </c>
      <c r="W133" t="str">
        <f t="shared" si="318"/>
        <v>52 Skilled metal, electrical and electronic trades</v>
      </c>
      <c r="X133" s="27">
        <f t="shared" si="303"/>
        <v>-4.7522127128299729E-2</v>
      </c>
      <c r="Y133" s="27">
        <f t="shared" si="303"/>
        <v>2.6559052414769635E-2</v>
      </c>
      <c r="Z133" s="27">
        <f t="shared" si="303"/>
        <v>0.35591035347360367</v>
      </c>
      <c r="AA133" s="27">
        <f t="shared" si="303"/>
        <v>0.55783953927388108</v>
      </c>
      <c r="AB133" s="27">
        <f t="shared" si="304"/>
        <v>0.91374989274748475</v>
      </c>
      <c r="AH133" t="str">
        <f t="shared" si="319"/>
        <v>52 Skilled metal, electrical and electronic trades</v>
      </c>
      <c r="AI133" s="27">
        <f t="shared" si="305"/>
        <v>-7.6865899079733291E-2</v>
      </c>
      <c r="AJ133" s="27">
        <f t="shared" si="305"/>
        <v>6.1232600313658625E-2</v>
      </c>
      <c r="AK133" s="27">
        <f t="shared" si="305"/>
        <v>4.5368970458893876E-2</v>
      </c>
      <c r="AL133" s="27">
        <f t="shared" si="305"/>
        <v>0.17756119983495366</v>
      </c>
      <c r="AM133" s="27">
        <f t="shared" si="306"/>
        <v>0.22293017029384754</v>
      </c>
      <c r="AS133" t="str">
        <f t="shared" si="320"/>
        <v>52 Skilled metal, electrical and electronic trades</v>
      </c>
      <c r="AT133" s="27">
        <f t="shared" si="307"/>
        <v>-0.36578144267698098</v>
      </c>
      <c r="AU133" s="27">
        <f t="shared" si="307"/>
        <v>0.11556962930252324</v>
      </c>
      <c r="AV133" s="27">
        <f t="shared" si="307"/>
        <v>7.6256985818557332E-2</v>
      </c>
      <c r="AW133" s="27">
        <f t="shared" si="307"/>
        <v>0.33239535909409712</v>
      </c>
      <c r="AX133" s="27">
        <f t="shared" si="308"/>
        <v>0.40865234491265445</v>
      </c>
      <c r="BD133" t="str">
        <f t="shared" si="321"/>
        <v>52 Skilled metal, electrical and electronic trades</v>
      </c>
      <c r="BE133" s="27">
        <f t="shared" si="309"/>
        <v>1.5855998316550366</v>
      </c>
      <c r="BF133" s="27">
        <f t="shared" si="309"/>
        <v>-2.5843389571175983</v>
      </c>
      <c r="BG133" s="27">
        <f t="shared" si="309"/>
        <v>0.25459280519673833</v>
      </c>
      <c r="BH133" s="27">
        <f t="shared" si="309"/>
        <v>-0.47190608518547705</v>
      </c>
      <c r="BI133" s="27">
        <f t="shared" si="310"/>
        <v>-0.21731327998873873</v>
      </c>
      <c r="BO133" t="str">
        <f t="shared" si="322"/>
        <v>52 Skilled metal, electrical and electronic trades</v>
      </c>
      <c r="BP133" s="27">
        <f t="shared" si="311"/>
        <v>0.3522496088108813</v>
      </c>
      <c r="BQ133" s="27">
        <f t="shared" si="311"/>
        <v>-1.2610030549631706</v>
      </c>
      <c r="BR133" s="27">
        <f t="shared" si="311"/>
        <v>-0.78713355686114284</v>
      </c>
      <c r="BS133" s="27">
        <f t="shared" si="311"/>
        <v>-1.1384352061830469</v>
      </c>
      <c r="BT133" s="27">
        <f t="shared" si="312"/>
        <v>-1.9255687630441898</v>
      </c>
      <c r="BZ133" t="str">
        <f t="shared" si="323"/>
        <v>52 Skilled metal, electrical and electronic trades</v>
      </c>
      <c r="CA133" s="68">
        <f t="shared" si="313"/>
        <v>-0.57413192926842793</v>
      </c>
      <c r="CB133" s="68">
        <f t="shared" si="313"/>
        <v>-0.37085369459425799</v>
      </c>
      <c r="CC133" s="68">
        <f t="shared" si="313"/>
        <v>-0.63672335288025295</v>
      </c>
      <c r="CD133" s="68">
        <f t="shared" si="313"/>
        <v>-1.313664211209242</v>
      </c>
      <c r="CE133" s="68">
        <f t="shared" si="314"/>
        <v>-1.950387564089495</v>
      </c>
      <c r="CK133" t="str">
        <f t="shared" si="324"/>
        <v>52 Skilled metal, electrical and electronic trades</v>
      </c>
      <c r="CL133" s="68">
        <f t="shared" si="315"/>
        <v>0.13110469330339214</v>
      </c>
      <c r="CM133" s="68">
        <f t="shared" si="315"/>
        <v>-0.26610681691788485</v>
      </c>
      <c r="CN133" s="68">
        <f t="shared" si="315"/>
        <v>8.7047161965372766E-2</v>
      </c>
      <c r="CO133" s="68">
        <f t="shared" si="315"/>
        <v>-0.44442411032896245</v>
      </c>
      <c r="CP133" s="68">
        <f t="shared" si="316"/>
        <v>-0.35737694836358969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-4.7900529645067778E-3</v>
      </c>
      <c r="C134" s="27">
        <f t="shared" si="299"/>
        <v>-2.7841942524632814E-3</v>
      </c>
      <c r="D134" s="27">
        <f t="shared" si="299"/>
        <v>4.3811797464573705E-3</v>
      </c>
      <c r="E134" s="27">
        <f t="shared" si="299"/>
        <v>6.7489890020885901E-4</v>
      </c>
      <c r="F134" s="27">
        <f t="shared" si="300"/>
        <v>5.0560786466662296E-3</v>
      </c>
      <c r="L134" t="str">
        <f t="shared" si="317"/>
        <v>53 Skilled construction and building trades</v>
      </c>
      <c r="M134" s="27">
        <f t="shared" si="301"/>
        <v>1.39764956610475E-2</v>
      </c>
      <c r="N134" s="27">
        <f t="shared" si="301"/>
        <v>-4.3638206135067942E-2</v>
      </c>
      <c r="O134" s="27">
        <f t="shared" si="301"/>
        <v>5.7856132202310367E-2</v>
      </c>
      <c r="P134" s="27">
        <f t="shared" si="301"/>
        <v>6.1989546466631879E-2</v>
      </c>
      <c r="Q134" s="27">
        <f t="shared" si="302"/>
        <v>0.11984567866894225</v>
      </c>
      <c r="W134" t="str">
        <f t="shared" si="318"/>
        <v>53 Skilled construction and building trades</v>
      </c>
      <c r="X134" s="27">
        <f t="shared" si="303"/>
        <v>-0.16217599160857288</v>
      </c>
      <c r="Y134" s="27">
        <f t="shared" si="303"/>
        <v>6.5940434316683616E-3</v>
      </c>
      <c r="Z134" s="27">
        <f t="shared" si="303"/>
        <v>0.16676424286619562</v>
      </c>
      <c r="AA134" s="27">
        <f t="shared" si="303"/>
        <v>0.18783000425232033</v>
      </c>
      <c r="AB134" s="27">
        <f t="shared" si="304"/>
        <v>0.35459424711851595</v>
      </c>
      <c r="AH134" t="str">
        <f t="shared" si="319"/>
        <v>53 Skilled construction and building trades</v>
      </c>
      <c r="AI134" s="27">
        <f t="shared" si="305"/>
        <v>-3.7745904743184122E-2</v>
      </c>
      <c r="AJ134" s="27">
        <f t="shared" si="305"/>
        <v>8.8528876913811505E-3</v>
      </c>
      <c r="AK134" s="27">
        <f t="shared" si="305"/>
        <v>7.9020643140548241E-2</v>
      </c>
      <c r="AL134" s="27">
        <f t="shared" si="305"/>
        <v>0.10305664630276246</v>
      </c>
      <c r="AM134" s="27">
        <f t="shared" si="306"/>
        <v>0.1820772894433107</v>
      </c>
      <c r="AS134" t="str">
        <f t="shared" si="320"/>
        <v>53 Skilled construction and building trades</v>
      </c>
      <c r="AT134" s="27">
        <f t="shared" si="307"/>
        <v>-0.10538345709373975</v>
      </c>
      <c r="AU134" s="27">
        <f t="shared" si="307"/>
        <v>-1.9464601141755855E-2</v>
      </c>
      <c r="AV134" s="27">
        <f t="shared" si="307"/>
        <v>0.15118203874030101</v>
      </c>
      <c r="AW134" s="27">
        <f t="shared" si="307"/>
        <v>0.1169179613570499</v>
      </c>
      <c r="AX134" s="27">
        <f t="shared" si="308"/>
        <v>0.26810000009735091</v>
      </c>
      <c r="BD134" t="str">
        <f t="shared" si="321"/>
        <v>53 Skilled construction and building trades</v>
      </c>
      <c r="BE134" s="27">
        <f t="shared" si="309"/>
        <v>-7.1098968232483628E-3</v>
      </c>
      <c r="BF134" s="27">
        <f t="shared" si="309"/>
        <v>-1.6199968249496193</v>
      </c>
      <c r="BG134" s="27">
        <f t="shared" si="309"/>
        <v>0.16492572100573355</v>
      </c>
      <c r="BH134" s="27">
        <f t="shared" si="309"/>
        <v>-0.71228331879953188</v>
      </c>
      <c r="BI134" s="27">
        <f t="shared" si="310"/>
        <v>-0.54735759779379833</v>
      </c>
      <c r="BO134" t="str">
        <f t="shared" si="322"/>
        <v>53 Skilled construction and building trades</v>
      </c>
      <c r="BP134" s="27">
        <f t="shared" si="311"/>
        <v>0.33414105002407535</v>
      </c>
      <c r="BQ134" s="27">
        <f t="shared" si="311"/>
        <v>-1.4437163010245859</v>
      </c>
      <c r="BR134" s="27">
        <f t="shared" si="311"/>
        <v>0.24120388878413745</v>
      </c>
      <c r="BS134" s="27">
        <f t="shared" si="311"/>
        <v>-0.36359624908417487</v>
      </c>
      <c r="BT134" s="27">
        <f t="shared" si="312"/>
        <v>-0.12239236030003742</v>
      </c>
      <c r="BZ134" t="str">
        <f t="shared" si="323"/>
        <v>53 Skilled construction and building trades</v>
      </c>
      <c r="CA134" s="68">
        <f t="shared" si="313"/>
        <v>-0.41696745230548604</v>
      </c>
      <c r="CB134" s="68">
        <f t="shared" si="313"/>
        <v>-0.49097827353595713</v>
      </c>
      <c r="CC134" s="68">
        <f t="shared" si="313"/>
        <v>-0.31781499974208449</v>
      </c>
      <c r="CD134" s="68">
        <f t="shared" si="313"/>
        <v>-0.74782043222810723</v>
      </c>
      <c r="CE134" s="68">
        <f t="shared" si="314"/>
        <v>-1.0656354319701917</v>
      </c>
      <c r="CK134" t="str">
        <f t="shared" si="324"/>
        <v>53 Skilled construction and building trades</v>
      </c>
      <c r="CL134" s="68">
        <f t="shared" si="315"/>
        <v>-9.9884663645266603E-2</v>
      </c>
      <c r="CM134" s="68">
        <f t="shared" si="315"/>
        <v>-0.4808837713635199</v>
      </c>
      <c r="CN134" s="68">
        <f t="shared" si="315"/>
        <v>-3.0595006680377956E-2</v>
      </c>
      <c r="CO134" s="68">
        <f t="shared" si="315"/>
        <v>-0.76349073968604597</v>
      </c>
      <c r="CP134" s="68">
        <f t="shared" si="316"/>
        <v>-0.79408574636642393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6.7004061670472778E-3</v>
      </c>
      <c r="C135" s="27">
        <f t="shared" si="299"/>
        <v>-8.9707741387430318E-3</v>
      </c>
      <c r="D135" s="27">
        <f t="shared" si="299"/>
        <v>1.7959236547547212E-2</v>
      </c>
      <c r="E135" s="27">
        <f t="shared" si="299"/>
        <v>2.6098275313022584E-2</v>
      </c>
      <c r="F135" s="27">
        <f t="shared" si="300"/>
        <v>4.4057511860569797E-2</v>
      </c>
      <c r="L135" t="str">
        <f t="shared" si="317"/>
        <v>54 Textiles, printing and other skilled trades</v>
      </c>
      <c r="M135" s="27">
        <f t="shared" si="301"/>
        <v>0.1863199725007692</v>
      </c>
      <c r="N135" s="27">
        <f t="shared" si="301"/>
        <v>-0.10199304820816812</v>
      </c>
      <c r="O135" s="27">
        <f t="shared" si="301"/>
        <v>0.14097899135632608</v>
      </c>
      <c r="P135" s="27">
        <f t="shared" si="301"/>
        <v>0.25748079380974853</v>
      </c>
      <c r="Q135" s="27">
        <f t="shared" si="302"/>
        <v>0.39845978516607461</v>
      </c>
      <c r="W135" t="str">
        <f t="shared" si="318"/>
        <v>54 Textiles, printing and other skilled trades</v>
      </c>
      <c r="X135" s="27">
        <f t="shared" si="303"/>
        <v>-3.476143219930572E-2</v>
      </c>
      <c r="Y135" s="27">
        <f t="shared" si="303"/>
        <v>-9.742980765965692E-3</v>
      </c>
      <c r="Z135" s="27">
        <f t="shared" si="303"/>
        <v>0.23734383252237001</v>
      </c>
      <c r="AA135" s="27">
        <f t="shared" si="303"/>
        <v>0.39127330859053688</v>
      </c>
      <c r="AB135" s="27">
        <f t="shared" si="304"/>
        <v>0.6286171411129069</v>
      </c>
      <c r="AH135" t="str">
        <f t="shared" si="319"/>
        <v>54 Textiles, printing and other skilled trades</v>
      </c>
      <c r="AI135" s="27">
        <f t="shared" si="305"/>
        <v>-3.9555535555561572E-2</v>
      </c>
      <c r="AJ135" s="27">
        <f t="shared" si="305"/>
        <v>4.2459009193282993E-2</v>
      </c>
      <c r="AK135" s="27">
        <f t="shared" si="305"/>
        <v>3.4770060238144662E-2</v>
      </c>
      <c r="AL135" s="27">
        <f t="shared" si="305"/>
        <v>0.13009239661396332</v>
      </c>
      <c r="AM135" s="27">
        <f t="shared" si="306"/>
        <v>0.16486245685210799</v>
      </c>
      <c r="AS135" t="str">
        <f t="shared" si="320"/>
        <v>54 Textiles, printing and other skilled trades</v>
      </c>
      <c r="AT135" s="27">
        <f t="shared" si="307"/>
        <v>-2.8029284827809031E-2</v>
      </c>
      <c r="AU135" s="27">
        <f t="shared" si="307"/>
        <v>2.0786198022692937E-2</v>
      </c>
      <c r="AV135" s="27">
        <f t="shared" si="307"/>
        <v>9.758514942636598E-2</v>
      </c>
      <c r="AW135" s="27">
        <f t="shared" si="307"/>
        <v>0.15926177204840142</v>
      </c>
      <c r="AX135" s="27">
        <f t="shared" si="308"/>
        <v>0.2568469214747674</v>
      </c>
      <c r="BD135" t="str">
        <f t="shared" si="321"/>
        <v>54 Textiles, printing and other skilled trades</v>
      </c>
      <c r="BE135" s="27">
        <f t="shared" si="309"/>
        <v>-0.10909648250819304</v>
      </c>
      <c r="BF135" s="27">
        <f t="shared" si="309"/>
        <v>-0.2011804732342557</v>
      </c>
      <c r="BG135" s="27">
        <f t="shared" si="309"/>
        <v>4.8157615821697863E-2</v>
      </c>
      <c r="BH135" s="27">
        <f t="shared" si="309"/>
        <v>-0.13809038263245466</v>
      </c>
      <c r="BI135" s="27">
        <f t="shared" si="310"/>
        <v>-8.9932766810756792E-2</v>
      </c>
      <c r="BO135" t="str">
        <f t="shared" si="322"/>
        <v>54 Textiles, printing and other skilled trades</v>
      </c>
      <c r="BP135" s="27">
        <f t="shared" si="311"/>
        <v>-0.63605799948769937</v>
      </c>
      <c r="BQ135" s="27">
        <f t="shared" si="311"/>
        <v>-0.14189626987233384</v>
      </c>
      <c r="BR135" s="27">
        <f t="shared" si="311"/>
        <v>-0.49468473883298225</v>
      </c>
      <c r="BS135" s="27">
        <f t="shared" si="311"/>
        <v>-0.62797763140740992</v>
      </c>
      <c r="BT135" s="27">
        <f t="shared" si="312"/>
        <v>-1.1226623702403922</v>
      </c>
      <c r="BZ135" t="str">
        <f t="shared" si="323"/>
        <v>54 Textiles, printing and other skilled trades</v>
      </c>
      <c r="CA135" s="68">
        <f t="shared" si="313"/>
        <v>-0.83928500204854739</v>
      </c>
      <c r="CB135" s="68">
        <f t="shared" si="313"/>
        <v>8.9974437282968722E-2</v>
      </c>
      <c r="CC135" s="68">
        <f t="shared" si="313"/>
        <v>-0.28260096393210565</v>
      </c>
      <c r="CD135" s="68">
        <f t="shared" si="313"/>
        <v>-0.58735083076851291</v>
      </c>
      <c r="CE135" s="68">
        <f t="shared" si="314"/>
        <v>-0.86995179470061856</v>
      </c>
      <c r="CK135" t="str">
        <f t="shared" si="324"/>
        <v>54 Textiles, printing and other skilled trades</v>
      </c>
      <c r="CL135" s="68">
        <f t="shared" si="315"/>
        <v>-0.21222999959964595</v>
      </c>
      <c r="CM135" s="68">
        <f t="shared" si="315"/>
        <v>-0.11111639479718582</v>
      </c>
      <c r="CN135" s="68">
        <f t="shared" si="315"/>
        <v>-0.16644842537543503</v>
      </c>
      <c r="CO135" s="68">
        <f t="shared" si="315"/>
        <v>-0.30326874787832392</v>
      </c>
      <c r="CP135" s="68">
        <f t="shared" si="316"/>
        <v>-0.46971717325375895</v>
      </c>
    </row>
    <row r="136" spans="1:94" x14ac:dyDescent="0.2">
      <c r="A136" t="str">
        <f t="shared" si="298"/>
        <v>61 Caring personal service occupations</v>
      </c>
      <c r="B136" s="27">
        <f t="shared" si="299"/>
        <v>1.4657044267647482E-2</v>
      </c>
      <c r="C136" s="27">
        <f t="shared" si="299"/>
        <v>-1.0734714002266652E-2</v>
      </c>
      <c r="D136" s="27">
        <f t="shared" si="299"/>
        <v>2.1208520519133883E-2</v>
      </c>
      <c r="E136" s="27">
        <f t="shared" si="299"/>
        <v>3.217423012986291E-2</v>
      </c>
      <c r="F136" s="27">
        <f t="shared" si="300"/>
        <v>5.3382750648996793E-2</v>
      </c>
      <c r="L136" t="str">
        <f t="shared" si="317"/>
        <v>61 Caring personal service occupations</v>
      </c>
      <c r="M136" s="27">
        <f t="shared" si="301"/>
        <v>1.1893355843861118</v>
      </c>
      <c r="N136" s="27">
        <f t="shared" si="301"/>
        <v>-0.64826984547737698</v>
      </c>
      <c r="O136" s="27">
        <f t="shared" si="301"/>
        <v>1.0982797792671386</v>
      </c>
      <c r="P136" s="27">
        <f t="shared" si="301"/>
        <v>1.778794676888841</v>
      </c>
      <c r="Q136" s="27">
        <f t="shared" si="302"/>
        <v>2.8770744561559796</v>
      </c>
      <c r="W136" t="str">
        <f t="shared" si="318"/>
        <v>61 Caring personal service occupations</v>
      </c>
      <c r="X136" s="27">
        <f t="shared" si="303"/>
        <v>1.4023330951149902</v>
      </c>
      <c r="Y136" s="27">
        <f t="shared" si="303"/>
        <v>-0.24737105775817625</v>
      </c>
      <c r="Z136" s="27">
        <f t="shared" si="303"/>
        <v>2.4514094389473975</v>
      </c>
      <c r="AA136" s="27">
        <f t="shared" si="303"/>
        <v>3.9562628736206822</v>
      </c>
      <c r="AB136" s="27">
        <f t="shared" si="304"/>
        <v>6.4076723125680797</v>
      </c>
      <c r="AH136" t="str">
        <f t="shared" si="319"/>
        <v>61 Caring personal service occupations</v>
      </c>
      <c r="AI136" s="27">
        <f t="shared" si="305"/>
        <v>0.24512265916858045</v>
      </c>
      <c r="AJ136" s="27">
        <f t="shared" si="305"/>
        <v>-0.33537913096835847</v>
      </c>
      <c r="AK136" s="27">
        <f t="shared" si="305"/>
        <v>0.94078294493218184</v>
      </c>
      <c r="AL136" s="27">
        <f t="shared" si="305"/>
        <v>1.0045274440245056</v>
      </c>
      <c r="AM136" s="27">
        <f t="shared" si="306"/>
        <v>1.9453103889566874</v>
      </c>
      <c r="AS136" t="str">
        <f t="shared" si="320"/>
        <v>61 Caring personal service occupations</v>
      </c>
      <c r="AT136" s="27">
        <f t="shared" si="307"/>
        <v>0.50220777066613298</v>
      </c>
      <c r="AU136" s="27">
        <f t="shared" si="307"/>
        <v>-0.20736702891730197</v>
      </c>
      <c r="AV136" s="27">
        <f t="shared" si="307"/>
        <v>0.54580489555871381</v>
      </c>
      <c r="AW136" s="27">
        <f t="shared" si="307"/>
        <v>0.79064116409465601</v>
      </c>
      <c r="AX136" s="27">
        <f t="shared" si="308"/>
        <v>1.3364460596533698</v>
      </c>
      <c r="BD136" t="str">
        <f t="shared" si="321"/>
        <v>61 Caring personal service occupations</v>
      </c>
      <c r="BE136" s="27">
        <f t="shared" si="309"/>
        <v>4.0953669199593463</v>
      </c>
      <c r="BF136" s="27">
        <f t="shared" si="309"/>
        <v>-6.6918151906335765E-2</v>
      </c>
      <c r="BG136" s="27">
        <f t="shared" si="309"/>
        <v>2.9200947082800965</v>
      </c>
      <c r="BH136" s="27">
        <f t="shared" si="309"/>
        <v>4.3860948134528748</v>
      </c>
      <c r="BI136" s="27">
        <f t="shared" si="310"/>
        <v>7.3061895217329713</v>
      </c>
      <c r="BO136" t="str">
        <f t="shared" si="322"/>
        <v>61 Caring personal service occupations</v>
      </c>
      <c r="BP136" s="27">
        <f t="shared" si="311"/>
        <v>0.31032002231755129</v>
      </c>
      <c r="BQ136" s="27">
        <f t="shared" si="311"/>
        <v>-1.1811188637225527</v>
      </c>
      <c r="BR136" s="27">
        <f t="shared" si="311"/>
        <v>-0.71650980433645728</v>
      </c>
      <c r="BS136" s="27">
        <f t="shared" si="311"/>
        <v>-3.5727775432557412</v>
      </c>
      <c r="BT136" s="27">
        <f t="shared" si="312"/>
        <v>-4.2892873475921984</v>
      </c>
      <c r="BZ136" t="str">
        <f t="shared" si="323"/>
        <v>61 Caring personal service occupations</v>
      </c>
      <c r="CA136" s="68">
        <f t="shared" si="313"/>
        <v>-3.1042056352002834</v>
      </c>
      <c r="CB136" s="68">
        <f t="shared" si="313"/>
        <v>-0.30402195151667755</v>
      </c>
      <c r="CC136" s="68">
        <f t="shared" si="313"/>
        <v>-1.0193857492719809</v>
      </c>
      <c r="CD136" s="68">
        <f t="shared" si="313"/>
        <v>-0.55394260436832377</v>
      </c>
      <c r="CE136" s="68">
        <f t="shared" si="314"/>
        <v>-1.5733283536403047</v>
      </c>
      <c r="CK136" t="str">
        <f t="shared" si="324"/>
        <v>61 Caring personal service occupations</v>
      </c>
      <c r="CL136" s="68">
        <f t="shared" si="315"/>
        <v>-1.6466904864925191E-2</v>
      </c>
      <c r="CM136" s="68">
        <f t="shared" si="315"/>
        <v>-9.2060043092435762E-2</v>
      </c>
      <c r="CN136" s="68">
        <f t="shared" si="315"/>
        <v>0.21499966013284444</v>
      </c>
      <c r="CO136" s="68">
        <f t="shared" si="315"/>
        <v>7.0974501130320888E-2</v>
      </c>
      <c r="CP136" s="68">
        <f t="shared" si="316"/>
        <v>0.28597416126316533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1.153996827972122E-2</v>
      </c>
      <c r="C137" s="27">
        <f t="shared" si="299"/>
        <v>-8.9126945077508887E-3</v>
      </c>
      <c r="D137" s="27">
        <f t="shared" si="299"/>
        <v>8.6444373902099664E-3</v>
      </c>
      <c r="E137" s="27">
        <f t="shared" si="299"/>
        <v>1.8004196975132523E-2</v>
      </c>
      <c r="F137" s="27">
        <f t="shared" si="300"/>
        <v>2.664863436534249E-2</v>
      </c>
      <c r="L137" t="str">
        <f t="shared" si="317"/>
        <v>62 Leisure, travel and related personal service occupations</v>
      </c>
      <c r="M137" s="27">
        <f t="shared" si="301"/>
        <v>0.26899659218461169</v>
      </c>
      <c r="N137" s="27">
        <f t="shared" si="301"/>
        <v>-0.16251997701091703</v>
      </c>
      <c r="O137" s="27">
        <f t="shared" si="301"/>
        <v>0.15466648058783772</v>
      </c>
      <c r="P137" s="27">
        <f t="shared" si="301"/>
        <v>0.25608482127993737</v>
      </c>
      <c r="Q137" s="27">
        <f t="shared" si="302"/>
        <v>0.41075130186777509</v>
      </c>
      <c r="W137" t="str">
        <f t="shared" si="318"/>
        <v>62 Leisure, travel and related personal service occupations</v>
      </c>
      <c r="X137" s="27">
        <f t="shared" si="303"/>
        <v>0.67487743937876532</v>
      </c>
      <c r="Y137" s="27">
        <f t="shared" si="303"/>
        <v>-6.1385568326350892E-2</v>
      </c>
      <c r="Z137" s="27">
        <f t="shared" si="303"/>
        <v>0.65087642336605844</v>
      </c>
      <c r="AA137" s="27">
        <f t="shared" si="303"/>
        <v>1.2845699906972774</v>
      </c>
      <c r="AB137" s="27">
        <f t="shared" si="304"/>
        <v>1.9354464140633358</v>
      </c>
      <c r="AH137" t="str">
        <f t="shared" si="319"/>
        <v>62 Leisure, travel and related personal service occupations</v>
      </c>
      <c r="AI137" s="27">
        <f t="shared" si="305"/>
        <v>0.4363231393567375</v>
      </c>
      <c r="AJ137" s="27">
        <f t="shared" si="305"/>
        <v>-6.9243875127700472E-2</v>
      </c>
      <c r="AK137" s="27">
        <f t="shared" si="305"/>
        <v>0.27727386546495048</v>
      </c>
      <c r="AL137" s="27">
        <f t="shared" si="305"/>
        <v>0.7710727280200127</v>
      </c>
      <c r="AM137" s="27">
        <f t="shared" si="306"/>
        <v>1.0483465934849632</v>
      </c>
      <c r="AS137" t="str">
        <f t="shared" si="320"/>
        <v>62 Leisure, travel and related personal service occupations</v>
      </c>
      <c r="AT137" s="27">
        <f t="shared" si="307"/>
        <v>0.46997078428125705</v>
      </c>
      <c r="AU137" s="27">
        <f t="shared" si="307"/>
        <v>0.15138620463053121</v>
      </c>
      <c r="AV137" s="27">
        <f t="shared" si="307"/>
        <v>0.39721035114942005</v>
      </c>
      <c r="AW137" s="27">
        <f t="shared" si="307"/>
        <v>1.1665828688716289</v>
      </c>
      <c r="AX137" s="27">
        <f t="shared" si="308"/>
        <v>1.5637932200210489</v>
      </c>
      <c r="BD137" t="str">
        <f t="shared" si="321"/>
        <v>62 Leisure, travel and related personal service occupations</v>
      </c>
      <c r="BE137" s="27">
        <f t="shared" si="309"/>
        <v>1.1467622257008996</v>
      </c>
      <c r="BF137" s="27">
        <f t="shared" si="309"/>
        <v>-0.16551242020261103</v>
      </c>
      <c r="BG137" s="27">
        <f t="shared" si="309"/>
        <v>-0.3065061665619</v>
      </c>
      <c r="BH137" s="27">
        <f t="shared" si="309"/>
        <v>-0.17081649733497617</v>
      </c>
      <c r="BI137" s="27">
        <f t="shared" si="310"/>
        <v>-0.47732266389687616</v>
      </c>
      <c r="BO137" t="str">
        <f t="shared" si="322"/>
        <v>62 Leisure, travel and related personal service occupations</v>
      </c>
      <c r="BP137" s="27">
        <f t="shared" si="311"/>
        <v>0.89300205949381617</v>
      </c>
      <c r="BQ137" s="27">
        <f t="shared" si="311"/>
        <v>-0.42611888438984025</v>
      </c>
      <c r="BR137" s="27">
        <f t="shared" si="311"/>
        <v>-0.94493034032514966</v>
      </c>
      <c r="BS137" s="27">
        <f t="shared" si="311"/>
        <v>-1.1343253178381634</v>
      </c>
      <c r="BT137" s="27">
        <f t="shared" si="312"/>
        <v>-2.079255658163313</v>
      </c>
      <c r="BZ137" t="str">
        <f t="shared" si="323"/>
        <v>62 Leisure, travel and related personal service occupations</v>
      </c>
      <c r="CA137" s="68">
        <f t="shared" si="313"/>
        <v>7.7761637399080819E-2</v>
      </c>
      <c r="CB137" s="68">
        <f t="shared" si="313"/>
        <v>-0.2139289823220043</v>
      </c>
      <c r="CC137" s="68">
        <f t="shared" si="313"/>
        <v>0.23920070181553843</v>
      </c>
      <c r="CD137" s="68">
        <f t="shared" si="313"/>
        <v>-0.87054648594153639</v>
      </c>
      <c r="CE137" s="68">
        <f t="shared" si="314"/>
        <v>-0.63134578412599796</v>
      </c>
      <c r="CK137" t="str">
        <f t="shared" si="324"/>
        <v>62 Leisure, travel and related personal service occupations</v>
      </c>
      <c r="CL137" s="68">
        <f t="shared" si="315"/>
        <v>-1.3802090834046155E-2</v>
      </c>
      <c r="CM137" s="68">
        <f t="shared" si="315"/>
        <v>-0.23916565328716566</v>
      </c>
      <c r="CN137" s="68">
        <f t="shared" si="315"/>
        <v>-5.4654752537408369E-2</v>
      </c>
      <c r="CO137" s="68">
        <f t="shared" si="315"/>
        <v>-0.36802089544980809</v>
      </c>
      <c r="CP137" s="68">
        <f t="shared" si="316"/>
        <v>-0.42267564798721646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4.3093207755097408E-4</v>
      </c>
      <c r="C138" s="27">
        <f t="shared" si="299"/>
        <v>-9.1272774045996451E-5</v>
      </c>
      <c r="D138" s="27">
        <f t="shared" si="299"/>
        <v>5.9736460233945953E-4</v>
      </c>
      <c r="E138" s="27">
        <f t="shared" si="299"/>
        <v>1.4311208000946747E-3</v>
      </c>
      <c r="F138" s="27">
        <f t="shared" si="300"/>
        <v>2.0284854024341342E-3</v>
      </c>
      <c r="L138" t="str">
        <f t="shared" si="317"/>
        <v>63 Community and civil enforcement occupations</v>
      </c>
      <c r="M138" s="27">
        <f t="shared" si="301"/>
        <v>1.0052326719030592E-3</v>
      </c>
      <c r="N138" s="27">
        <f t="shared" si="301"/>
        <v>4.6688134588545004E-3</v>
      </c>
      <c r="O138" s="27">
        <f t="shared" si="301"/>
        <v>2.4415058032746344E-3</v>
      </c>
      <c r="P138" s="27">
        <f t="shared" si="301"/>
        <v>1.7955356266534328E-2</v>
      </c>
      <c r="Q138" s="27">
        <f t="shared" si="302"/>
        <v>2.0396862069808962E-2</v>
      </c>
      <c r="W138" t="str">
        <f t="shared" si="318"/>
        <v>63 Community and civil enforcement occupations</v>
      </c>
      <c r="X138" s="27">
        <f t="shared" si="303"/>
        <v>-3.6315897337997338E-3</v>
      </c>
      <c r="Y138" s="27">
        <f t="shared" si="303"/>
        <v>2.6262972428040293E-2</v>
      </c>
      <c r="Z138" s="27">
        <f t="shared" si="303"/>
        <v>1.2452996458447246E-2</v>
      </c>
      <c r="AA138" s="27">
        <f t="shared" si="303"/>
        <v>5.539729508051694E-2</v>
      </c>
      <c r="AB138" s="27">
        <f t="shared" si="304"/>
        <v>6.7850291538964186E-2</v>
      </c>
      <c r="AH138" t="str">
        <f t="shared" si="319"/>
        <v>63 Community and civil enforcement occupations</v>
      </c>
      <c r="AI138" s="27">
        <f t="shared" si="305"/>
        <v>-4.7429408846532961E-3</v>
      </c>
      <c r="AJ138" s="27">
        <f t="shared" si="305"/>
        <v>1.3932098175167482E-2</v>
      </c>
      <c r="AK138" s="27">
        <f t="shared" si="305"/>
        <v>-4.0439559029521802E-3</v>
      </c>
      <c r="AL138" s="27">
        <f t="shared" si="305"/>
        <v>1.4382447894395994E-2</v>
      </c>
      <c r="AM138" s="27">
        <f t="shared" si="306"/>
        <v>1.0338491991443814E-2</v>
      </c>
      <c r="AS138" t="str">
        <f t="shared" si="320"/>
        <v>63 Community and civil enforcement occupations</v>
      </c>
      <c r="AT138" s="27">
        <f t="shared" si="307"/>
        <v>-7.4720884972080612E-3</v>
      </c>
      <c r="AU138" s="27">
        <f t="shared" si="307"/>
        <v>9.1376209750057141E-3</v>
      </c>
      <c r="AV138" s="27">
        <f t="shared" si="307"/>
        <v>-6.4219633500563617E-3</v>
      </c>
      <c r="AW138" s="27">
        <f t="shared" si="307"/>
        <v>4.0302771858746686E-3</v>
      </c>
      <c r="AX138" s="27">
        <f t="shared" si="308"/>
        <v>-2.3916861641816931E-3</v>
      </c>
      <c r="BD138" t="str">
        <f t="shared" si="321"/>
        <v>63 Community and civil enforcement occupations</v>
      </c>
      <c r="BE138" s="27">
        <f t="shared" si="309"/>
        <v>-3.5123403036149164E-2</v>
      </c>
      <c r="BF138" s="27">
        <f t="shared" si="309"/>
        <v>4.6335485683729027E-2</v>
      </c>
      <c r="BG138" s="27">
        <f t="shared" si="309"/>
        <v>-5.0101704954825133E-2</v>
      </c>
      <c r="BH138" s="27">
        <f t="shared" si="309"/>
        <v>3.2023923909033719E-2</v>
      </c>
      <c r="BI138" s="27">
        <f t="shared" si="310"/>
        <v>-1.8077781045791413E-2</v>
      </c>
      <c r="BO138" t="str">
        <f t="shared" si="322"/>
        <v>63 Community and civil enforcement occupations</v>
      </c>
      <c r="BP138" s="27">
        <f t="shared" si="311"/>
        <v>-2.5919573371747912E-2</v>
      </c>
      <c r="BQ138" s="27">
        <f t="shared" si="311"/>
        <v>5.2840163197236972E-2</v>
      </c>
      <c r="BR138" s="27">
        <f t="shared" si="311"/>
        <v>-6.3043280483217473E-2</v>
      </c>
      <c r="BS138" s="27">
        <f t="shared" si="311"/>
        <v>9.7882919263914125E-3</v>
      </c>
      <c r="BT138" s="27">
        <f t="shared" si="312"/>
        <v>-5.3254988556826061E-2</v>
      </c>
      <c r="BZ138" t="str">
        <f t="shared" si="323"/>
        <v>63 Community and civil enforcement occupations</v>
      </c>
      <c r="CA138" s="68">
        <f t="shared" si="313"/>
        <v>-3.9847801997861865E-2</v>
      </c>
      <c r="CB138" s="68">
        <f t="shared" si="313"/>
        <v>6.37275323393173E-2</v>
      </c>
      <c r="CC138" s="68">
        <f t="shared" si="313"/>
        <v>-5.4986325173819434E-2</v>
      </c>
      <c r="CD138" s="68">
        <f t="shared" si="313"/>
        <v>-3.3446998554367502E-2</v>
      </c>
      <c r="CE138" s="68">
        <f t="shared" si="314"/>
        <v>-8.8433323728186936E-2</v>
      </c>
      <c r="CK138" t="str">
        <f t="shared" si="324"/>
        <v>63 Community and civil enforcement occupations</v>
      </c>
      <c r="CL138" s="68">
        <f t="shared" si="315"/>
        <v>-1.9164534388515918E-2</v>
      </c>
      <c r="CM138" s="68">
        <f t="shared" si="315"/>
        <v>7.5199618713675045E-3</v>
      </c>
      <c r="CN138" s="68">
        <f t="shared" si="315"/>
        <v>-1.8415341198301835E-2</v>
      </c>
      <c r="CO138" s="68">
        <f t="shared" si="315"/>
        <v>-6.6070814148920971E-3</v>
      </c>
      <c r="CP138" s="68">
        <f t="shared" si="316"/>
        <v>-2.5022422613193932E-2</v>
      </c>
    </row>
    <row r="139" spans="1:94" x14ac:dyDescent="0.2">
      <c r="A139" t="str">
        <f t="shared" si="298"/>
        <v>71 Sales occupations</v>
      </c>
      <c r="B139" s="27">
        <f t="shared" si="299"/>
        <v>4.0032329712766615E-2</v>
      </c>
      <c r="C139" s="27">
        <f t="shared" si="299"/>
        <v>-4.9296594456536516E-2</v>
      </c>
      <c r="D139" s="27">
        <f t="shared" si="299"/>
        <v>2.2368273499663846E-2</v>
      </c>
      <c r="E139" s="27">
        <f t="shared" si="299"/>
        <v>3.9309363172578576E-2</v>
      </c>
      <c r="F139" s="27">
        <f t="shared" si="300"/>
        <v>6.1677636672242422E-2</v>
      </c>
      <c r="L139" t="str">
        <f t="shared" si="317"/>
        <v>71 Sales occupations</v>
      </c>
      <c r="M139" s="27">
        <f t="shared" si="301"/>
        <v>0.49276371236892724</v>
      </c>
      <c r="N139" s="27">
        <f t="shared" si="301"/>
        <v>-0.28927122297169738</v>
      </c>
      <c r="O139" s="27">
        <f t="shared" si="301"/>
        <v>0.38730729719264234</v>
      </c>
      <c r="P139" s="27">
        <f t="shared" si="301"/>
        <v>1.0168864490457761</v>
      </c>
      <c r="Q139" s="27">
        <f t="shared" si="302"/>
        <v>1.4041937462384184</v>
      </c>
      <c r="W139" t="str">
        <f t="shared" si="318"/>
        <v>71 Sales occupations</v>
      </c>
      <c r="X139" s="27">
        <f t="shared" si="303"/>
        <v>0.15161931468079004</v>
      </c>
      <c r="Y139" s="27">
        <f t="shared" si="303"/>
        <v>0.43745433436011272</v>
      </c>
      <c r="Z139" s="27">
        <f t="shared" si="303"/>
        <v>0.84122295757445542</v>
      </c>
      <c r="AA139" s="27">
        <f t="shared" si="303"/>
        <v>3.0929937787057025</v>
      </c>
      <c r="AB139" s="27">
        <f t="shared" si="304"/>
        <v>3.9342167362801579</v>
      </c>
      <c r="AH139" t="str">
        <f t="shared" si="319"/>
        <v>71 Sales occupations</v>
      </c>
      <c r="AI139" s="27">
        <f t="shared" si="305"/>
        <v>7.7279330101699628E-2</v>
      </c>
      <c r="AJ139" s="27">
        <f t="shared" si="305"/>
        <v>0.11247284232386967</v>
      </c>
      <c r="AK139" s="27">
        <f t="shared" si="305"/>
        <v>0.20506835059254991</v>
      </c>
      <c r="AL139" s="27">
        <f t="shared" si="305"/>
        <v>1.0410128528566496</v>
      </c>
      <c r="AM139" s="27">
        <f t="shared" si="306"/>
        <v>1.2460812034491995</v>
      </c>
      <c r="AS139" t="str">
        <f t="shared" si="320"/>
        <v>71 Sales occupations</v>
      </c>
      <c r="AT139" s="27">
        <f t="shared" si="307"/>
        <v>-2.944022085364395E-2</v>
      </c>
      <c r="AU139" s="27">
        <f t="shared" si="307"/>
        <v>0.21860024103251074</v>
      </c>
      <c r="AV139" s="27">
        <f t="shared" si="307"/>
        <v>-4.6801559520392999E-3</v>
      </c>
      <c r="AW139" s="27">
        <f t="shared" si="307"/>
        <v>0.56587753468474711</v>
      </c>
      <c r="AX139" s="27">
        <f t="shared" si="308"/>
        <v>0.56119737873270781</v>
      </c>
      <c r="BD139" t="str">
        <f t="shared" si="321"/>
        <v>71 Sales occupations</v>
      </c>
      <c r="BE139" s="27">
        <f t="shared" si="309"/>
        <v>0.88355580480441276</v>
      </c>
      <c r="BF139" s="27">
        <f t="shared" si="309"/>
        <v>5.9263945106735605E-4</v>
      </c>
      <c r="BG139" s="27">
        <f t="shared" si="309"/>
        <v>-0.62997012092945326</v>
      </c>
      <c r="BH139" s="27">
        <f t="shared" si="309"/>
        <v>1.1993314730963043</v>
      </c>
      <c r="BI139" s="27">
        <f t="shared" si="310"/>
        <v>0.56936135216685102</v>
      </c>
      <c r="BO139" t="str">
        <f t="shared" si="322"/>
        <v>71 Sales occupations</v>
      </c>
      <c r="BP139" s="27">
        <f t="shared" si="311"/>
        <v>-1.2150607123451209</v>
      </c>
      <c r="BQ139" s="27">
        <f t="shared" si="311"/>
        <v>-0.57834825775954002</v>
      </c>
      <c r="BR139" s="27">
        <f t="shared" si="311"/>
        <v>-2.504532440378787</v>
      </c>
      <c r="BS139" s="27">
        <f t="shared" si="311"/>
        <v>-2.9664613643085875</v>
      </c>
      <c r="BT139" s="27">
        <f t="shared" si="312"/>
        <v>-5.4709938046873745</v>
      </c>
      <c r="BZ139" t="str">
        <f t="shared" si="323"/>
        <v>71 Sales occupations</v>
      </c>
      <c r="CA139" s="68">
        <f t="shared" si="313"/>
        <v>-2.7661464169728607</v>
      </c>
      <c r="CB139" s="68">
        <f t="shared" si="313"/>
        <v>-0.4428027869486435</v>
      </c>
      <c r="CC139" s="68">
        <f t="shared" si="313"/>
        <v>-1.838588032009703</v>
      </c>
      <c r="CD139" s="68">
        <f t="shared" si="313"/>
        <v>-6.01386989405942</v>
      </c>
      <c r="CE139" s="68">
        <f t="shared" si="314"/>
        <v>-7.852457926069123</v>
      </c>
      <c r="CK139" t="str">
        <f t="shared" si="324"/>
        <v>71 Sales occupations</v>
      </c>
      <c r="CL139" s="68">
        <f t="shared" si="315"/>
        <v>-0.58787740610627903</v>
      </c>
      <c r="CM139" s="68">
        <f t="shared" si="315"/>
        <v>-0.76805920818594187</v>
      </c>
      <c r="CN139" s="68">
        <f t="shared" si="315"/>
        <v>-0.5260499034978392</v>
      </c>
      <c r="CO139" s="68">
        <f t="shared" si="315"/>
        <v>-1.0216279792340885</v>
      </c>
      <c r="CP139" s="68">
        <f t="shared" si="316"/>
        <v>-1.5476778827319277</v>
      </c>
    </row>
    <row r="140" spans="1:94" x14ac:dyDescent="0.2">
      <c r="A140" t="str">
        <f t="shared" si="298"/>
        <v>72 Customer service occupations</v>
      </c>
      <c r="B140" s="27">
        <f t="shared" si="299"/>
        <v>1.3149386026100343E-2</v>
      </c>
      <c r="C140" s="27">
        <f t="shared" si="299"/>
        <v>-4.5549020945880106E-3</v>
      </c>
      <c r="D140" s="27">
        <f t="shared" si="299"/>
        <v>3.3488602815830687E-2</v>
      </c>
      <c r="E140" s="27">
        <f t="shared" si="299"/>
        <v>4.2502715104870276E-2</v>
      </c>
      <c r="F140" s="27">
        <f t="shared" si="300"/>
        <v>7.5991317920700963E-2</v>
      </c>
      <c r="L140" t="str">
        <f t="shared" si="317"/>
        <v>72 Customer service occupations</v>
      </c>
      <c r="M140" s="27">
        <f t="shared" si="301"/>
        <v>0.27715904745365755</v>
      </c>
      <c r="N140" s="27">
        <f t="shared" si="301"/>
        <v>-0.10952844785294324</v>
      </c>
      <c r="O140" s="27">
        <f t="shared" si="301"/>
        <v>0.43134498230169127</v>
      </c>
      <c r="P140" s="27">
        <f t="shared" si="301"/>
        <v>0.58408192955413529</v>
      </c>
      <c r="Q140" s="27">
        <f t="shared" si="302"/>
        <v>1.0154269118558266</v>
      </c>
      <c r="W140" t="str">
        <f t="shared" si="318"/>
        <v>72 Customer service occupations</v>
      </c>
      <c r="X140" s="27">
        <f t="shared" si="303"/>
        <v>0.34421543838627944</v>
      </c>
      <c r="Y140" s="27">
        <f t="shared" si="303"/>
        <v>0.11919627671476984</v>
      </c>
      <c r="Z140" s="27">
        <f t="shared" si="303"/>
        <v>1.0815302589609623</v>
      </c>
      <c r="AA140" s="27">
        <f t="shared" si="303"/>
        <v>1.4715652674847175</v>
      </c>
      <c r="AB140" s="27">
        <f t="shared" si="304"/>
        <v>2.5530955264456798</v>
      </c>
      <c r="AH140" t="str">
        <f t="shared" si="319"/>
        <v>72 Customer service occupations</v>
      </c>
      <c r="AI140" s="27">
        <f t="shared" si="305"/>
        <v>0.14543794174466063</v>
      </c>
      <c r="AJ140" s="27">
        <f t="shared" si="305"/>
        <v>7.7893311293630751E-2</v>
      </c>
      <c r="AK140" s="27">
        <f t="shared" si="305"/>
        <v>0.40415835711767345</v>
      </c>
      <c r="AL140" s="27">
        <f t="shared" si="305"/>
        <v>0.5532940818428298</v>
      </c>
      <c r="AM140" s="27">
        <f t="shared" si="306"/>
        <v>0.95745243896050325</v>
      </c>
      <c r="AS140" t="str">
        <f t="shared" si="320"/>
        <v>72 Customer service occupations</v>
      </c>
      <c r="AT140" s="27">
        <f t="shared" si="307"/>
        <v>7.7473769159438155E-2</v>
      </c>
      <c r="AU140" s="27">
        <f t="shared" si="307"/>
        <v>7.9363897248694082E-2</v>
      </c>
      <c r="AV140" s="27">
        <f t="shared" si="307"/>
        <v>0.4086059148649277</v>
      </c>
      <c r="AW140" s="27">
        <f t="shared" si="307"/>
        <v>0.37959709059430713</v>
      </c>
      <c r="AX140" s="27">
        <f t="shared" si="308"/>
        <v>0.78820300545923483</v>
      </c>
      <c r="BD140" t="str">
        <f t="shared" si="321"/>
        <v>72 Customer service occupations</v>
      </c>
      <c r="BE140" s="27">
        <f t="shared" si="309"/>
        <v>0.62002703864680164</v>
      </c>
      <c r="BF140" s="27">
        <f t="shared" si="309"/>
        <v>0.25202269040808023</v>
      </c>
      <c r="BG140" s="27">
        <f t="shared" si="309"/>
        <v>1.2307847943868371</v>
      </c>
      <c r="BH140" s="27">
        <f t="shared" si="309"/>
        <v>0.94317257478097893</v>
      </c>
      <c r="BI140" s="27">
        <f t="shared" si="310"/>
        <v>2.173957369167816</v>
      </c>
      <c r="BO140" t="str">
        <f t="shared" si="322"/>
        <v>72 Customer service occupations</v>
      </c>
      <c r="BP140" s="27">
        <f t="shared" si="311"/>
        <v>0.46491781889445427</v>
      </c>
      <c r="BQ140" s="27">
        <f t="shared" si="311"/>
        <v>-1.651620513709684E-2</v>
      </c>
      <c r="BR140" s="27">
        <f t="shared" si="311"/>
        <v>0.75777018805713947</v>
      </c>
      <c r="BS140" s="27">
        <f t="shared" si="311"/>
        <v>-0.4676150761753286</v>
      </c>
      <c r="BT140" s="27">
        <f t="shared" si="312"/>
        <v>0.29015511188181087</v>
      </c>
      <c r="BZ140" t="str">
        <f t="shared" si="323"/>
        <v>72 Customer service occupations</v>
      </c>
      <c r="CA140" s="68">
        <f t="shared" si="313"/>
        <v>-0.28756257553113684</v>
      </c>
      <c r="CB140" s="68">
        <f t="shared" si="313"/>
        <v>1.896553235466536E-2</v>
      </c>
      <c r="CC140" s="68">
        <f t="shared" si="313"/>
        <v>0.13997247961459758</v>
      </c>
      <c r="CD140" s="68">
        <f t="shared" si="313"/>
        <v>-0.62350069335327252</v>
      </c>
      <c r="CE140" s="68">
        <f t="shared" si="314"/>
        <v>-0.48352821373867494</v>
      </c>
      <c r="CK140" t="str">
        <f t="shared" si="324"/>
        <v>72 Customer service occupations</v>
      </c>
      <c r="CL140" s="68">
        <f t="shared" si="315"/>
        <v>0.12845785957277706</v>
      </c>
      <c r="CM140" s="68">
        <f t="shared" si="315"/>
        <v>-7.0349168152564978E-2</v>
      </c>
      <c r="CN140" s="68">
        <f t="shared" si="315"/>
        <v>0.33207764232692127</v>
      </c>
      <c r="CO140" s="68">
        <f t="shared" si="315"/>
        <v>0.1183489357511891</v>
      </c>
      <c r="CP140" s="68">
        <f t="shared" si="316"/>
        <v>0.45042657807811037</v>
      </c>
    </row>
    <row r="141" spans="1:94" x14ac:dyDescent="0.2">
      <c r="A141" t="str">
        <f t="shared" si="298"/>
        <v>81 Process, plant and machine operatives</v>
      </c>
      <c r="B141" s="27">
        <f t="shared" si="299"/>
        <v>2.9303704175839884E-2</v>
      </c>
      <c r="C141" s="27">
        <f t="shared" si="299"/>
        <v>-2.0726672186370469E-2</v>
      </c>
      <c r="D141" s="27">
        <f t="shared" si="299"/>
        <v>2.8594012787102906E-2</v>
      </c>
      <c r="E141" s="27">
        <f t="shared" si="299"/>
        <v>8.7798459237852039E-2</v>
      </c>
      <c r="F141" s="27">
        <f t="shared" si="300"/>
        <v>0.11639247202495495</v>
      </c>
      <c r="L141" t="str">
        <f t="shared" si="317"/>
        <v>81 Process, plant and machine operatives</v>
      </c>
      <c r="M141" s="27">
        <f t="shared" si="301"/>
        <v>0.12803946765982321</v>
      </c>
      <c r="N141" s="27">
        <f t="shared" si="301"/>
        <v>-0.10297479201972787</v>
      </c>
      <c r="O141" s="27">
        <f t="shared" si="301"/>
        <v>0.2628458767933643</v>
      </c>
      <c r="P141" s="27">
        <f t="shared" si="301"/>
        <v>0.54129035521247626</v>
      </c>
      <c r="Q141" s="27">
        <f t="shared" si="302"/>
        <v>0.8041362320058405</v>
      </c>
      <c r="W141" t="str">
        <f t="shared" si="318"/>
        <v>81 Process, plant and machine operatives</v>
      </c>
      <c r="X141" s="27">
        <f t="shared" si="303"/>
        <v>0.10626796871989663</v>
      </c>
      <c r="Y141" s="27">
        <f t="shared" si="303"/>
        <v>-8.0140956854843459E-2</v>
      </c>
      <c r="Z141" s="27">
        <f t="shared" si="303"/>
        <v>0.6329272316935457</v>
      </c>
      <c r="AA141" s="27">
        <f t="shared" si="303"/>
        <v>1.4069219412250737</v>
      </c>
      <c r="AB141" s="27">
        <f t="shared" si="304"/>
        <v>2.0398491729186192</v>
      </c>
      <c r="AH141" t="str">
        <f t="shared" si="319"/>
        <v>81 Process, plant and machine operatives</v>
      </c>
      <c r="AI141" s="27">
        <f t="shared" si="305"/>
        <v>9.8095842018998125E-3</v>
      </c>
      <c r="AJ141" s="27">
        <f t="shared" si="305"/>
        <v>1.7641185681364746E-2</v>
      </c>
      <c r="AK141" s="27">
        <f t="shared" si="305"/>
        <v>0.21937418475141174</v>
      </c>
      <c r="AL141" s="27">
        <f t="shared" si="305"/>
        <v>0.30194528316466995</v>
      </c>
      <c r="AM141" s="27">
        <f t="shared" si="306"/>
        <v>0.52131946791608175</v>
      </c>
      <c r="AS141" t="str">
        <f t="shared" si="320"/>
        <v>81 Process, plant and machine operatives</v>
      </c>
      <c r="AT141" s="27">
        <f t="shared" si="307"/>
        <v>-6.4759744750445547E-3</v>
      </c>
      <c r="AU141" s="27">
        <f t="shared" si="307"/>
        <v>5.9432865895142295E-2</v>
      </c>
      <c r="AV141" s="27">
        <f t="shared" si="307"/>
        <v>0.481226394655075</v>
      </c>
      <c r="AW141" s="27">
        <f t="shared" si="307"/>
        <v>0.73052029284263553</v>
      </c>
      <c r="AX141" s="27">
        <f t="shared" si="308"/>
        <v>1.2117466874977105</v>
      </c>
      <c r="BD141" t="str">
        <f t="shared" si="321"/>
        <v>81 Process, plant and machine operatives</v>
      </c>
      <c r="BE141" s="27">
        <f t="shared" si="309"/>
        <v>0.64150260036873874</v>
      </c>
      <c r="BF141" s="27">
        <f t="shared" si="309"/>
        <v>-1.0722972891857152</v>
      </c>
      <c r="BG141" s="27">
        <f t="shared" si="309"/>
        <v>2.4235404241234217</v>
      </c>
      <c r="BH141" s="27">
        <f t="shared" si="309"/>
        <v>1.6198725689126334</v>
      </c>
      <c r="BI141" s="27">
        <f t="shared" si="310"/>
        <v>4.0434129930360552</v>
      </c>
      <c r="BO141" t="str">
        <f t="shared" si="322"/>
        <v>81 Process, plant and machine operatives</v>
      </c>
      <c r="BP141" s="27">
        <f t="shared" si="311"/>
        <v>0.47821082724120245</v>
      </c>
      <c r="BQ141" s="27">
        <f t="shared" si="311"/>
        <v>-1.5203994186482337</v>
      </c>
      <c r="BR141" s="27">
        <f t="shared" si="311"/>
        <v>2.1024431844803146</v>
      </c>
      <c r="BS141" s="27">
        <f t="shared" si="311"/>
        <v>-0.39164374531600821</v>
      </c>
      <c r="BT141" s="27">
        <f t="shared" si="312"/>
        <v>1.7107994391643064</v>
      </c>
      <c r="BZ141" t="str">
        <f t="shared" si="323"/>
        <v>81 Process, plant and machine operatives</v>
      </c>
      <c r="CA141" s="68">
        <f t="shared" si="313"/>
        <v>-0.88216736147820107</v>
      </c>
      <c r="CB141" s="68">
        <f t="shared" si="313"/>
        <v>-0.77836099019329996</v>
      </c>
      <c r="CC141" s="68">
        <f t="shared" si="313"/>
        <v>0.77667476097433941</v>
      </c>
      <c r="CD141" s="68">
        <f t="shared" si="313"/>
        <v>-3.7742312360175641</v>
      </c>
      <c r="CE141" s="68">
        <f t="shared" si="314"/>
        <v>-2.9975564750432246</v>
      </c>
      <c r="CK141" t="str">
        <f t="shared" si="324"/>
        <v>81 Process, plant and machine operatives</v>
      </c>
      <c r="CL141" s="68">
        <f t="shared" si="315"/>
        <v>-0.56029379694032277</v>
      </c>
      <c r="CM141" s="68">
        <f t="shared" si="315"/>
        <v>-0.65894381385335299</v>
      </c>
      <c r="CN141" s="68">
        <f t="shared" si="315"/>
        <v>-0.73803039346310162</v>
      </c>
      <c r="CO141" s="68">
        <f t="shared" si="315"/>
        <v>-0.78739377821238621</v>
      </c>
      <c r="CP141" s="68">
        <f t="shared" si="316"/>
        <v>-1.5254241716754877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3.2083061625748387E-2</v>
      </c>
      <c r="C142" s="27">
        <f t="shared" si="299"/>
        <v>4.9260629207202589E-3</v>
      </c>
      <c r="D142" s="27">
        <f t="shared" si="299"/>
        <v>5.6544140504728238E-2</v>
      </c>
      <c r="E142" s="27">
        <f t="shared" si="299"/>
        <v>9.6681916948687024E-2</v>
      </c>
      <c r="F142" s="27">
        <f t="shared" si="300"/>
        <v>0.15322605745341528</v>
      </c>
      <c r="L142" t="str">
        <f t="shared" si="317"/>
        <v>82 Transport and mobile machine drivers and operatives</v>
      </c>
      <c r="M142" s="27">
        <f t="shared" si="301"/>
        <v>0.17888938593669268</v>
      </c>
      <c r="N142" s="27">
        <f t="shared" si="301"/>
        <v>8.6484707388064797E-3</v>
      </c>
      <c r="O142" s="27">
        <f t="shared" si="301"/>
        <v>0.21463391453667091</v>
      </c>
      <c r="P142" s="27">
        <f t="shared" si="301"/>
        <v>0.37755169121703369</v>
      </c>
      <c r="Q142" s="27">
        <f t="shared" si="302"/>
        <v>0.5921856057537046</v>
      </c>
      <c r="W142" t="str">
        <f t="shared" si="318"/>
        <v>82 Transport and mobile machine drivers and operatives</v>
      </c>
      <c r="X142" s="27">
        <f t="shared" si="303"/>
        <v>0.2795609111810109</v>
      </c>
      <c r="Y142" s="27">
        <f t="shared" si="303"/>
        <v>0.44771344027985238</v>
      </c>
      <c r="Z142" s="27">
        <f t="shared" si="303"/>
        <v>0.49926880432200482</v>
      </c>
      <c r="AA142" s="27">
        <f t="shared" si="303"/>
        <v>0.90463497932367698</v>
      </c>
      <c r="AB142" s="27">
        <f t="shared" si="304"/>
        <v>1.4039037836456818</v>
      </c>
      <c r="AH142" t="str">
        <f t="shared" si="319"/>
        <v>82 Transport and mobile machine drivers and operatives</v>
      </c>
      <c r="AI142" s="27">
        <f t="shared" si="305"/>
        <v>0.11332301179325044</v>
      </c>
      <c r="AJ142" s="27">
        <f t="shared" si="305"/>
        <v>0.28712607262573064</v>
      </c>
      <c r="AK142" s="27">
        <f t="shared" si="305"/>
        <v>0.24335290375713114</v>
      </c>
      <c r="AL142" s="27">
        <f t="shared" si="305"/>
        <v>0.49385648846042707</v>
      </c>
      <c r="AM142" s="27">
        <f t="shared" si="306"/>
        <v>0.73720939221755821</v>
      </c>
      <c r="AS142" t="str">
        <f t="shared" si="320"/>
        <v>82 Transport and mobile machine drivers and operatives</v>
      </c>
      <c r="AT142" s="27">
        <f t="shared" si="307"/>
        <v>0.17048289181052101</v>
      </c>
      <c r="AU142" s="27">
        <f t="shared" si="307"/>
        <v>0.35876111854491377</v>
      </c>
      <c r="AV142" s="27">
        <f t="shared" si="307"/>
        <v>0.3530956708903823</v>
      </c>
      <c r="AW142" s="27">
        <f t="shared" si="307"/>
        <v>0.64343396016265553</v>
      </c>
      <c r="AX142" s="27">
        <f t="shared" si="308"/>
        <v>0.99652963105303782</v>
      </c>
      <c r="BD142" t="str">
        <f t="shared" si="321"/>
        <v>82 Transport and mobile machine drivers and operatives</v>
      </c>
      <c r="BE142" s="27">
        <f t="shared" si="309"/>
        <v>2.9785476577147341</v>
      </c>
      <c r="BF142" s="27">
        <f t="shared" si="309"/>
        <v>-0.67236101224511735</v>
      </c>
      <c r="BG142" s="27">
        <f t="shared" si="309"/>
        <v>2.0385242927686988</v>
      </c>
      <c r="BH142" s="27">
        <f t="shared" si="309"/>
        <v>2.585001623493218</v>
      </c>
      <c r="BI142" s="27">
        <f t="shared" si="310"/>
        <v>4.6235259162619169</v>
      </c>
      <c r="BO142" t="str">
        <f t="shared" si="322"/>
        <v>82 Transport and mobile machine drivers and operatives</v>
      </c>
      <c r="BP142" s="27">
        <f t="shared" si="311"/>
        <v>4.099703962498733</v>
      </c>
      <c r="BQ142" s="27">
        <f t="shared" si="311"/>
        <v>-1.4398587390310951</v>
      </c>
      <c r="BR142" s="27">
        <f t="shared" si="311"/>
        <v>1.5745042971771674</v>
      </c>
      <c r="BS142" s="27">
        <f t="shared" si="311"/>
        <v>0.17573635093149065</v>
      </c>
      <c r="BT142" s="27">
        <f t="shared" si="312"/>
        <v>1.7502406481086581</v>
      </c>
      <c r="BZ142" t="str">
        <f t="shared" si="323"/>
        <v>82 Transport and mobile machine drivers and operatives</v>
      </c>
      <c r="CA142" s="68">
        <f t="shared" si="313"/>
        <v>1.1050166123819096</v>
      </c>
      <c r="CB142" s="68">
        <f t="shared" si="313"/>
        <v>0.1017890935417487</v>
      </c>
      <c r="CC142" s="68">
        <f t="shared" si="313"/>
        <v>-1.5799380782060233</v>
      </c>
      <c r="CD142" s="68">
        <f t="shared" si="313"/>
        <v>-3.3818661027541221</v>
      </c>
      <c r="CE142" s="68">
        <f t="shared" si="314"/>
        <v>-4.9618041809601454</v>
      </c>
      <c r="CK142" t="str">
        <f t="shared" si="324"/>
        <v>82 Transport and mobile machine drivers and operatives</v>
      </c>
      <c r="CL142" s="68">
        <f t="shared" si="315"/>
        <v>0.84709330413768047</v>
      </c>
      <c r="CM142" s="68">
        <f t="shared" si="315"/>
        <v>-0.5357342557826108</v>
      </c>
      <c r="CN142" s="68">
        <f t="shared" si="315"/>
        <v>-3.1775941154912779E-2</v>
      </c>
      <c r="CO142" s="68">
        <f t="shared" si="315"/>
        <v>-2.3469787513713425</v>
      </c>
      <c r="CP142" s="68">
        <f t="shared" si="316"/>
        <v>-2.3787546925262553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4.1228561336953623E-5</v>
      </c>
      <c r="C143" s="27">
        <f t="shared" si="299"/>
        <v>-1.0244632980958271E-4</v>
      </c>
      <c r="D143" s="27">
        <f t="shared" si="299"/>
        <v>-7.276357860381698E-6</v>
      </c>
      <c r="E143" s="27">
        <f t="shared" si="299"/>
        <v>2.4150219141719903E-4</v>
      </c>
      <c r="F143" s="27">
        <f t="shared" si="300"/>
        <v>2.3422583355681733E-4</v>
      </c>
      <c r="L143" t="str">
        <f t="shared" si="317"/>
        <v>91 Elementary trades and related occupations</v>
      </c>
      <c r="M143" s="27">
        <f t="shared" si="301"/>
        <v>5.1805185489155442E-2</v>
      </c>
      <c r="N143" s="27">
        <f t="shared" si="301"/>
        <v>-5.2309573080917021E-2</v>
      </c>
      <c r="O143" s="27">
        <f t="shared" si="301"/>
        <v>2.1931018267281582E-2</v>
      </c>
      <c r="P143" s="27">
        <f t="shared" si="301"/>
        <v>8.7546905120170798E-2</v>
      </c>
      <c r="Q143" s="27">
        <f t="shared" si="302"/>
        <v>0.10947792338745238</v>
      </c>
      <c r="W143" t="str">
        <f t="shared" si="318"/>
        <v>91 Elementary trades and related occupations</v>
      </c>
      <c r="X143" s="27">
        <f t="shared" si="303"/>
        <v>4.8997489874195499E-2</v>
      </c>
      <c r="Y143" s="27">
        <f t="shared" si="303"/>
        <v>-1.86350822961866E-2</v>
      </c>
      <c r="Z143" s="27">
        <f t="shared" si="303"/>
        <v>-3.1591340298579906E-2</v>
      </c>
      <c r="AA143" s="27">
        <f t="shared" si="303"/>
        <v>0.15304794931535726</v>
      </c>
      <c r="AB143" s="27">
        <f t="shared" si="304"/>
        <v>0.12145660901677735</v>
      </c>
      <c r="AH143" t="str">
        <f t="shared" si="319"/>
        <v>91 Elementary trades and related occupations</v>
      </c>
      <c r="AI143" s="27">
        <f t="shared" si="305"/>
        <v>5.0528170401560657E-2</v>
      </c>
      <c r="AJ143" s="27">
        <f t="shared" si="305"/>
        <v>-1.7019835542449346E-2</v>
      </c>
      <c r="AK143" s="27">
        <f t="shared" si="305"/>
        <v>-2.8803491482725319E-2</v>
      </c>
      <c r="AL143" s="27">
        <f t="shared" si="305"/>
        <v>0.14238926555181752</v>
      </c>
      <c r="AM143" s="27">
        <f t="shared" si="306"/>
        <v>0.1135857740690922</v>
      </c>
      <c r="AS143" t="str">
        <f t="shared" si="320"/>
        <v>91 Elementary trades and related occupations</v>
      </c>
      <c r="AT143" s="27">
        <f t="shared" si="307"/>
        <v>3.8522164013715665E-3</v>
      </c>
      <c r="AU143" s="27">
        <f t="shared" si="307"/>
        <v>5.4575504050310641E-2</v>
      </c>
      <c r="AV143" s="27">
        <f t="shared" si="307"/>
        <v>-2.3443642030236411E-2</v>
      </c>
      <c r="AW143" s="27">
        <f t="shared" si="307"/>
        <v>0.11628984017705524</v>
      </c>
      <c r="AX143" s="27">
        <f t="shared" si="308"/>
        <v>9.2846198146818826E-2</v>
      </c>
      <c r="BD143" t="str">
        <f t="shared" si="321"/>
        <v>91 Elementary trades and related occupations</v>
      </c>
      <c r="BE143" s="27">
        <f t="shared" si="309"/>
        <v>3.8118971303648497E-2</v>
      </c>
      <c r="BF143" s="27">
        <f t="shared" si="309"/>
        <v>-0.31758807339834672</v>
      </c>
      <c r="BG143" s="27">
        <f t="shared" si="309"/>
        <v>-0.15446879968345328</v>
      </c>
      <c r="BH143" s="27">
        <f t="shared" si="309"/>
        <v>0.37449360940169107</v>
      </c>
      <c r="BI143" s="27">
        <f t="shared" si="310"/>
        <v>0.22002480971823779</v>
      </c>
      <c r="BO143" t="str">
        <f t="shared" si="322"/>
        <v>91 Elementary trades and related occupations</v>
      </c>
      <c r="BP143" s="27">
        <f t="shared" si="311"/>
        <v>-0.24187975158414776</v>
      </c>
      <c r="BQ143" s="27">
        <f t="shared" si="311"/>
        <v>-0.50974528700749477</v>
      </c>
      <c r="BR143" s="27">
        <f t="shared" si="311"/>
        <v>-0.80124550910828019</v>
      </c>
      <c r="BS143" s="27">
        <f t="shared" si="311"/>
        <v>-0.36779052230720355</v>
      </c>
      <c r="BT143" s="27">
        <f t="shared" si="312"/>
        <v>-1.1690360314154837</v>
      </c>
      <c r="BZ143" t="str">
        <f t="shared" si="323"/>
        <v>91 Elementary trades and related occupations</v>
      </c>
      <c r="CA143" s="68">
        <f t="shared" si="313"/>
        <v>-0.64067197976727552</v>
      </c>
      <c r="CB143" s="68">
        <f t="shared" si="313"/>
        <v>-0.45080025629173992</v>
      </c>
      <c r="CC143" s="68">
        <f t="shared" si="313"/>
        <v>-1.3180337862551079</v>
      </c>
      <c r="CD143" s="68">
        <f t="shared" si="313"/>
        <v>-1.0183356429766013</v>
      </c>
      <c r="CE143" s="68">
        <f t="shared" si="314"/>
        <v>-2.3363694292317092</v>
      </c>
      <c r="CK143" t="str">
        <f t="shared" si="324"/>
        <v>91 Elementary trades and related occupations</v>
      </c>
      <c r="CL143" s="68">
        <f t="shared" si="315"/>
        <v>-0.10318481610220731</v>
      </c>
      <c r="CM143" s="68">
        <f t="shared" si="315"/>
        <v>-0.43532198162101166</v>
      </c>
      <c r="CN143" s="68">
        <f t="shared" si="315"/>
        <v>-0.20555330434276264</v>
      </c>
      <c r="CO143" s="68">
        <f t="shared" si="315"/>
        <v>-0.61159060448218105</v>
      </c>
      <c r="CP143" s="68">
        <f t="shared" si="316"/>
        <v>-0.8171439088249437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1.7014845022798618E-2</v>
      </c>
      <c r="C144" s="27">
        <f t="shared" si="299"/>
        <v>-1.0936624387459376E-2</v>
      </c>
      <c r="D144" s="27">
        <f t="shared" si="299"/>
        <v>2.5159191678964563E-2</v>
      </c>
      <c r="E144" s="27">
        <f t="shared" si="299"/>
        <v>4.2781312858369822E-2</v>
      </c>
      <c r="F144" s="27">
        <f t="shared" si="300"/>
        <v>6.7940504537334384E-2</v>
      </c>
      <c r="L144" t="str">
        <f t="shared" ref="L144" si="325">A144</f>
        <v>92 Elementary administration and service occupations</v>
      </c>
      <c r="M144" s="27">
        <f t="shared" si="301"/>
        <v>0.43302510570777297</v>
      </c>
      <c r="N144" s="27">
        <f t="shared" si="301"/>
        <v>-0.23622249621051328</v>
      </c>
      <c r="O144" s="27">
        <f t="shared" si="301"/>
        <v>0.56317813240380477</v>
      </c>
      <c r="P144" s="27">
        <f t="shared" si="301"/>
        <v>1.0815114958596417</v>
      </c>
      <c r="Q144" s="27">
        <f t="shared" si="302"/>
        <v>1.6446896282634464</v>
      </c>
      <c r="W144" t="str">
        <f t="shared" ref="W144" si="326">A144</f>
        <v>92 Elementary administration and service occupations</v>
      </c>
      <c r="X144" s="27">
        <f t="shared" si="303"/>
        <v>0.74776072975747798</v>
      </c>
      <c r="Y144" s="27">
        <f t="shared" si="303"/>
        <v>0.1219999584165441</v>
      </c>
      <c r="Z144" s="27">
        <f t="shared" si="303"/>
        <v>1.3624921873875939</v>
      </c>
      <c r="AA144" s="27">
        <f t="shared" si="303"/>
        <v>2.7121719973214393</v>
      </c>
      <c r="AB144" s="27">
        <f t="shared" si="304"/>
        <v>4.0746641847090332</v>
      </c>
      <c r="AH144" t="str">
        <f t="shared" ref="AH144" si="327">L144</f>
        <v>92 Elementary administration and service occupations</v>
      </c>
      <c r="AI144" s="27">
        <f t="shared" si="305"/>
        <v>0.37753624043180567</v>
      </c>
      <c r="AJ144" s="27">
        <f t="shared" si="305"/>
        <v>6.8977991526061988E-2</v>
      </c>
      <c r="AK144" s="27">
        <f t="shared" si="305"/>
        <v>0.6358074199569117</v>
      </c>
      <c r="AL144" s="27">
        <f t="shared" si="305"/>
        <v>1.4112282273873249</v>
      </c>
      <c r="AM144" s="27">
        <f t="shared" si="306"/>
        <v>2.0470356473442366</v>
      </c>
      <c r="AS144" t="str">
        <f t="shared" ref="AS144" si="328">W144</f>
        <v>92 Elementary administration and service occupations</v>
      </c>
      <c r="AT144" s="27">
        <f t="shared" si="307"/>
        <v>0.21180636529342367</v>
      </c>
      <c r="AU144" s="27">
        <f t="shared" si="307"/>
        <v>0.10865126921936952</v>
      </c>
      <c r="AV144" s="27">
        <f t="shared" si="307"/>
        <v>0.40694953783333654</v>
      </c>
      <c r="AW144" s="27">
        <f t="shared" si="307"/>
        <v>1.0049382375222637</v>
      </c>
      <c r="AX144" s="27">
        <f t="shared" si="308"/>
        <v>1.4118877753556003</v>
      </c>
      <c r="BD144" t="str">
        <f t="shared" ref="BD144" si="329">AH144</f>
        <v>92 Elementary administration and service occupations</v>
      </c>
      <c r="BE144" s="27">
        <f t="shared" si="309"/>
        <v>1.3113137894268174</v>
      </c>
      <c r="BF144" s="27">
        <f t="shared" si="309"/>
        <v>-1.0696188275472132</v>
      </c>
      <c r="BG144" s="27">
        <f t="shared" si="309"/>
        <v>0.35254930407263885</v>
      </c>
      <c r="BH144" s="27">
        <f t="shared" si="309"/>
        <v>0.90818449804696399</v>
      </c>
      <c r="BI144" s="27">
        <f t="shared" si="310"/>
        <v>1.2607338021196028</v>
      </c>
      <c r="BO144" t="str">
        <f t="shared" ref="BO144" si="330">AS144</f>
        <v>92 Elementary administration and service occupations</v>
      </c>
      <c r="BP144" s="27">
        <f t="shared" si="311"/>
        <v>2.4533618476609647</v>
      </c>
      <c r="BQ144" s="27">
        <f t="shared" si="311"/>
        <v>-2.8947018745811022</v>
      </c>
      <c r="BR144" s="27">
        <f t="shared" si="311"/>
        <v>0.10117340631117955</v>
      </c>
      <c r="BS144" s="27">
        <f t="shared" si="311"/>
        <v>-2.0596245094368975</v>
      </c>
      <c r="BT144" s="27">
        <f t="shared" si="312"/>
        <v>-1.9584511031257179</v>
      </c>
      <c r="BZ144" t="str">
        <f t="shared" ref="BZ144" si="331">BD144</f>
        <v>92 Elementary administration and service occupations</v>
      </c>
      <c r="CA144" s="68">
        <f t="shared" si="313"/>
        <v>-1.9646341768472553</v>
      </c>
      <c r="CB144" s="68">
        <f t="shared" si="313"/>
        <v>-1.4700124192611845</v>
      </c>
      <c r="CC144" s="68">
        <f t="shared" si="313"/>
        <v>-0.36460084099138612</v>
      </c>
      <c r="CD144" s="68">
        <f t="shared" si="313"/>
        <v>-7.1141105291994471</v>
      </c>
      <c r="CE144" s="68">
        <f t="shared" si="314"/>
        <v>-7.4787113701908332</v>
      </c>
      <c r="CK144" t="str">
        <f t="shared" ref="CK144" si="332">BO144</f>
        <v>92 Elementary administration and service occupations</v>
      </c>
      <c r="CL144" s="68">
        <f t="shared" si="315"/>
        <v>-1.8957121390806524</v>
      </c>
      <c r="CM144" s="68">
        <f t="shared" si="315"/>
        <v>-2.1765695716150724</v>
      </c>
      <c r="CN144" s="68">
        <f t="shared" si="315"/>
        <v>-1.5400192734614624</v>
      </c>
      <c r="CO144" s="68">
        <f t="shared" si="315"/>
        <v>-1.7653025113378309</v>
      </c>
      <c r="CP144" s="68">
        <f t="shared" si="316"/>
        <v>-3.3053217847992933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3.2365456848633691</v>
      </c>
      <c r="C146" s="29">
        <f>D35-C35</f>
        <v>-0.85430047736869597</v>
      </c>
      <c r="D146" s="29">
        <f>E35-D35</f>
        <v>2.5963915468829288</v>
      </c>
      <c r="E146" s="29">
        <f>F35-E35</f>
        <v>4.4432972575223584</v>
      </c>
      <c r="F146" s="29">
        <f t="shared" ref="F146" si="334">F35-D35</f>
        <v>7.0396888044052872</v>
      </c>
      <c r="L146" s="24" t="str">
        <f t="shared" ref="L146" si="335">L35</f>
        <v>All occupations</v>
      </c>
      <c r="M146" s="29">
        <f>N35-M35</f>
        <v>26.302995069783869</v>
      </c>
      <c r="N146" s="29">
        <f t="shared" ref="N146" si="336">O35-N35</f>
        <v>-6.8966572984105454</v>
      </c>
      <c r="O146" s="29">
        <f>P35-O35</f>
        <v>18.501594102885733</v>
      </c>
      <c r="P146" s="29">
        <f>Q35-P35</f>
        <v>33.069012869972283</v>
      </c>
      <c r="Q146" s="29">
        <f>Q35-O35</f>
        <v>51.570606972858016</v>
      </c>
      <c r="W146" s="24" t="str">
        <f t="shared" ref="W146" si="337">W35</f>
        <v>All occupations</v>
      </c>
      <c r="X146" s="29">
        <f>Y35-X35</f>
        <v>13.409161699331321</v>
      </c>
      <c r="Y146" s="29">
        <f t="shared" ref="Y146" si="338">Z35-Y35</f>
        <v>15.372333529481608</v>
      </c>
      <c r="Z146" s="29">
        <f>AA35-Z35</f>
        <v>18.521722802927258</v>
      </c>
      <c r="AA146" s="29">
        <f>AB35-AA35</f>
        <v>43.212149008949837</v>
      </c>
      <c r="AB146" s="29">
        <f>AB35-Z35</f>
        <v>61.733871811877094</v>
      </c>
      <c r="AH146" s="24" t="str">
        <f t="shared" ref="AH146" si="339">AH35</f>
        <v>All occupations</v>
      </c>
      <c r="AI146" s="29">
        <f>AJ35-AI35</f>
        <v>0.66173808531642919</v>
      </c>
      <c r="AJ146" s="29">
        <f t="shared" ref="AJ146" si="340">AK35-AJ35</f>
        <v>2.447790400676304</v>
      </c>
      <c r="AK146" s="29">
        <f>AL35-AK35</f>
        <v>2.2472204297795813</v>
      </c>
      <c r="AL146" s="29">
        <f>AM35-AL35</f>
        <v>9.2026771809627945</v>
      </c>
      <c r="AM146" s="29">
        <f>AM35-AK35</f>
        <v>11.449897610742376</v>
      </c>
      <c r="AS146" s="24" t="str">
        <f t="shared" ref="AS146" si="341">AS35</f>
        <v>All occupations</v>
      </c>
      <c r="AT146" s="29">
        <f>AU35-AT35</f>
        <v>1.8137269770525677</v>
      </c>
      <c r="AU146" s="29">
        <f t="shared" ref="AU146" si="342">AV35-AU35</f>
        <v>5.0729781789497679</v>
      </c>
      <c r="AV146" s="29">
        <f>AW35-AV35</f>
        <v>3.4512175678813435</v>
      </c>
      <c r="AW146" s="29">
        <f>AX35-AW35</f>
        <v>11.110823249355207</v>
      </c>
      <c r="AX146" s="29">
        <f>AX35-AV35</f>
        <v>14.56204081723655</v>
      </c>
      <c r="BD146" s="24" t="str">
        <f t="shared" ref="BD146" si="343">BD35</f>
        <v>All occupations</v>
      </c>
      <c r="BE146" s="29">
        <f>BF35-BE35</f>
        <v>26.995651597404958</v>
      </c>
      <c r="BF146" s="29">
        <f t="shared" ref="BF146" si="344">BG35-BF35</f>
        <v>-4.433614122514939</v>
      </c>
      <c r="BG146" s="29">
        <f>BH35-BG35</f>
        <v>5.7471873353812555</v>
      </c>
      <c r="BH146" s="29">
        <f>BI35-BH35</f>
        <v>12.523338927117692</v>
      </c>
      <c r="BI146" s="29">
        <f>BI35-BG35</f>
        <v>18.270526262498947</v>
      </c>
      <c r="BO146" s="24" t="str">
        <f t="shared" ref="BO146" si="345">BO35</f>
        <v>All occupations</v>
      </c>
      <c r="BP146" s="29">
        <f>BQ35-BP35</f>
        <v>13.20522235193846</v>
      </c>
      <c r="BQ146" s="29">
        <f t="shared" ref="BQ146" si="346">BR35-BQ35</f>
        <v>-10.536014779940444</v>
      </c>
      <c r="BR146" s="29">
        <f>BS35-BR35</f>
        <v>-11.422791135674373</v>
      </c>
      <c r="BS146" s="29">
        <f>BT35-BS35</f>
        <v>-27.80897723499649</v>
      </c>
      <c r="BT146" s="29">
        <f>BT35-BR35</f>
        <v>-39.231768370670864</v>
      </c>
      <c r="BZ146" s="24" t="str">
        <f t="shared" ref="BZ146" si="347">BZ35</f>
        <v>All occupations</v>
      </c>
      <c r="CA146" s="70">
        <f>CB35-CA35</f>
        <v>-13.366779731210613</v>
      </c>
      <c r="CB146" s="70">
        <f t="shared" ref="CB146" si="348">CC35-CB35</f>
        <v>-2.6131060441917242</v>
      </c>
      <c r="CC146" s="70">
        <f>CD35-CC35</f>
        <v>-13.016875321632995</v>
      </c>
      <c r="CD146" s="70">
        <f>CE35-CD35</f>
        <v>-40.398852240588255</v>
      </c>
      <c r="CE146" s="70">
        <f>CE35-CC35</f>
        <v>-53.41572756222125</v>
      </c>
      <c r="CK146" s="24" t="str">
        <f t="shared" ref="CK146" si="349">CK35</f>
        <v>All occupations</v>
      </c>
      <c r="CL146" s="70">
        <f>CM35-CL35</f>
        <v>-0.82626173448059603</v>
      </c>
      <c r="CM146" s="70">
        <f t="shared" ref="CM146" si="350">CN35-CM35</f>
        <v>-6.8594093866812997</v>
      </c>
      <c r="CN146" s="70">
        <f>CO35-CN35</f>
        <v>-1.4796673284305797</v>
      </c>
      <c r="CO146" s="70">
        <f>CP35-CO35</f>
        <v>-9.4094690182953471</v>
      </c>
      <c r="CP146" s="70">
        <f>CP35-CN35</f>
        <v>-10.889136346725927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East Midlands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0.85173717293272933</v>
      </c>
      <c r="C8" s="69">
        <f>'Basic T2'!O8</f>
        <v>7.3583349701762994</v>
      </c>
      <c r="D8" s="69">
        <f>'Basic T2'!Z8</f>
        <v>20.072767929820664</v>
      </c>
      <c r="E8" s="69">
        <f>'Basic T2'!AK8</f>
        <v>3.3839277302149098</v>
      </c>
      <c r="F8" s="69">
        <f>'Basic T2'!AV8</f>
        <v>5.5107656534565175</v>
      </c>
      <c r="G8" s="69">
        <f>'Basic T2'!BG8</f>
        <v>14.777217209491125</v>
      </c>
      <c r="H8" s="69">
        <f>'Basic T2'!BR8</f>
        <v>10.398126482548932</v>
      </c>
      <c r="I8" s="69">
        <f>'Basic T2'!CC8</f>
        <v>7.8219892747515578</v>
      </c>
      <c r="J8" s="69">
        <f>'Basic T2'!CN8</f>
        <v>1.2471349325931604</v>
      </c>
      <c r="K8" s="309">
        <f>SUM(B8:J8)</f>
        <v>71.422001355985898</v>
      </c>
      <c r="L8" s="97"/>
      <c r="M8" s="97">
        <f t="shared" ref="M8:M33" si="0">B8/B$35*100</f>
        <v>7.4076371668096996</v>
      </c>
      <c r="N8" s="97">
        <f t="shared" ref="N8:N33" si="1">C8/C$35*100</f>
        <v>8.9826485713706212</v>
      </c>
      <c r="O8" s="97">
        <f t="shared" ref="O8:O33" si="2">D8/D$35*100</f>
        <v>11.403596735013023</v>
      </c>
      <c r="P8" s="97">
        <f t="shared" ref="P8:P33" si="3">E8/E$35*100</f>
        <v>6.9834897839446626</v>
      </c>
      <c r="Q8" s="97">
        <f t="shared" ref="Q8:Q33" si="4">F8/F$35*100</f>
        <v>10.871373640989002</v>
      </c>
      <c r="R8" s="97">
        <f t="shared" ref="R8:R33" si="5">G8/G$35*100</f>
        <v>7.2459283538658141</v>
      </c>
      <c r="S8" s="97">
        <f t="shared" ref="S8:S33" si="6">H8/H$35*100</f>
        <v>5.4087471860743905</v>
      </c>
      <c r="T8" s="97">
        <f t="shared" ref="T8:T33" si="7">I8/I$35*100</f>
        <v>6.2097209186802331</v>
      </c>
      <c r="U8" s="97">
        <f t="shared" ref="U8:U33" si="8">J8/J$35*100</f>
        <v>3.7200957551059726</v>
      </c>
      <c r="V8" s="97">
        <f t="shared" ref="V8:V33" si="9">K8/K$35*100</f>
        <v>7.7275128704586082</v>
      </c>
      <c r="W8" s="97"/>
      <c r="X8" s="97">
        <f t="shared" ref="X8:X32" si="10">IF($K8&gt;0,B8/$K8*100,0)</f>
        <v>1.1925417333063084</v>
      </c>
      <c r="Y8" s="97">
        <f t="shared" ref="Y8:AG23" si="11">IF($K8&gt;0,C8/$K8*100,0)</f>
        <v>10.302616603391492</v>
      </c>
      <c r="Z8" s="97">
        <f t="shared" si="11"/>
        <v>28.104460178555833</v>
      </c>
      <c r="AA8" s="97">
        <f t="shared" si="11"/>
        <v>4.7379346223421139</v>
      </c>
      <c r="AB8" s="97">
        <f t="shared" si="11"/>
        <v>7.7157816202733143</v>
      </c>
      <c r="AC8" s="97">
        <f t="shared" si="11"/>
        <v>20.690007181173232</v>
      </c>
      <c r="AD8" s="97">
        <f t="shared" si="11"/>
        <v>14.558716201079211</v>
      </c>
      <c r="AE8" s="97">
        <f t="shared" si="11"/>
        <v>10.951792341640948</v>
      </c>
      <c r="AF8" s="97">
        <f>IF($K8&gt;0,J8/$K8*100,0)</f>
        <v>1.7461495182375448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0.30038601952595823</v>
      </c>
      <c r="C9" s="69">
        <f>'Basic T2'!O9</f>
        <v>2.7425139500544486</v>
      </c>
      <c r="D9" s="69">
        <f>'Basic T2'!Z9</f>
        <v>6.7496748074306847</v>
      </c>
      <c r="E9" s="69">
        <f>'Basic T2'!AK9</f>
        <v>1.7817786482973565</v>
      </c>
      <c r="F9" s="69">
        <f>'Basic T2'!AV9</f>
        <v>2.2288227300270331</v>
      </c>
      <c r="G9" s="69">
        <f>'Basic T2'!BG9</f>
        <v>6.2432121391846751</v>
      </c>
      <c r="H9" s="69">
        <f>'Basic T2'!BR9</f>
        <v>5.8551449550151276</v>
      </c>
      <c r="I9" s="69">
        <f>'Basic T2'!CC9</f>
        <v>3.9441175886517366</v>
      </c>
      <c r="J9" s="69">
        <f>'Basic T2'!CN9</f>
        <v>1.2205416792439836</v>
      </c>
      <c r="K9" s="309">
        <f>SUM(B9:J9)</f>
        <v>31.066192517431002</v>
      </c>
      <c r="L9" s="97"/>
      <c r="M9" s="97">
        <f t="shared" si="0"/>
        <v>2.6124850638710537</v>
      </c>
      <c r="N9" s="97">
        <f t="shared" si="1"/>
        <v>3.3479094272369552</v>
      </c>
      <c r="O9" s="97">
        <f t="shared" si="2"/>
        <v>3.8345767691593045</v>
      </c>
      <c r="P9" s="97">
        <f t="shared" si="3"/>
        <v>3.6770977336578867</v>
      </c>
      <c r="Q9" s="97">
        <f t="shared" si="4"/>
        <v>4.3969143675080842</v>
      </c>
      <c r="R9" s="97">
        <f t="shared" si="5"/>
        <v>3.0613252290466479</v>
      </c>
      <c r="S9" s="97">
        <f t="shared" si="6"/>
        <v>3.0456446988450745</v>
      </c>
      <c r="T9" s="97">
        <f t="shared" si="7"/>
        <v>3.1311561082092174</v>
      </c>
      <c r="U9" s="97">
        <f t="shared" si="8"/>
        <v>3.6407703779448761</v>
      </c>
      <c r="V9" s="97">
        <f t="shared" si="9"/>
        <v>3.3612108027895959</v>
      </c>
      <c r="W9" s="97"/>
      <c r="X9" s="97">
        <f t="shared" si="10"/>
        <v>0.96692254564962832</v>
      </c>
      <c r="Y9" s="97">
        <f t="shared" si="11"/>
        <v>8.8279693384235767</v>
      </c>
      <c r="Z9" s="97">
        <f t="shared" si="11"/>
        <v>21.726752654492483</v>
      </c>
      <c r="AA9" s="97">
        <f t="shared" si="11"/>
        <v>5.7354265325485709</v>
      </c>
      <c r="AB9" s="97">
        <f t="shared" si="11"/>
        <v>7.1744315907926532</v>
      </c>
      <c r="AC9" s="97">
        <f t="shared" si="11"/>
        <v>20.096483132529539</v>
      </c>
      <c r="AD9" s="97">
        <f t="shared" si="11"/>
        <v>18.847320770737678</v>
      </c>
      <c r="AE9" s="97">
        <f t="shared" si="11"/>
        <v>12.695851242274772</v>
      </c>
      <c r="AF9" s="97">
        <f t="shared" si="11"/>
        <v>3.9288421925511052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2.3820744910084466</v>
      </c>
      <c r="C10" s="69">
        <f>'Basic T2'!O10</f>
        <v>9.6455497447628833</v>
      </c>
      <c r="D10" s="69">
        <f>'Basic T2'!Z10</f>
        <v>18.409150509857774</v>
      </c>
      <c r="E10" s="69">
        <f>'Basic T2'!AK10</f>
        <v>1.9294731238644554</v>
      </c>
      <c r="F10" s="69">
        <f>'Basic T2'!AV10</f>
        <v>5.0519899313020309</v>
      </c>
      <c r="G10" s="69">
        <f>'Basic T2'!BG10</f>
        <v>9.0662991653489975</v>
      </c>
      <c r="H10" s="69">
        <f>'Basic T2'!BR10</f>
        <v>5.8809415729736783</v>
      </c>
      <c r="I10" s="69">
        <f>'Basic T2'!CC10</f>
        <v>3.7186610543433694</v>
      </c>
      <c r="J10" s="69">
        <f>'Basic T2'!CN10</f>
        <v>0.67803938114591167</v>
      </c>
      <c r="K10" s="309">
        <f t="shared" ref="K10:K32" si="12">SUM(B10:J10)</f>
        <v>56.762178974607551</v>
      </c>
      <c r="L10" s="97"/>
      <c r="M10" s="97">
        <f t="shared" si="0"/>
        <v>20.717122716325452</v>
      </c>
      <c r="N10" s="97">
        <f t="shared" si="1"/>
        <v>11.774753933606625</v>
      </c>
      <c r="O10" s="97">
        <f t="shared" si="2"/>
        <v>10.458474356030331</v>
      </c>
      <c r="P10" s="97">
        <f t="shared" si="3"/>
        <v>3.9818982328110977</v>
      </c>
      <c r="Q10" s="97">
        <f t="shared" si="4"/>
        <v>9.9663229444804955</v>
      </c>
      <c r="R10" s="97">
        <f t="shared" si="5"/>
        <v>4.4456106488465519</v>
      </c>
      <c r="S10" s="97">
        <f t="shared" si="6"/>
        <v>3.0590632108267966</v>
      </c>
      <c r="T10" s="97">
        <f t="shared" si="7"/>
        <v>2.9521706726414498</v>
      </c>
      <c r="U10" s="97">
        <f t="shared" si="8"/>
        <v>2.0225328933340307</v>
      </c>
      <c r="V10" s="97">
        <f t="shared" si="9"/>
        <v>6.1413914515683485</v>
      </c>
      <c r="W10" s="97"/>
      <c r="X10" s="97">
        <f t="shared" si="10"/>
        <v>4.1965874708123216</v>
      </c>
      <c r="Y10" s="97">
        <f t="shared" si="11"/>
        <v>16.992916619846117</v>
      </c>
      <c r="Z10" s="97">
        <f t="shared" si="11"/>
        <v>32.432071570214163</v>
      </c>
      <c r="AA10" s="97">
        <f t="shared" si="11"/>
        <v>3.3992231424512465</v>
      </c>
      <c r="AB10" s="97">
        <f t="shared" si="11"/>
        <v>8.9002748354005732</v>
      </c>
      <c r="AC10" s="97">
        <f t="shared" si="11"/>
        <v>15.972429757153595</v>
      </c>
      <c r="AD10" s="97">
        <f t="shared" si="11"/>
        <v>10.36066916247966</v>
      </c>
      <c r="AE10" s="97">
        <f t="shared" si="11"/>
        <v>6.5513007455314662</v>
      </c>
      <c r="AF10" s="97">
        <f t="shared" si="11"/>
        <v>1.194526696110858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1.9558620618445448</v>
      </c>
      <c r="C11" s="69">
        <f>'Basic T2'!O11</f>
        <v>5.9916648311866041</v>
      </c>
      <c r="D11" s="69">
        <f>'Basic T2'!Z11</f>
        <v>13.231503607129659</v>
      </c>
      <c r="E11" s="69">
        <f>'Basic T2'!AK11</f>
        <v>4.1075125257574658</v>
      </c>
      <c r="F11" s="69">
        <f>'Basic T2'!AV11</f>
        <v>1.0309012644637954</v>
      </c>
      <c r="G11" s="69">
        <f>'Basic T2'!BG11</f>
        <v>3.8235521745606365</v>
      </c>
      <c r="H11" s="69">
        <f>'Basic T2'!BR11</f>
        <v>2.8537190860835668</v>
      </c>
      <c r="I11" s="69">
        <f>'Basic T2'!CC11</f>
        <v>1.5710768529780355</v>
      </c>
      <c r="J11" s="69">
        <f>'Basic T2'!CN11</f>
        <v>0.18335173960005885</v>
      </c>
      <c r="K11" s="309">
        <f t="shared" si="12"/>
        <v>34.749144143604362</v>
      </c>
      <c r="L11" s="97"/>
      <c r="M11" s="97">
        <f t="shared" si="0"/>
        <v>17.010313701098724</v>
      </c>
      <c r="N11" s="97">
        <f t="shared" si="1"/>
        <v>7.3142932136317835</v>
      </c>
      <c r="O11" s="97">
        <f t="shared" si="2"/>
        <v>7.5169867883250561</v>
      </c>
      <c r="P11" s="97">
        <f t="shared" si="3"/>
        <v>8.4767684324127881</v>
      </c>
      <c r="Q11" s="97">
        <f t="shared" si="4"/>
        <v>2.0337124707751593</v>
      </c>
      <c r="R11" s="97">
        <f t="shared" si="5"/>
        <v>1.8748580819627998</v>
      </c>
      <c r="S11" s="97">
        <f t="shared" si="6"/>
        <v>1.4844063594153956</v>
      </c>
      <c r="T11" s="97">
        <f t="shared" si="7"/>
        <v>1.2472465067528342</v>
      </c>
      <c r="U11" s="97">
        <f t="shared" si="8"/>
        <v>0.54692239817163724</v>
      </c>
      <c r="V11" s="97">
        <f t="shared" si="9"/>
        <v>3.7596882404446785</v>
      </c>
      <c r="W11" s="97"/>
      <c r="X11" s="97">
        <f t="shared" si="10"/>
        <v>5.6285186586516964</v>
      </c>
      <c r="Y11" s="97">
        <f t="shared" si="11"/>
        <v>17.242625621009374</v>
      </c>
      <c r="Z11" s="97">
        <f t="shared" si="11"/>
        <v>38.077207175086464</v>
      </c>
      <c r="AA11" s="97">
        <f t="shared" si="11"/>
        <v>11.820471056158258</v>
      </c>
      <c r="AB11" s="97">
        <f t="shared" si="11"/>
        <v>2.9666954104063437</v>
      </c>
      <c r="AC11" s="97">
        <f t="shared" si="11"/>
        <v>11.003298840280554</v>
      </c>
      <c r="AD11" s="97">
        <f t="shared" si="11"/>
        <v>8.2123435164051344</v>
      </c>
      <c r="AE11" s="97">
        <f t="shared" si="11"/>
        <v>4.5211958213572139</v>
      </c>
      <c r="AF11" s="97">
        <f t="shared" si="11"/>
        <v>0.52764390064497468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3.0194562459537182</v>
      </c>
      <c r="C12" s="69">
        <f>'Basic T2'!O12</f>
        <v>16.539812574391512</v>
      </c>
      <c r="D12" s="69">
        <f>'Basic T2'!Z12</f>
        <v>9.8032849168769332</v>
      </c>
      <c r="E12" s="69">
        <f>'Basic T2'!AK12</f>
        <v>0.80462573960441874</v>
      </c>
      <c r="F12" s="69">
        <f>'Basic T2'!AV12</f>
        <v>0.43763345099864936</v>
      </c>
      <c r="G12" s="69">
        <f>'Basic T2'!BG12</f>
        <v>1.8530160597017973</v>
      </c>
      <c r="H12" s="69">
        <f>'Basic T2'!BR12</f>
        <v>1.3520244642847972</v>
      </c>
      <c r="I12" s="69">
        <f>'Basic T2'!CC12</f>
        <v>0.97816857809368063</v>
      </c>
      <c r="J12" s="69">
        <f>'Basic T2'!CN12</f>
        <v>0.21826077566408592</v>
      </c>
      <c r="K12" s="309">
        <f t="shared" si="12"/>
        <v>35.00628280556959</v>
      </c>
      <c r="L12" s="97"/>
      <c r="M12" s="97">
        <f t="shared" si="0"/>
        <v>26.260490937676867</v>
      </c>
      <c r="N12" s="97">
        <f t="shared" si="1"/>
        <v>20.1908888891662</v>
      </c>
      <c r="O12" s="97">
        <f t="shared" si="2"/>
        <v>5.5693718106718038</v>
      </c>
      <c r="P12" s="97">
        <f t="shared" si="3"/>
        <v>1.6605247157774006</v>
      </c>
      <c r="Q12" s="97">
        <f t="shared" si="4"/>
        <v>0.86334224004201887</v>
      </c>
      <c r="R12" s="97">
        <f t="shared" si="5"/>
        <v>0.90861637998649503</v>
      </c>
      <c r="S12" s="97">
        <f t="shared" si="6"/>
        <v>0.70327654976856246</v>
      </c>
      <c r="T12" s="97">
        <f t="shared" si="7"/>
        <v>0.7765484799360014</v>
      </c>
      <c r="U12" s="97">
        <f t="shared" si="8"/>
        <v>0.65105303671176784</v>
      </c>
      <c r="V12" s="97">
        <f t="shared" si="9"/>
        <v>3.787509391940068</v>
      </c>
      <c r="W12" s="97"/>
      <c r="X12" s="97">
        <f t="shared" si="10"/>
        <v>8.6254694985018947</v>
      </c>
      <c r="Y12" s="97">
        <f t="shared" si="11"/>
        <v>47.248125904301915</v>
      </c>
      <c r="Z12" s="97">
        <f t="shared" si="11"/>
        <v>28.004358449955745</v>
      </c>
      <c r="AA12" s="97">
        <f t="shared" si="11"/>
        <v>2.2985180805212506</v>
      </c>
      <c r="AB12" s="97">
        <f t="shared" si="11"/>
        <v>1.2501568744940288</v>
      </c>
      <c r="AC12" s="97">
        <f t="shared" si="11"/>
        <v>5.2933813909741296</v>
      </c>
      <c r="AD12" s="97">
        <f t="shared" si="11"/>
        <v>3.8622337361386072</v>
      </c>
      <c r="AE12" s="97">
        <f t="shared" si="11"/>
        <v>2.7942657708805672</v>
      </c>
      <c r="AF12" s="97">
        <f t="shared" si="11"/>
        <v>0.62349029423186875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0.90064623539326583</v>
      </c>
      <c r="C13" s="69">
        <f>'Basic T2'!O13</f>
        <v>12.369917499448029</v>
      </c>
      <c r="D13" s="69">
        <f>'Basic T2'!Z13</f>
        <v>22.892510880897483</v>
      </c>
      <c r="E13" s="69">
        <f>'Basic T2'!AK13</f>
        <v>2.0730124340094527</v>
      </c>
      <c r="F13" s="69">
        <f>'Basic T2'!AV13</f>
        <v>3.6523681049066714</v>
      </c>
      <c r="G13" s="69">
        <f>'Basic T2'!BG13</f>
        <v>9.1290711295667162</v>
      </c>
      <c r="H13" s="69">
        <f>'Basic T2'!BR13</f>
        <v>5.9692716912458366</v>
      </c>
      <c r="I13" s="69">
        <f>'Basic T2'!CC13</f>
        <v>3.8712549945603074</v>
      </c>
      <c r="J13" s="69">
        <f>'Basic T2'!CN13</f>
        <v>0.76445826549788065</v>
      </c>
      <c r="K13" s="309">
        <f t="shared" si="12"/>
        <v>61.62251123552565</v>
      </c>
      <c r="L13" s="97"/>
      <c r="M13" s="97">
        <f t="shared" si="0"/>
        <v>7.8330038179199253</v>
      </c>
      <c r="N13" s="97">
        <f t="shared" si="1"/>
        <v>15.100511488637364</v>
      </c>
      <c r="O13" s="97">
        <f t="shared" si="2"/>
        <v>13.00552884636399</v>
      </c>
      <c r="P13" s="97">
        <f t="shared" si="3"/>
        <v>4.2781236211495166</v>
      </c>
      <c r="Q13" s="97">
        <f t="shared" si="4"/>
        <v>7.2052162693520438</v>
      </c>
      <c r="R13" s="97">
        <f t="shared" si="5"/>
        <v>4.476390541224454</v>
      </c>
      <c r="S13" s="97">
        <f t="shared" si="6"/>
        <v>3.1050094954245044</v>
      </c>
      <c r="T13" s="97">
        <f t="shared" si="7"/>
        <v>3.0733119513296718</v>
      </c>
      <c r="U13" s="97">
        <f t="shared" si="8"/>
        <v>2.2803129590164897</v>
      </c>
      <c r="V13" s="97">
        <f t="shared" si="9"/>
        <v>6.6672557425135084</v>
      </c>
      <c r="W13" s="97"/>
      <c r="X13" s="97">
        <f t="shared" si="10"/>
        <v>1.4615539310803667</v>
      </c>
      <c r="Y13" s="97">
        <f t="shared" si="11"/>
        <v>20.073699126232164</v>
      </c>
      <c r="Z13" s="97">
        <f t="shared" si="11"/>
        <v>37.149590988592898</v>
      </c>
      <c r="AA13" s="97">
        <f t="shared" si="11"/>
        <v>3.3640505595207744</v>
      </c>
      <c r="AB13" s="97">
        <f t="shared" si="11"/>
        <v>5.9270030248313947</v>
      </c>
      <c r="AC13" s="97">
        <f t="shared" si="11"/>
        <v>14.814506819877485</v>
      </c>
      <c r="AD13" s="97">
        <f t="shared" si="11"/>
        <v>9.6868361440689306</v>
      </c>
      <c r="AE13" s="97">
        <f t="shared" si="11"/>
        <v>6.2822090774004549</v>
      </c>
      <c r="AF13" s="97">
        <f t="shared" si="11"/>
        <v>1.2405503283955215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0.30306594860886765</v>
      </c>
      <c r="C14" s="69">
        <f>'Basic T2'!O14</f>
        <v>1.717516463461906</v>
      </c>
      <c r="D14" s="69">
        <f>'Basic T2'!Z14</f>
        <v>4.4065948139282494</v>
      </c>
      <c r="E14" s="69">
        <f>'Basic T2'!AK14</f>
        <v>0.78197315619659968</v>
      </c>
      <c r="F14" s="69">
        <f>'Basic T2'!AV14</f>
        <v>1.8186495707700137</v>
      </c>
      <c r="G14" s="69">
        <f>'Basic T2'!BG14</f>
        <v>3.6899863184961275</v>
      </c>
      <c r="H14" s="69">
        <f>'Basic T2'!BR14</f>
        <v>2.5694616507387442</v>
      </c>
      <c r="I14" s="69">
        <f>'Basic T2'!CC14</f>
        <v>2.3252606327606751</v>
      </c>
      <c r="J14" s="69">
        <f>'Basic T2'!CN14</f>
        <v>0.39286248214805763</v>
      </c>
      <c r="K14" s="309">
        <f t="shared" si="12"/>
        <v>18.005371037109239</v>
      </c>
      <c r="L14" s="97"/>
      <c r="M14" s="97">
        <f t="shared" si="0"/>
        <v>2.63579265559048</v>
      </c>
      <c r="N14" s="97">
        <f t="shared" si="1"/>
        <v>2.0966491562767189</v>
      </c>
      <c r="O14" s="97">
        <f t="shared" si="2"/>
        <v>2.5034429934290814</v>
      </c>
      <c r="P14" s="97">
        <f t="shared" si="3"/>
        <v>1.6137760564026886</v>
      </c>
      <c r="Q14" s="97">
        <f t="shared" si="4"/>
        <v>3.5877444713084454</v>
      </c>
      <c r="R14" s="97">
        <f t="shared" si="5"/>
        <v>1.8093647884796005</v>
      </c>
      <c r="S14" s="97">
        <f t="shared" si="6"/>
        <v>1.3365454340725116</v>
      </c>
      <c r="T14" s="97">
        <f t="shared" si="7"/>
        <v>1.8459779329084058</v>
      </c>
      <c r="U14" s="97">
        <f t="shared" si="8"/>
        <v>1.1718748420754483</v>
      </c>
      <c r="V14" s="97">
        <f t="shared" si="9"/>
        <v>1.9480934975925761</v>
      </c>
      <c r="W14" s="97"/>
      <c r="X14" s="97">
        <f t="shared" si="10"/>
        <v>1.6831974636026432</v>
      </c>
      <c r="Y14" s="97">
        <f t="shared" si="11"/>
        <v>9.5389118053834512</v>
      </c>
      <c r="Z14" s="97">
        <f t="shared" si="11"/>
        <v>24.473779545260225</v>
      </c>
      <c r="AA14" s="97">
        <f t="shared" si="11"/>
        <v>4.3429994004841426</v>
      </c>
      <c r="AB14" s="97">
        <f t="shared" si="11"/>
        <v>10.100594800416831</v>
      </c>
      <c r="AC14" s="97">
        <f t="shared" si="11"/>
        <v>20.493808824550356</v>
      </c>
      <c r="AD14" s="97">
        <f t="shared" si="11"/>
        <v>14.27052875190997</v>
      </c>
      <c r="AE14" s="97">
        <f t="shared" si="11"/>
        <v>12.914261127795095</v>
      </c>
      <c r="AF14" s="97">
        <f t="shared" si="11"/>
        <v>2.181918280597297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6.5394446450264973E-2</v>
      </c>
      <c r="C15" s="69">
        <f>'Basic T2'!O15</f>
        <v>1.5329861238538873</v>
      </c>
      <c r="D15" s="69">
        <f>'Basic T2'!Z15</f>
        <v>4.4572505532846343</v>
      </c>
      <c r="E15" s="69">
        <f>'Basic T2'!AK15</f>
        <v>2.158569011748837</v>
      </c>
      <c r="F15" s="69">
        <f>'Basic T2'!AV15</f>
        <v>0.78095474569872159</v>
      </c>
      <c r="G15" s="69">
        <f>'Basic T2'!BG15</f>
        <v>3.3433767925069868</v>
      </c>
      <c r="H15" s="69">
        <f>'Basic T2'!BR15</f>
        <v>2.4444111317429496</v>
      </c>
      <c r="I15" s="69">
        <f>'Basic T2'!CC15</f>
        <v>0.7340877025675705</v>
      </c>
      <c r="J15" s="69">
        <f>'Basic T2'!CN15</f>
        <v>0.10794716569570666</v>
      </c>
      <c r="K15" s="309">
        <f t="shared" si="12"/>
        <v>15.62497767354956</v>
      </c>
      <c r="L15" s="97"/>
      <c r="M15" s="97">
        <f t="shared" si="0"/>
        <v>0.5687415642080812</v>
      </c>
      <c r="N15" s="97">
        <f t="shared" si="1"/>
        <v>1.8713847183063459</v>
      </c>
      <c r="O15" s="97">
        <f t="shared" si="2"/>
        <v>2.5322211682156266</v>
      </c>
      <c r="P15" s="97">
        <f t="shared" si="3"/>
        <v>4.4546887059346787</v>
      </c>
      <c r="Q15" s="97">
        <f t="shared" si="4"/>
        <v>1.5406299906564049</v>
      </c>
      <c r="R15" s="97">
        <f t="shared" si="5"/>
        <v>1.639406686322747</v>
      </c>
      <c r="S15" s="97">
        <f t="shared" si="6"/>
        <v>1.2714984620174221</v>
      </c>
      <c r="T15" s="97">
        <f t="shared" si="7"/>
        <v>0.5827775521879045</v>
      </c>
      <c r="U15" s="97">
        <f t="shared" si="8"/>
        <v>0.32199706895013303</v>
      </c>
      <c r="V15" s="97">
        <f t="shared" si="9"/>
        <v>1.6905465232088905</v>
      </c>
      <c r="W15" s="97"/>
      <c r="X15" s="97">
        <f t="shared" si="10"/>
        <v>0.4185250553091458</v>
      </c>
      <c r="Y15" s="97">
        <f t="shared" si="11"/>
        <v>9.8111252117113299</v>
      </c>
      <c r="Z15" s="97">
        <f t="shared" si="11"/>
        <v>28.526444302253335</v>
      </c>
      <c r="AA15" s="97">
        <f t="shared" si="11"/>
        <v>13.814861415148954</v>
      </c>
      <c r="AB15" s="97">
        <f t="shared" si="11"/>
        <v>4.998117514246089</v>
      </c>
      <c r="AC15" s="97">
        <f t="shared" si="11"/>
        <v>21.397642046981975</v>
      </c>
      <c r="AD15" s="97">
        <f t="shared" si="11"/>
        <v>15.644253597116645</v>
      </c>
      <c r="AE15" s="97">
        <f t="shared" si="11"/>
        <v>4.6981680096110257</v>
      </c>
      <c r="AF15" s="97">
        <f t="shared" si="11"/>
        <v>0.69086284762149075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3.0993867276243162E-2</v>
      </c>
      <c r="C16" s="69">
        <f>'Basic T2'!O16</f>
        <v>0.50253733869857331</v>
      </c>
      <c r="D16" s="69">
        <f>'Basic T2'!Z16</f>
        <v>2.3976900475424374</v>
      </c>
      <c r="E16" s="69">
        <f>'Basic T2'!AK16</f>
        <v>0.65976529952493079</v>
      </c>
      <c r="F16" s="69">
        <f>'Basic T2'!AV16</f>
        <v>0.45849605332803511</v>
      </c>
      <c r="G16" s="69">
        <f>'Basic T2'!BG16</f>
        <v>2.4026847419473261</v>
      </c>
      <c r="H16" s="69">
        <f>'Basic T2'!BR16</f>
        <v>2.4019898161083035</v>
      </c>
      <c r="I16" s="69">
        <f>'Basic T2'!CC16</f>
        <v>1.2629355609125166</v>
      </c>
      <c r="J16" s="69">
        <f>'Basic T2'!CN16</f>
        <v>0.15550091211119774</v>
      </c>
      <c r="K16" s="309">
        <f t="shared" si="12"/>
        <v>10.272593637449564</v>
      </c>
      <c r="L16" s="97"/>
      <c r="M16" s="97">
        <f t="shared" si="0"/>
        <v>0.26955653747990055</v>
      </c>
      <c r="N16" s="97">
        <f t="shared" si="1"/>
        <v>0.6134698034021383</v>
      </c>
      <c r="O16" s="97">
        <f t="shared" si="2"/>
        <v>1.3621584473712611</v>
      </c>
      <c r="P16" s="97">
        <f t="shared" si="3"/>
        <v>1.3615728810913255</v>
      </c>
      <c r="Q16" s="97">
        <f t="shared" si="4"/>
        <v>0.90449897928819978</v>
      </c>
      <c r="R16" s="97">
        <f t="shared" si="5"/>
        <v>1.1781434386641481</v>
      </c>
      <c r="S16" s="97">
        <f t="shared" si="6"/>
        <v>1.2494323550169406</v>
      </c>
      <c r="T16" s="97">
        <f t="shared" si="7"/>
        <v>1.002619294922608</v>
      </c>
      <c r="U16" s="97">
        <f t="shared" si="8"/>
        <v>0.46384578600259962</v>
      </c>
      <c r="V16" s="97">
        <f t="shared" si="9"/>
        <v>1.1114446254554544</v>
      </c>
      <c r="W16" s="97"/>
      <c r="X16" s="97">
        <f t="shared" si="10"/>
        <v>0.30171413734553398</v>
      </c>
      <c r="Y16" s="97">
        <f t="shared" si="11"/>
        <v>4.8920200334464035</v>
      </c>
      <c r="Z16" s="97">
        <f t="shared" si="11"/>
        <v>23.340649228072898</v>
      </c>
      <c r="AA16" s="97">
        <f t="shared" si="11"/>
        <v>6.4225776158389394</v>
      </c>
      <c r="AB16" s="97">
        <f t="shared" si="11"/>
        <v>4.463293979200647</v>
      </c>
      <c r="AC16" s="97">
        <f t="shared" si="11"/>
        <v>23.389270779563851</v>
      </c>
      <c r="AD16" s="97">
        <f t="shared" si="11"/>
        <v>23.38250592675697</v>
      </c>
      <c r="AE16" s="97">
        <f t="shared" si="11"/>
        <v>12.294222914730938</v>
      </c>
      <c r="AF16" s="97">
        <f t="shared" si="11"/>
        <v>1.5137453850438189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0.15503565093088098</v>
      </c>
      <c r="C17" s="69">
        <f>'Basic T2'!O17</f>
        <v>2.3042718041101908</v>
      </c>
      <c r="D17" s="69">
        <f>'Basic T2'!Z17</f>
        <v>4.9732198003148413</v>
      </c>
      <c r="E17" s="69">
        <f>'Basic T2'!AK17</f>
        <v>0.68555849597718044</v>
      </c>
      <c r="F17" s="69">
        <f>'Basic T2'!AV17</f>
        <v>0.80587410564613604</v>
      </c>
      <c r="G17" s="69">
        <f>'Basic T2'!BG17</f>
        <v>2.1880401347230034</v>
      </c>
      <c r="H17" s="69">
        <f>'Basic T2'!BR17</f>
        <v>0.96850613282805353</v>
      </c>
      <c r="I17" s="69">
        <f>'Basic T2'!CC17</f>
        <v>0.8700774362183098</v>
      </c>
      <c r="J17" s="69">
        <f>'Basic T2'!CN17</f>
        <v>0.28012793460147606</v>
      </c>
      <c r="K17" s="309">
        <f t="shared" si="12"/>
        <v>13.230711495350072</v>
      </c>
      <c r="L17" s="97"/>
      <c r="M17" s="97">
        <f t="shared" si="0"/>
        <v>1.3483594311866833</v>
      </c>
      <c r="N17" s="97">
        <f t="shared" si="1"/>
        <v>2.8129276409856199</v>
      </c>
      <c r="O17" s="97">
        <f t="shared" si="2"/>
        <v>2.825349910667708</v>
      </c>
      <c r="P17" s="97">
        <f t="shared" si="3"/>
        <v>1.4148028961153531</v>
      </c>
      <c r="Q17" s="97">
        <f t="shared" si="4"/>
        <v>1.5897897063689972</v>
      </c>
      <c r="R17" s="97">
        <f t="shared" si="5"/>
        <v>1.0728936190640022</v>
      </c>
      <c r="S17" s="97">
        <f t="shared" si="6"/>
        <v>0.50378352575544105</v>
      </c>
      <c r="T17" s="97">
        <f t="shared" si="7"/>
        <v>0.69073708321188065</v>
      </c>
      <c r="U17" s="97">
        <f t="shared" si="8"/>
        <v>0.83559742667997949</v>
      </c>
      <c r="V17" s="97">
        <f t="shared" si="9"/>
        <v>1.431498577812865</v>
      </c>
      <c r="W17" s="97"/>
      <c r="X17" s="97">
        <f t="shared" si="10"/>
        <v>1.1717861959681322</v>
      </c>
      <c r="Y17" s="97">
        <f t="shared" si="11"/>
        <v>17.416083820738031</v>
      </c>
      <c r="Z17" s="97">
        <f t="shared" si="11"/>
        <v>37.588453214044293</v>
      </c>
      <c r="AA17" s="97">
        <f t="shared" si="11"/>
        <v>5.1815693828568463</v>
      </c>
      <c r="AB17" s="97">
        <f t="shared" si="11"/>
        <v>6.0909355171818254</v>
      </c>
      <c r="AC17" s="97">
        <f t="shared" si="11"/>
        <v>16.53758481161039</v>
      </c>
      <c r="AD17" s="97">
        <f t="shared" si="11"/>
        <v>7.3201364353567433</v>
      </c>
      <c r="AE17" s="97">
        <f t="shared" si="11"/>
        <v>6.5761953657904044</v>
      </c>
      <c r="AF17" s="97">
        <f t="shared" si="11"/>
        <v>2.1172552564533427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0.59401100027546416</v>
      </c>
      <c r="C18" s="69">
        <f>'Basic T2'!O18</f>
        <v>6.5107574836683026</v>
      </c>
      <c r="D18" s="69">
        <f>'Basic T2'!Z18</f>
        <v>14.479460175018664</v>
      </c>
      <c r="E18" s="69">
        <f>'Basic T2'!AK18</f>
        <v>3.9729709735029628</v>
      </c>
      <c r="F18" s="69">
        <f>'Basic T2'!AV18</f>
        <v>3.6094432209277381</v>
      </c>
      <c r="G18" s="69">
        <f>'Basic T2'!BG18</f>
        <v>11.538886865493199</v>
      </c>
      <c r="H18" s="69">
        <f>'Basic T2'!BR18</f>
        <v>9.2029699825632214</v>
      </c>
      <c r="I18" s="69">
        <f>'Basic T2'!CC18</f>
        <v>5.542226664409923</v>
      </c>
      <c r="J18" s="69">
        <f>'Basic T2'!CN18</f>
        <v>0.97358031104110421</v>
      </c>
      <c r="K18" s="309">
        <f t="shared" si="12"/>
        <v>56.424306676900585</v>
      </c>
      <c r="L18" s="97"/>
      <c r="M18" s="97">
        <f t="shared" si="0"/>
        <v>5.1661687466138879</v>
      </c>
      <c r="N18" s="97">
        <f t="shared" si="1"/>
        <v>7.9479728289418228</v>
      </c>
      <c r="O18" s="97">
        <f t="shared" si="2"/>
        <v>8.2259669096901238</v>
      </c>
      <c r="P18" s="97">
        <f t="shared" si="3"/>
        <v>8.1991119247704951</v>
      </c>
      <c r="Q18" s="97">
        <f t="shared" si="4"/>
        <v>7.1205361211518774</v>
      </c>
      <c r="R18" s="97">
        <f t="shared" si="5"/>
        <v>5.6580306241303626</v>
      </c>
      <c r="S18" s="97">
        <f t="shared" si="6"/>
        <v>4.7870679473129467</v>
      </c>
      <c r="T18" s="97">
        <f t="shared" si="7"/>
        <v>4.3998629562358715</v>
      </c>
      <c r="U18" s="97">
        <f t="shared" si="8"/>
        <v>2.9041059533373437</v>
      </c>
      <c r="V18" s="97">
        <f t="shared" si="9"/>
        <v>6.1048353136902112</v>
      </c>
      <c r="W18" s="97"/>
      <c r="X18" s="97">
        <f t="shared" si="10"/>
        <v>1.0527572871686608</v>
      </c>
      <c r="Y18" s="97">
        <f t="shared" si="11"/>
        <v>11.538923324216452</v>
      </c>
      <c r="Z18" s="97">
        <f t="shared" si="11"/>
        <v>25.661742301826767</v>
      </c>
      <c r="AA18" s="97">
        <f t="shared" si="11"/>
        <v>7.041240216301051</v>
      </c>
      <c r="AB18" s="97">
        <f t="shared" si="11"/>
        <v>6.3969651263883405</v>
      </c>
      <c r="AC18" s="97">
        <f t="shared" si="11"/>
        <v>20.450205851119616</v>
      </c>
      <c r="AD18" s="97">
        <f t="shared" si="11"/>
        <v>16.310293425955031</v>
      </c>
      <c r="AE18" s="97">
        <f t="shared" si="11"/>
        <v>9.8224098634407184</v>
      </c>
      <c r="AF18" s="97">
        <f t="shared" si="11"/>
        <v>1.7254626035833525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0.36148887549008568</v>
      </c>
      <c r="C19" s="69">
        <f>'Basic T2'!O19</f>
        <v>4.6800750423615289</v>
      </c>
      <c r="D19" s="69">
        <f>'Basic T2'!Z19</f>
        <v>15.252984309490355</v>
      </c>
      <c r="E19" s="69">
        <f>'Basic T2'!AK19</f>
        <v>5.8466642702478442</v>
      </c>
      <c r="F19" s="69">
        <f>'Basic T2'!AV19</f>
        <v>5.424934127918271</v>
      </c>
      <c r="G19" s="69">
        <f>'Basic T2'!BG19</f>
        <v>19.186602674345036</v>
      </c>
      <c r="H19" s="69">
        <f>'Basic T2'!BR19</f>
        <v>21.060751553715349</v>
      </c>
      <c r="I19" s="69">
        <f>'Basic T2'!CC19</f>
        <v>9.230843765571441</v>
      </c>
      <c r="J19" s="69">
        <f>'Basic T2'!CN19</f>
        <v>1.862647079935547</v>
      </c>
      <c r="K19" s="309">
        <f t="shared" si="12"/>
        <v>82.906991699075448</v>
      </c>
      <c r="L19" s="97"/>
      <c r="M19" s="97">
        <f t="shared" si="0"/>
        <v>3.1439022677011832</v>
      </c>
      <c r="N19" s="97">
        <f t="shared" si="1"/>
        <v>5.713176902596059</v>
      </c>
      <c r="O19" s="97">
        <f t="shared" si="2"/>
        <v>8.6654158847968663</v>
      </c>
      <c r="P19" s="97">
        <f t="shared" si="3"/>
        <v>12.065896040527148</v>
      </c>
      <c r="Q19" s="97">
        <f t="shared" si="4"/>
        <v>10.70204933235739</v>
      </c>
      <c r="R19" s="97">
        <f t="shared" si="5"/>
        <v>9.4080466140202237</v>
      </c>
      <c r="S19" s="97">
        <f t="shared" si="6"/>
        <v>10.955077426106282</v>
      </c>
      <c r="T19" s="97">
        <f t="shared" si="7"/>
        <v>7.3281823350439996</v>
      </c>
      <c r="U19" s="97">
        <f t="shared" si="8"/>
        <v>5.5561153121746543</v>
      </c>
      <c r="V19" s="97">
        <f t="shared" si="9"/>
        <v>8.9701329176197362</v>
      </c>
      <c r="W19" s="97"/>
      <c r="X19" s="97">
        <f t="shared" si="10"/>
        <v>0.43601735882803344</v>
      </c>
      <c r="Y19" s="97">
        <f t="shared" si="11"/>
        <v>5.6449702810935785</v>
      </c>
      <c r="Z19" s="97">
        <f t="shared" si="11"/>
        <v>18.397705666192266</v>
      </c>
      <c r="AA19" s="97">
        <f t="shared" si="11"/>
        <v>7.0520762488515727</v>
      </c>
      <c r="AB19" s="97">
        <f t="shared" si="11"/>
        <v>6.5433976275595205</v>
      </c>
      <c r="AC19" s="97">
        <f t="shared" si="11"/>
        <v>23.142321631914907</v>
      </c>
      <c r="AD19" s="97">
        <f t="shared" si="11"/>
        <v>25.402865454531032</v>
      </c>
      <c r="AE19" s="97">
        <f t="shared" si="11"/>
        <v>11.133975044078676</v>
      </c>
      <c r="AF19" s="97">
        <f t="shared" si="11"/>
        <v>2.2466706869504209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3.1978017477300655E-2</v>
      </c>
      <c r="C20" s="69">
        <f>'Basic T2'!O20</f>
        <v>0.70122862113022577</v>
      </c>
      <c r="D20" s="69">
        <f>'Basic T2'!Z20</f>
        <v>2.6311368773710067</v>
      </c>
      <c r="E20" s="69">
        <f>'Basic T2'!AK20</f>
        <v>1.1618273445040985</v>
      </c>
      <c r="F20" s="69">
        <f>'Basic T2'!AV20</f>
        <v>0.90109992209254219</v>
      </c>
      <c r="G20" s="69">
        <f>'Basic T2'!BG20</f>
        <v>3.3050290660775166</v>
      </c>
      <c r="H20" s="69">
        <f>'Basic T2'!BR20</f>
        <v>4.2572964320388991</v>
      </c>
      <c r="I20" s="69">
        <f>'Basic T2'!CC20</f>
        <v>3.5021804688251938</v>
      </c>
      <c r="J20" s="69">
        <f>'Basic T2'!CN20</f>
        <v>0.82258466222609383</v>
      </c>
      <c r="K20" s="309">
        <f t="shared" si="12"/>
        <v>17.31436141174288</v>
      </c>
      <c r="L20" s="97"/>
      <c r="M20" s="97">
        <f t="shared" si="0"/>
        <v>0.27811578302976275</v>
      </c>
      <c r="N20" s="97">
        <f t="shared" si="1"/>
        <v>0.85602113757111231</v>
      </c>
      <c r="O20" s="97">
        <f t="shared" si="2"/>
        <v>1.4947825835013497</v>
      </c>
      <c r="P20" s="97">
        <f t="shared" si="3"/>
        <v>2.3976899147715076</v>
      </c>
      <c r="Q20" s="97">
        <f t="shared" si="4"/>
        <v>1.7776466206269617</v>
      </c>
      <c r="R20" s="97">
        <f t="shared" si="5"/>
        <v>1.6206030865446295</v>
      </c>
      <c r="S20" s="97">
        <f t="shared" si="6"/>
        <v>2.2144989422585222</v>
      </c>
      <c r="T20" s="97">
        <f t="shared" si="7"/>
        <v>2.780311063383285</v>
      </c>
      <c r="U20" s="97">
        <f t="shared" si="8"/>
        <v>2.4536989785056673</v>
      </c>
      <c r="V20" s="97">
        <f t="shared" si="9"/>
        <v>1.8733296199043212</v>
      </c>
      <c r="W20" s="97"/>
      <c r="X20" s="97">
        <f t="shared" si="10"/>
        <v>0.18469071262202399</v>
      </c>
      <c r="Y20" s="97">
        <f t="shared" si="11"/>
        <v>4.0499825806722578</v>
      </c>
      <c r="Z20" s="97">
        <f t="shared" si="11"/>
        <v>15.196268662767586</v>
      </c>
      <c r="AA20" s="97">
        <f t="shared" si="11"/>
        <v>6.7101946001665898</v>
      </c>
      <c r="AB20" s="97">
        <f t="shared" si="11"/>
        <v>5.2043497340964686</v>
      </c>
      <c r="AC20" s="97">
        <f t="shared" si="11"/>
        <v>19.088368248083306</v>
      </c>
      <c r="AD20" s="97">
        <f t="shared" si="11"/>
        <v>24.588238230672093</v>
      </c>
      <c r="AE20" s="97">
        <f t="shared" si="11"/>
        <v>20.227026487098499</v>
      </c>
      <c r="AF20" s="97">
        <f t="shared" si="11"/>
        <v>4.7508807438211589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1.6069884858643288E-2</v>
      </c>
      <c r="C21" s="69">
        <f>'Basic T2'!O21</f>
        <v>0.11116495440525895</v>
      </c>
      <c r="D21" s="69">
        <f>'Basic T2'!Z21</f>
        <v>1.4720014882292802</v>
      </c>
      <c r="E21" s="69">
        <f>'Basic T2'!AK21</f>
        <v>0.58682115439367921</v>
      </c>
      <c r="F21" s="69">
        <f>'Basic T2'!AV21</f>
        <v>0.75104395810529179</v>
      </c>
      <c r="G21" s="69">
        <f>'Basic T2'!BG21</f>
        <v>1.4759827304983881</v>
      </c>
      <c r="H21" s="69">
        <f>'Basic T2'!BR21</f>
        <v>2.1937267785379024</v>
      </c>
      <c r="I21" s="69">
        <f>'Basic T2'!CC21</f>
        <v>1.7425885722672412</v>
      </c>
      <c r="J21" s="69">
        <f>'Basic T2'!CN21</f>
        <v>0.95628661431452</v>
      </c>
      <c r="K21" s="309">
        <f t="shared" si="12"/>
        <v>9.3056861356102054</v>
      </c>
      <c r="L21" s="97"/>
      <c r="M21" s="97">
        <f t="shared" si="0"/>
        <v>0.13976127862936455</v>
      </c>
      <c r="N21" s="97">
        <f t="shared" si="1"/>
        <v>0.13570403126822522</v>
      </c>
      <c r="O21" s="97">
        <f t="shared" si="2"/>
        <v>0.83626291220992077</v>
      </c>
      <c r="P21" s="97">
        <f t="shared" si="3"/>
        <v>1.2110363646715967</v>
      </c>
      <c r="Q21" s="97">
        <f t="shared" si="4"/>
        <v>1.4816234263652024</v>
      </c>
      <c r="R21" s="97">
        <f t="shared" si="5"/>
        <v>0.72374013084584343</v>
      </c>
      <c r="S21" s="97">
        <f t="shared" si="6"/>
        <v>1.1411010974281135</v>
      </c>
      <c r="T21" s="97">
        <f t="shared" si="7"/>
        <v>1.3834062320680829</v>
      </c>
      <c r="U21" s="97">
        <f t="shared" si="8"/>
        <v>2.8525203501268823</v>
      </c>
      <c r="V21" s="97">
        <f t="shared" si="9"/>
        <v>1.0068299405803378</v>
      </c>
      <c r="W21" s="97"/>
      <c r="X21" s="97">
        <f t="shared" si="10"/>
        <v>0.17268887671966954</v>
      </c>
      <c r="Y21" s="97">
        <f t="shared" si="11"/>
        <v>1.1945917021622123</v>
      </c>
      <c r="Z21" s="97">
        <f t="shared" si="11"/>
        <v>15.818301485543881</v>
      </c>
      <c r="AA21" s="97">
        <f t="shared" si="11"/>
        <v>6.3060492890264381</v>
      </c>
      <c r="AB21" s="97">
        <f t="shared" si="11"/>
        <v>8.0708068933386965</v>
      </c>
      <c r="AC21" s="97">
        <f t="shared" si="11"/>
        <v>15.861084384204871</v>
      </c>
      <c r="AD21" s="97">
        <f t="shared" si="11"/>
        <v>23.57404651918289</v>
      </c>
      <c r="AE21" s="97">
        <f t="shared" si="11"/>
        <v>18.726062182549356</v>
      </c>
      <c r="AF21" s="97">
        <f t="shared" si="11"/>
        <v>10.276368667271981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3.0799512134190462E-2</v>
      </c>
      <c r="C22" s="69">
        <f>'Basic T2'!O22</f>
        <v>0.52121486944539563</v>
      </c>
      <c r="D22" s="69">
        <f>'Basic T2'!Z22</f>
        <v>1.6505194618392103</v>
      </c>
      <c r="E22" s="69">
        <f>'Basic T2'!AK22</f>
        <v>0.66757045553049488</v>
      </c>
      <c r="F22" s="69">
        <f>'Basic T2'!AV22</f>
        <v>2.1728754701422734</v>
      </c>
      <c r="G22" s="69">
        <f>'Basic T2'!BG22</f>
        <v>13.337018744733886</v>
      </c>
      <c r="H22" s="69">
        <f>'Basic T2'!BR22</f>
        <v>7.6155806574428269</v>
      </c>
      <c r="I22" s="69">
        <f>'Basic T2'!CC22</f>
        <v>3.6923820159167171</v>
      </c>
      <c r="J22" s="69">
        <f>'Basic T2'!CN22</f>
        <v>1.3479632124679128</v>
      </c>
      <c r="K22" s="309">
        <f t="shared" si="12"/>
        <v>31.035924399652906</v>
      </c>
      <c r="L22" s="97"/>
      <c r="M22" s="97">
        <f t="shared" si="0"/>
        <v>0.26786621278868988</v>
      </c>
      <c r="N22" s="97">
        <f t="shared" si="1"/>
        <v>0.63627030046562749</v>
      </c>
      <c r="O22" s="97">
        <f t="shared" si="2"/>
        <v>0.93768126109517713</v>
      </c>
      <c r="P22" s="97">
        <f t="shared" si="3"/>
        <v>1.3776805617430898</v>
      </c>
      <c r="Q22" s="97">
        <f t="shared" si="4"/>
        <v>4.2865443019591627</v>
      </c>
      <c r="R22" s="97">
        <f t="shared" si="5"/>
        <v>6.5397348437456611</v>
      </c>
      <c r="S22" s="97">
        <f t="shared" si="6"/>
        <v>3.961362705136974</v>
      </c>
      <c r="T22" s="97">
        <f t="shared" si="7"/>
        <v>2.9313082693692381</v>
      </c>
      <c r="U22" s="97">
        <f t="shared" si="8"/>
        <v>4.020857802703163</v>
      </c>
      <c r="V22" s="97">
        <f t="shared" si="9"/>
        <v>3.3579359397886419</v>
      </c>
      <c r="W22" s="97"/>
      <c r="X22" s="97">
        <f t="shared" si="10"/>
        <v>9.9238262529518562E-2</v>
      </c>
      <c r="Y22" s="97">
        <f t="shared" si="11"/>
        <v>1.6793921222827333</v>
      </c>
      <c r="Z22" s="97">
        <f t="shared" si="11"/>
        <v>5.3180934474040322</v>
      </c>
      <c r="AA22" s="97">
        <f t="shared" si="11"/>
        <v>2.1509604384071794</v>
      </c>
      <c r="AB22" s="97">
        <f t="shared" si="11"/>
        <v>7.0011624018731471</v>
      </c>
      <c r="AC22" s="97">
        <f t="shared" si="11"/>
        <v>42.972841965303417</v>
      </c>
      <c r="AD22" s="97">
        <f t="shared" si="11"/>
        <v>24.53795337099093</v>
      </c>
      <c r="AE22" s="97">
        <f t="shared" si="11"/>
        <v>11.897122729033363</v>
      </c>
      <c r="AF22" s="97">
        <f t="shared" si="11"/>
        <v>4.3432352621756865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6.0396970151164551E-3</v>
      </c>
      <c r="C23" s="69">
        <f>'Basic T2'!O23</f>
        <v>0.15712538842542173</v>
      </c>
      <c r="D23" s="69">
        <f>'Basic T2'!Z23</f>
        <v>0.66047491854614648</v>
      </c>
      <c r="E23" s="69">
        <f>'Basic T2'!AK23</f>
        <v>0.43714318045197709</v>
      </c>
      <c r="F23" s="69">
        <f>'Basic T2'!AV23</f>
        <v>0.5997888366382288</v>
      </c>
      <c r="G23" s="69">
        <f>'Basic T2'!BG23</f>
        <v>6.2812168040901577</v>
      </c>
      <c r="H23" s="69">
        <f>'Basic T2'!BR23</f>
        <v>5.783985174861435</v>
      </c>
      <c r="I23" s="69">
        <f>'Basic T2'!CC23</f>
        <v>2.9273067359297227</v>
      </c>
      <c r="J23" s="69">
        <f>'Basic T2'!CN23</f>
        <v>1.2351399290053335</v>
      </c>
      <c r="K23" s="309">
        <f t="shared" si="12"/>
        <v>18.08822066496354</v>
      </c>
      <c r="L23" s="97"/>
      <c r="M23" s="97">
        <f t="shared" si="0"/>
        <v>5.252780494644424E-2</v>
      </c>
      <c r="N23" s="97">
        <f t="shared" si="1"/>
        <v>0.19180998848056691</v>
      </c>
      <c r="O23" s="97">
        <f t="shared" si="2"/>
        <v>0.37522426657966745</v>
      </c>
      <c r="P23" s="97">
        <f t="shared" si="3"/>
        <v>0.90214247412830562</v>
      </c>
      <c r="Q23" s="97">
        <f t="shared" si="4"/>
        <v>1.1832345918572003</v>
      </c>
      <c r="R23" s="97">
        <f t="shared" si="5"/>
        <v>3.079960610466157</v>
      </c>
      <c r="S23" s="97">
        <f t="shared" si="6"/>
        <v>3.0086298326272121</v>
      </c>
      <c r="T23" s="97">
        <f t="shared" si="7"/>
        <v>2.3239302989294517</v>
      </c>
      <c r="U23" s="97">
        <f t="shared" si="8"/>
        <v>3.6843156957367973</v>
      </c>
      <c r="V23" s="97">
        <f t="shared" si="9"/>
        <v>1.9570574240214338</v>
      </c>
      <c r="W23" s="97"/>
      <c r="X23" s="97">
        <f t="shared" si="10"/>
        <v>3.3390221885202929E-2</v>
      </c>
      <c r="Y23" s="97">
        <f t="shared" si="11"/>
        <v>0.86866138652194747</v>
      </c>
      <c r="Z23" s="97">
        <f t="shared" si="11"/>
        <v>3.6514090068873988</v>
      </c>
      <c r="AA23" s="97">
        <f t="shared" si="11"/>
        <v>2.4167284806443852</v>
      </c>
      <c r="AB23" s="97">
        <f t="shared" si="11"/>
        <v>3.3159084453232359</v>
      </c>
      <c r="AC23" s="97">
        <f t="shared" si="11"/>
        <v>34.725454318769607</v>
      </c>
      <c r="AD23" s="97">
        <f t="shared" si="11"/>
        <v>31.976529267275467</v>
      </c>
      <c r="AE23" s="97">
        <f t="shared" si="11"/>
        <v>16.183497482424279</v>
      </c>
      <c r="AF23" s="97">
        <f t="shared" si="11"/>
        <v>6.8284213902684785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5.0308234663779032E-2</v>
      </c>
      <c r="C24" s="69">
        <f>'Basic T2'!O24</f>
        <v>0.49700177716056682</v>
      </c>
      <c r="D24" s="69">
        <f>'Basic T2'!Z24</f>
        <v>1.1452604172443912</v>
      </c>
      <c r="E24" s="69">
        <f>'Basic T2'!AK24</f>
        <v>0.47575710502239177</v>
      </c>
      <c r="F24" s="69">
        <f>'Basic T2'!AV24</f>
        <v>0.51737852575304455</v>
      </c>
      <c r="G24" s="69">
        <f>'Basic T2'!BG24</f>
        <v>3.1344593775895988</v>
      </c>
      <c r="H24" s="69">
        <f>'Basic T2'!BR24</f>
        <v>3.669541027458691</v>
      </c>
      <c r="I24" s="69">
        <f>'Basic T2'!CC24</f>
        <v>2.9164225487642712</v>
      </c>
      <c r="J24" s="69">
        <f>'Basic T2'!CN24</f>
        <v>1.079080232323665</v>
      </c>
      <c r="K24" s="309">
        <f t="shared" si="12"/>
        <v>13.4852092459804</v>
      </c>
      <c r="L24" s="97"/>
      <c r="M24" s="97">
        <f t="shared" si="0"/>
        <v>0.4375353814942945</v>
      </c>
      <c r="N24" s="97">
        <f t="shared" si="1"/>
        <v>0.60671229587595987</v>
      </c>
      <c r="O24" s="97">
        <f t="shared" si="2"/>
        <v>0.65063712192005974</v>
      </c>
      <c r="P24" s="97">
        <f t="shared" si="3"/>
        <v>0.98183092177088427</v>
      </c>
      <c r="Q24" s="97">
        <f t="shared" si="4"/>
        <v>1.0206594910740709</v>
      </c>
      <c r="R24" s="97">
        <f t="shared" si="5"/>
        <v>1.5369651644241609</v>
      </c>
      <c r="S24" s="97">
        <f t="shared" si="6"/>
        <v>1.9087688286694506</v>
      </c>
      <c r="T24" s="97">
        <f t="shared" si="7"/>
        <v>2.3152895603206303</v>
      </c>
      <c r="U24" s="97">
        <f t="shared" si="8"/>
        <v>3.2188031036378391</v>
      </c>
      <c r="V24" s="97">
        <f t="shared" si="9"/>
        <v>1.4590339955575513</v>
      </c>
      <c r="W24" s="97"/>
      <c r="X24" s="97">
        <f t="shared" si="10"/>
        <v>0.3730623214376495</v>
      </c>
      <c r="Y24" s="97">
        <f t="shared" ref="Y24:AG32" si="13">IF($K24&gt;0,C24/$K24*100,0)</f>
        <v>3.685532557151165</v>
      </c>
      <c r="Z24" s="97">
        <f t="shared" si="13"/>
        <v>8.4927152137870188</v>
      </c>
      <c r="AA24" s="97">
        <f t="shared" si="13"/>
        <v>3.5279920121684647</v>
      </c>
      <c r="AB24" s="97">
        <f t="shared" si="13"/>
        <v>3.83663698735162</v>
      </c>
      <c r="AC24" s="97">
        <f t="shared" si="13"/>
        <v>23.243683656773083</v>
      </c>
      <c r="AD24" s="97">
        <f t="shared" si="13"/>
        <v>27.211598726601061</v>
      </c>
      <c r="AE24" s="97">
        <f t="shared" si="13"/>
        <v>21.626824586600932</v>
      </c>
      <c r="AF24" s="97">
        <f t="shared" si="13"/>
        <v>8.0019539381290024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4.317994792593613E-2</v>
      </c>
      <c r="C25" s="69">
        <f>'Basic T2'!O25</f>
        <v>2.7170680566264802</v>
      </c>
      <c r="D25" s="69">
        <f>'Basic T2'!Z25</f>
        <v>8.936513071811488</v>
      </c>
      <c r="E25" s="69">
        <f>'Basic T2'!AK25</f>
        <v>6.8348607740274732</v>
      </c>
      <c r="F25" s="69">
        <f>'Basic T2'!AV25</f>
        <v>3.8250487266135558</v>
      </c>
      <c r="G25" s="69">
        <f>'Basic T2'!BG25</f>
        <v>26.320528897662395</v>
      </c>
      <c r="H25" s="69">
        <f>'Basic T2'!BR25</f>
        <v>17.836861411026632</v>
      </c>
      <c r="I25" s="69">
        <f>'Basic T2'!CC25</f>
        <v>2.9772749054640664</v>
      </c>
      <c r="J25" s="69">
        <f>'Basic T2'!CN25</f>
        <v>0.58852598459765704</v>
      </c>
      <c r="K25" s="309">
        <f t="shared" si="12"/>
        <v>70.079861775755688</v>
      </c>
      <c r="L25" s="97"/>
      <c r="M25" s="97">
        <f t="shared" si="0"/>
        <v>0.37554001079430954</v>
      </c>
      <c r="N25" s="97">
        <f t="shared" si="1"/>
        <v>3.3168464871595598</v>
      </c>
      <c r="O25" s="97">
        <f t="shared" si="2"/>
        <v>5.0769476160142686</v>
      </c>
      <c r="P25" s="97">
        <f t="shared" si="3"/>
        <v>14.10525998055922</v>
      </c>
      <c r="Q25" s="97">
        <f t="shared" si="4"/>
        <v>7.5458723010518005</v>
      </c>
      <c r="R25" s="97">
        <f t="shared" si="5"/>
        <v>12.906128665810151</v>
      </c>
      <c r="S25" s="97">
        <f t="shared" si="6"/>
        <v>9.2781208352487621</v>
      </c>
      <c r="T25" s="97">
        <f t="shared" si="7"/>
        <v>2.3635990298272485</v>
      </c>
      <c r="U25" s="97">
        <f t="shared" si="8"/>
        <v>1.7555221651268771</v>
      </c>
      <c r="V25" s="97">
        <f t="shared" si="9"/>
        <v>7.5822999012996082</v>
      </c>
      <c r="W25" s="97"/>
      <c r="X25" s="97">
        <f t="shared" si="10"/>
        <v>6.1615344025798789E-2</v>
      </c>
      <c r="Y25" s="97">
        <f t="shared" si="13"/>
        <v>3.8771024767723739</v>
      </c>
      <c r="Z25" s="97">
        <f t="shared" si="13"/>
        <v>12.751898827093717</v>
      </c>
      <c r="AA25" s="97">
        <f t="shared" si="13"/>
        <v>9.7529598387307495</v>
      </c>
      <c r="AB25" s="97">
        <f t="shared" si="13"/>
        <v>5.4581282406821776</v>
      </c>
      <c r="AC25" s="97">
        <f t="shared" si="13"/>
        <v>37.557906409524414</v>
      </c>
      <c r="AD25" s="97">
        <f t="shared" si="13"/>
        <v>25.452192625752783</v>
      </c>
      <c r="AE25" s="97">
        <f t="shared" si="13"/>
        <v>4.2484029363397839</v>
      </c>
      <c r="AF25" s="97">
        <f t="shared" si="13"/>
        <v>0.83979330107819805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1.9648579835897163E-2</v>
      </c>
      <c r="C26" s="69">
        <f>'Basic T2'!O26</f>
        <v>0.49440696690205732</v>
      </c>
      <c r="D26" s="69">
        <f>'Basic T2'!Z26</f>
        <v>2.4527840070356564</v>
      </c>
      <c r="E26" s="69">
        <f>'Basic T2'!AK26</f>
        <v>1.5256137202938025</v>
      </c>
      <c r="F26" s="69">
        <f>'Basic T2'!AV26</f>
        <v>1.9384140521016722</v>
      </c>
      <c r="G26" s="69">
        <f>'Basic T2'!BG26</f>
        <v>6.409625042514727</v>
      </c>
      <c r="H26" s="69">
        <f>'Basic T2'!BR26</f>
        <v>6.1926932165702819</v>
      </c>
      <c r="I26" s="69">
        <f>'Basic T2'!CC26</f>
        <v>3.9632269820317578</v>
      </c>
      <c r="J26" s="69">
        <f>'Basic T2'!CN26</f>
        <v>0.91086093289064818</v>
      </c>
      <c r="K26" s="309">
        <f t="shared" si="12"/>
        <v>23.907273500176501</v>
      </c>
      <c r="L26" s="97"/>
      <c r="M26" s="97">
        <f t="shared" si="0"/>
        <v>0.17088552066626195</v>
      </c>
      <c r="N26" s="97">
        <f t="shared" si="1"/>
        <v>0.60354469495047225</v>
      </c>
      <c r="O26" s="97">
        <f t="shared" si="2"/>
        <v>1.3934580319025223</v>
      </c>
      <c r="P26" s="97">
        <f t="shared" si="3"/>
        <v>3.1484442574785567</v>
      </c>
      <c r="Q26" s="97">
        <f t="shared" si="4"/>
        <v>3.8240100843560727</v>
      </c>
      <c r="R26" s="97">
        <f t="shared" si="5"/>
        <v>3.1429248940981895</v>
      </c>
      <c r="S26" s="97">
        <f t="shared" si="6"/>
        <v>3.2212256761408229</v>
      </c>
      <c r="T26" s="97">
        <f t="shared" si="7"/>
        <v>3.1463266736046775</v>
      </c>
      <c r="U26" s="97">
        <f t="shared" si="8"/>
        <v>2.7170194670858101</v>
      </c>
      <c r="V26" s="97">
        <f t="shared" si="9"/>
        <v>2.5866506141346668</v>
      </c>
      <c r="W26" s="97"/>
      <c r="X26" s="97">
        <f t="shared" si="10"/>
        <v>8.2186619213404255E-2</v>
      </c>
      <c r="Y26" s="97">
        <f t="shared" si="13"/>
        <v>2.0680190357064649</v>
      </c>
      <c r="Z26" s="97">
        <f t="shared" si="13"/>
        <v>10.259572288816406</v>
      </c>
      <c r="AA26" s="97">
        <f t="shared" si="13"/>
        <v>6.3813789568372954</v>
      </c>
      <c r="AB26" s="97">
        <f t="shared" si="13"/>
        <v>8.1080515186617212</v>
      </c>
      <c r="AC26" s="97">
        <f t="shared" si="13"/>
        <v>26.810355611932941</v>
      </c>
      <c r="AD26" s="97">
        <f t="shared" si="13"/>
        <v>25.90296721424366</v>
      </c>
      <c r="AE26" s="97">
        <f t="shared" si="13"/>
        <v>16.577494635691092</v>
      </c>
      <c r="AF26" s="97">
        <f t="shared" si="13"/>
        <v>3.8099741188970109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1.8901343348431483E-3</v>
      </c>
      <c r="C27" s="69">
        <f>'Basic T2'!O27</f>
        <v>3.0776912978352753E-2</v>
      </c>
      <c r="D27" s="69">
        <f>'Basic T2'!Z27</f>
        <v>0.14904169793157532</v>
      </c>
      <c r="E27" s="69">
        <f>'Basic T2'!AK27</f>
        <v>4.5779915056299011E-2</v>
      </c>
      <c r="F27" s="69">
        <f>'Basic T2'!AV27</f>
        <v>3.6650742414596503E-2</v>
      </c>
      <c r="G27" s="69">
        <f>'Basic T2'!BG27</f>
        <v>0.19052507719728767</v>
      </c>
      <c r="H27" s="69">
        <f>'Basic T2'!BR27</f>
        <v>0.26533035757214812</v>
      </c>
      <c r="I27" s="69">
        <f>'Basic T2'!CC27</f>
        <v>0.23640088371833021</v>
      </c>
      <c r="J27" s="69">
        <f>'Basic T2'!CN27</f>
        <v>4.6433378161228278E-2</v>
      </c>
      <c r="K27" s="309">
        <f t="shared" si="12"/>
        <v>1.0028290993646611</v>
      </c>
      <c r="L27" s="97"/>
      <c r="M27" s="97">
        <f t="shared" si="0"/>
        <v>1.6438673565035391E-2</v>
      </c>
      <c r="N27" s="97">
        <f t="shared" si="1"/>
        <v>3.7570754051928487E-2</v>
      </c>
      <c r="O27" s="97">
        <f t="shared" si="2"/>
        <v>8.4672498872879379E-2</v>
      </c>
      <c r="P27" s="97">
        <f t="shared" si="3"/>
        <v>9.4477067654519492E-2</v>
      </c>
      <c r="Q27" s="97">
        <f t="shared" si="4"/>
        <v>7.2302823249035475E-2</v>
      </c>
      <c r="R27" s="97">
        <f t="shared" si="5"/>
        <v>9.3422938799303246E-2</v>
      </c>
      <c r="S27" s="97">
        <f t="shared" si="6"/>
        <v>0.13801571151370293</v>
      </c>
      <c r="T27" s="97">
        <f t="shared" si="7"/>
        <v>0.18767393577982561</v>
      </c>
      <c r="U27" s="97">
        <f t="shared" si="8"/>
        <v>0.13850675534654894</v>
      </c>
      <c r="V27" s="97">
        <f t="shared" si="9"/>
        <v>0.10850122686405729</v>
      </c>
      <c r="W27" s="97"/>
      <c r="X27" s="97">
        <f t="shared" si="10"/>
        <v>0.18848020425819678</v>
      </c>
      <c r="Y27" s="97">
        <f t="shared" si="13"/>
        <v>3.0690087670821837</v>
      </c>
      <c r="Z27" s="97">
        <f t="shared" si="13"/>
        <v>14.862123369375716</v>
      </c>
      <c r="AA27" s="97">
        <f t="shared" si="13"/>
        <v>4.5650764507434731</v>
      </c>
      <c r="AB27" s="97">
        <f t="shared" si="13"/>
        <v>3.654734634028515</v>
      </c>
      <c r="AC27" s="97">
        <f t="shared" si="13"/>
        <v>18.998758344566802</v>
      </c>
      <c r="AD27" s="97">
        <f t="shared" si="13"/>
        <v>26.458182928701135</v>
      </c>
      <c r="AE27" s="97">
        <f t="shared" si="13"/>
        <v>23.573396889669553</v>
      </c>
      <c r="AF27" s="97">
        <f t="shared" si="13"/>
        <v>4.6302384115744131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0.11430633216574472</v>
      </c>
      <c r="C28" s="69">
        <f>'Basic T2'!O28</f>
        <v>1.7401767048515104</v>
      </c>
      <c r="D28" s="69">
        <f>'Basic T2'!Z28</f>
        <v>7.6271688060841907</v>
      </c>
      <c r="E28" s="69">
        <f>'Basic T2'!AK28</f>
        <v>2.6987666746324881</v>
      </c>
      <c r="F28" s="69">
        <f>'Basic T2'!AV28</f>
        <v>2.3740619502113653</v>
      </c>
      <c r="G28" s="69">
        <f>'Basic T2'!BG28</f>
        <v>17.644213062658782</v>
      </c>
      <c r="H28" s="69">
        <f>'Basic T2'!BR28</f>
        <v>16.668891396773692</v>
      </c>
      <c r="I28" s="69">
        <f>'Basic T2'!CC28</f>
        <v>11.15063055597235</v>
      </c>
      <c r="J28" s="69">
        <f>'Basic T2'!CN28</f>
        <v>3.377252927791639</v>
      </c>
      <c r="K28" s="309">
        <f t="shared" si="12"/>
        <v>63.395468411141763</v>
      </c>
      <c r="L28" s="97"/>
      <c r="M28" s="97">
        <f t="shared" si="0"/>
        <v>0.99413276942832418</v>
      </c>
      <c r="N28" s="97">
        <f t="shared" si="1"/>
        <v>2.1243115263332926</v>
      </c>
      <c r="O28" s="97">
        <f t="shared" si="2"/>
        <v>4.333092356696814</v>
      </c>
      <c r="P28" s="97">
        <f t="shared" si="3"/>
        <v>5.5695070947479577</v>
      </c>
      <c r="Q28" s="97">
        <f t="shared" si="4"/>
        <v>4.6834353210818191</v>
      </c>
      <c r="R28" s="97">
        <f t="shared" si="5"/>
        <v>8.6517442289644411</v>
      </c>
      <c r="S28" s="97">
        <f t="shared" si="6"/>
        <v>8.6705830698049553</v>
      </c>
      <c r="T28" s="97">
        <f t="shared" si="7"/>
        <v>8.8522626901832187</v>
      </c>
      <c r="U28" s="97">
        <f t="shared" si="8"/>
        <v>10.074053698803269</v>
      </c>
      <c r="V28" s="97">
        <f t="shared" si="9"/>
        <v>6.8590810783096643</v>
      </c>
      <c r="W28" s="97"/>
      <c r="X28" s="97">
        <f t="shared" si="10"/>
        <v>0.18030678695270178</v>
      </c>
      <c r="Y28" s="97">
        <f t="shared" si="13"/>
        <v>2.7449544083590589</v>
      </c>
      <c r="Z28" s="97">
        <f t="shared" si="13"/>
        <v>12.031094646417525</v>
      </c>
      <c r="AA28" s="97">
        <f t="shared" si="13"/>
        <v>4.2570340471814845</v>
      </c>
      <c r="AB28" s="97">
        <f t="shared" si="13"/>
        <v>3.744844875685347</v>
      </c>
      <c r="AC28" s="97">
        <f t="shared" si="13"/>
        <v>27.83197838089924</v>
      </c>
      <c r="AD28" s="97">
        <f t="shared" si="13"/>
        <v>26.293506167775444</v>
      </c>
      <c r="AE28" s="97">
        <f t="shared" si="13"/>
        <v>17.589002550871012</v>
      </c>
      <c r="AF28" s="97">
        <f t="shared" si="13"/>
        <v>5.3272781358581867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4.9772874913668635E-2</v>
      </c>
      <c r="C29" s="69">
        <f>'Basic T2'!O29</f>
        <v>0.63709045548439147</v>
      </c>
      <c r="D29" s="69">
        <f>'Basic T2'!Z29</f>
        <v>2.4418778182701866</v>
      </c>
      <c r="E29" s="69">
        <f>'Basic T2'!AK29</f>
        <v>0.86681297613930997</v>
      </c>
      <c r="F29" s="69">
        <f>'Basic T2'!AV29</f>
        <v>1.0409637232095463</v>
      </c>
      <c r="G29" s="69">
        <f>'Basic T2'!BG29</f>
        <v>4.450032745432325</v>
      </c>
      <c r="H29" s="69">
        <f>'Basic T2'!BR29</f>
        <v>4.4085702430549709</v>
      </c>
      <c r="I29" s="69">
        <f>'Basic T2'!CC29</f>
        <v>2.0035057887498229</v>
      </c>
      <c r="J29" s="69">
        <f>'Basic T2'!CN29</f>
        <v>0.53836276865069277</v>
      </c>
      <c r="K29" s="309">
        <f t="shared" si="12"/>
        <v>16.436989393904916</v>
      </c>
      <c r="L29" s="97"/>
      <c r="M29" s="97">
        <f t="shared" si="0"/>
        <v>0.43287930810856129</v>
      </c>
      <c r="N29" s="97">
        <f t="shared" si="1"/>
        <v>0.77772481043406683</v>
      </c>
      <c r="O29" s="97">
        <f t="shared" si="2"/>
        <v>1.3872620862794685</v>
      </c>
      <c r="P29" s="97">
        <f t="shared" si="3"/>
        <v>1.7888619515745674</v>
      </c>
      <c r="Q29" s="97">
        <f t="shared" si="4"/>
        <v>2.0535632058002427</v>
      </c>
      <c r="R29" s="97">
        <f t="shared" si="5"/>
        <v>2.1820494338439658</v>
      </c>
      <c r="S29" s="97">
        <f t="shared" si="6"/>
        <v>2.2931863674435404</v>
      </c>
      <c r="T29" s="97">
        <f t="shared" si="7"/>
        <v>1.5905431943323489</v>
      </c>
      <c r="U29" s="97">
        <f t="shared" si="8"/>
        <v>1.6058896259125797</v>
      </c>
      <c r="V29" s="97">
        <f t="shared" si="9"/>
        <v>1.7784022385469955</v>
      </c>
      <c r="W29" s="97"/>
      <c r="X29" s="97">
        <f>IF($K29&gt;0,B29/$K29*100,0)</f>
        <v>0.30281016627123436</v>
      </c>
      <c r="Y29" s="97">
        <f t="shared" si="13"/>
        <v>3.8759558713387885</v>
      </c>
      <c r="Z29" s="97">
        <f t="shared" si="13"/>
        <v>14.855991932291882</v>
      </c>
      <c r="AA29" s="97">
        <f t="shared" si="13"/>
        <v>5.2735507419670009</v>
      </c>
      <c r="AB29" s="97">
        <f t="shared" si="13"/>
        <v>6.3330558794151894</v>
      </c>
      <c r="AC29" s="97">
        <f t="shared" si="13"/>
        <v>27.073283548400074</v>
      </c>
      <c r="AD29" s="97">
        <f t="shared" si="13"/>
        <v>26.8210323521273</v>
      </c>
      <c r="AE29" s="97">
        <f t="shared" si="13"/>
        <v>12.189007005703569</v>
      </c>
      <c r="AF29" s="97">
        <f t="shared" si="13"/>
        <v>3.2753125024849492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5.4074929490479713E-2</v>
      </c>
      <c r="C30" s="69">
        <f>'Basic T2'!O30</f>
        <v>0.32711735714345708</v>
      </c>
      <c r="D30" s="69">
        <f>'Basic T2'!Z30</f>
        <v>1.013392740407707</v>
      </c>
      <c r="E30" s="69">
        <f>'Basic T2'!AK30</f>
        <v>0.45915858458153397</v>
      </c>
      <c r="F30" s="69">
        <f>'Basic T2'!AV30</f>
        <v>1.0552027749434232</v>
      </c>
      <c r="G30" s="69">
        <f>'Basic T2'!BG30</f>
        <v>6.4520164094920123</v>
      </c>
      <c r="H30" s="69">
        <f>'Basic T2'!BR30</f>
        <v>8.4354301360914192</v>
      </c>
      <c r="I30" s="69">
        <f>'Basic T2'!CC30</f>
        <v>7.0399490867354215</v>
      </c>
      <c r="J30" s="69">
        <f>'Basic T2'!CN30</f>
        <v>2.1098194004564692</v>
      </c>
      <c r="K30" s="309">
        <f t="shared" si="12"/>
        <v>26.946161419341927</v>
      </c>
      <c r="L30" s="97"/>
      <c r="M30" s="97">
        <f t="shared" si="0"/>
        <v>0.47029467565334082</v>
      </c>
      <c r="N30" s="97">
        <f t="shared" si="1"/>
        <v>0.39932678693272466</v>
      </c>
      <c r="O30" s="97">
        <f t="shared" si="2"/>
        <v>0.5757214045518273</v>
      </c>
      <c r="P30" s="97">
        <f t="shared" si="3"/>
        <v>0.94757617191546539</v>
      </c>
      <c r="Q30" s="97">
        <f t="shared" si="4"/>
        <v>2.0816533227507343</v>
      </c>
      <c r="R30" s="97">
        <f t="shared" si="5"/>
        <v>3.1637112710990336</v>
      </c>
      <c r="S30" s="97">
        <f t="shared" si="6"/>
        <v>4.3878201605340852</v>
      </c>
      <c r="T30" s="97">
        <f t="shared" si="7"/>
        <v>5.5888748468954228</v>
      </c>
      <c r="U30" s="97">
        <f t="shared" si="8"/>
        <v>6.293408989321243</v>
      </c>
      <c r="V30" s="97">
        <f t="shared" si="9"/>
        <v>2.9154434939391174</v>
      </c>
      <c r="W30" s="97"/>
      <c r="X30" s="97">
        <f t="shared" si="10"/>
        <v>0.20067767222556898</v>
      </c>
      <c r="Y30" s="97">
        <f t="shared" si="13"/>
        <v>1.2139664423915035</v>
      </c>
      <c r="Z30" s="97">
        <f t="shared" si="13"/>
        <v>3.7608055731466625</v>
      </c>
      <c r="AA30" s="97">
        <f t="shared" si="13"/>
        <v>1.703985133303441</v>
      </c>
      <c r="AB30" s="97">
        <f t="shared" si="13"/>
        <v>3.9159669480269637</v>
      </c>
      <c r="AC30" s="97">
        <f t="shared" si="13"/>
        <v>23.944102126771799</v>
      </c>
      <c r="AD30" s="97">
        <f t="shared" si="13"/>
        <v>31.304756194462918</v>
      </c>
      <c r="AE30" s="97">
        <f t="shared" si="13"/>
        <v>26.125981274951293</v>
      </c>
      <c r="AF30" s="97">
        <f t="shared" si="13"/>
        <v>7.829758634719834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9.9122238954641964E-2</v>
      </c>
      <c r="C31" s="69">
        <f>'Basic T2'!O31</f>
        <v>0.55823205870421655</v>
      </c>
      <c r="D31" s="69">
        <f>'Basic T2'!Z31</f>
        <v>2.2487184754053962</v>
      </c>
      <c r="E31" s="69">
        <f>'Basic T2'!AK31</f>
        <v>1.1789866964411493</v>
      </c>
      <c r="F31" s="69">
        <f>'Basic T2'!AV31</f>
        <v>1.6891854167562748</v>
      </c>
      <c r="G31" s="69">
        <f>'Basic T2'!BG31</f>
        <v>10.198273881506555</v>
      </c>
      <c r="H31" s="69">
        <f>'Basic T2'!BR31</f>
        <v>15.288768192283275</v>
      </c>
      <c r="I31" s="69">
        <f>'Basic T2'!CC31</f>
        <v>13.434395093141061</v>
      </c>
      <c r="J31" s="69">
        <f>'Basic T2'!CN31</f>
        <v>4.4584126603341527</v>
      </c>
      <c r="K31" s="309">
        <f t="shared" si="12"/>
        <v>49.154094713526725</v>
      </c>
      <c r="L31" s="97"/>
      <c r="M31" s="97">
        <f t="shared" si="0"/>
        <v>0.86207530288899392</v>
      </c>
      <c r="N31" s="97">
        <f t="shared" si="1"/>
        <v>0.68145883884551817</v>
      </c>
      <c r="O31" s="97">
        <f t="shared" si="2"/>
        <v>1.277525787861064</v>
      </c>
      <c r="P31" s="97">
        <f t="shared" si="3"/>
        <v>2.4331020655339279</v>
      </c>
      <c r="Q31" s="97">
        <f t="shared" si="4"/>
        <v>3.3323438101471226</v>
      </c>
      <c r="R31" s="97">
        <f t="shared" si="5"/>
        <v>5.0006683146699338</v>
      </c>
      <c r="S31" s="97">
        <f t="shared" si="6"/>
        <v>7.9526905233686804</v>
      </c>
      <c r="T31" s="97">
        <f t="shared" si="7"/>
        <v>10.665297702334531</v>
      </c>
      <c r="U31" s="97">
        <f t="shared" si="8"/>
        <v>13.299059771931182</v>
      </c>
      <c r="V31" s="97">
        <f t="shared" si="9"/>
        <v>5.3182337700298117</v>
      </c>
      <c r="W31" s="97"/>
      <c r="X31" s="97">
        <f t="shared" si="10"/>
        <v>0.20165611742487141</v>
      </c>
      <c r="Y31" s="97">
        <f t="shared" si="13"/>
        <v>1.1356776316553676</v>
      </c>
      <c r="Z31" s="97">
        <f t="shared" si="13"/>
        <v>4.5748344843111735</v>
      </c>
      <c r="AA31" s="97">
        <f t="shared" si="13"/>
        <v>2.3985523552256649</v>
      </c>
      <c r="AB31" s="97">
        <f t="shared" si="13"/>
        <v>3.4365100742897572</v>
      </c>
      <c r="AC31" s="97">
        <f t="shared" si="13"/>
        <v>20.747557128135025</v>
      </c>
      <c r="AD31" s="97">
        <f t="shared" si="13"/>
        <v>31.103752965825564</v>
      </c>
      <c r="AE31" s="97">
        <f t="shared" si="13"/>
        <v>27.331182013294303</v>
      </c>
      <c r="AF31" s="97">
        <f t="shared" si="13"/>
        <v>9.0702772298382719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6.9956686669922019E-4</v>
      </c>
      <c r="C32" s="69">
        <f>'Basic T2'!O32</f>
        <v>0.17571021223753369</v>
      </c>
      <c r="D32" s="69">
        <f>'Basic T2'!Z32</f>
        <v>0.7055545905388102</v>
      </c>
      <c r="E32" s="69">
        <f>'Basic T2'!AK32</f>
        <v>0.51014280955055802</v>
      </c>
      <c r="F32" s="69">
        <f>'Basic T2'!AV32</f>
        <v>0.5672697923077924</v>
      </c>
      <c r="G32" s="69">
        <f>'Basic T2'!BG32</f>
        <v>2.5188487702710209</v>
      </c>
      <c r="H32" s="69">
        <f>'Basic T2'!BR32</f>
        <v>4.1251661247748741</v>
      </c>
      <c r="I32" s="69">
        <f>'Basic T2'!CC32</f>
        <v>5.7878468768216074</v>
      </c>
      <c r="J32" s="69">
        <f>'Basic T2'!CN32</f>
        <v>2.1028932556527296</v>
      </c>
      <c r="K32" s="309">
        <f t="shared" si="12"/>
        <v>16.494131999021626</v>
      </c>
      <c r="L32" s="97"/>
      <c r="M32" s="97">
        <f t="shared" si="0"/>
        <v>6.084197904133319E-3</v>
      </c>
      <c r="N32" s="97">
        <f t="shared" si="1"/>
        <v>0.21449731404289346</v>
      </c>
      <c r="O32" s="97">
        <f t="shared" si="2"/>
        <v>0.40083460602803428</v>
      </c>
      <c r="P32" s="97">
        <f t="shared" si="3"/>
        <v>1.0527934940924089</v>
      </c>
      <c r="Q32" s="97">
        <f t="shared" si="4"/>
        <v>1.1190825840246195</v>
      </c>
      <c r="R32" s="97">
        <f t="shared" si="5"/>
        <v>1.2351038402470194</v>
      </c>
      <c r="S32" s="97">
        <f t="shared" si="6"/>
        <v>2.1457693082413898</v>
      </c>
      <c r="T32" s="97">
        <f t="shared" si="7"/>
        <v>4.5948559327651015</v>
      </c>
      <c r="U32" s="97">
        <f t="shared" si="8"/>
        <v>6.2727488977703905</v>
      </c>
      <c r="V32" s="97">
        <f t="shared" si="9"/>
        <v>1.784584790255257</v>
      </c>
      <c r="W32" s="97"/>
      <c r="X32" s="97">
        <f t="shared" si="10"/>
        <v>4.2413075555641005E-3</v>
      </c>
      <c r="Y32" s="97">
        <f t="shared" si="13"/>
        <v>1.0652892328493322</v>
      </c>
      <c r="Z32" s="97">
        <f t="shared" si="13"/>
        <v>4.2776097013208165</v>
      </c>
      <c r="AA32" s="97">
        <f t="shared" si="13"/>
        <v>3.0928745421754713</v>
      </c>
      <c r="AB32" s="97">
        <f t="shared" si="13"/>
        <v>3.439221853817108</v>
      </c>
      <c r="AC32" s="97">
        <f t="shared" si="13"/>
        <v>15.27118111107896</v>
      </c>
      <c r="AD32" s="97">
        <f t="shared" si="13"/>
        <v>25.009901248635359</v>
      </c>
      <c r="AE32" s="97">
        <f t="shared" si="13"/>
        <v>35.090339262259583</v>
      </c>
      <c r="AF32" s="97">
        <f t="shared" si="13"/>
        <v>12.749341740307802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6.0053225874790173E-2</v>
      </c>
      <c r="C33" s="69">
        <f>'Basic T2'!O33</f>
        <v>1.3529564623963413</v>
      </c>
      <c r="D33" s="69">
        <f>'Basic T2'!Z33</f>
        <v>5.760839657920541</v>
      </c>
      <c r="E33" s="69">
        <f>'Basic T2'!AK33</f>
        <v>2.8210406180308261</v>
      </c>
      <c r="F33" s="69">
        <f>'Basic T2'!AV33</f>
        <v>2.4107935122382371</v>
      </c>
      <c r="G33" s="69">
        <f>'Basic T2'!BG33</f>
        <v>14.978502634384043</v>
      </c>
      <c r="H33" s="69">
        <f>'Basic T2'!BR33</f>
        <v>24.547327823637147</v>
      </c>
      <c r="I33" s="69">
        <f>'Basic T2'!CC33</f>
        <v>22.718809600218417</v>
      </c>
      <c r="J33" s="69">
        <f>'Basic T2'!CN33</f>
        <v>5.8662010429571492</v>
      </c>
      <c r="K33" s="309">
        <f t="shared" ref="K33" si="14">SUM(B33:J33)</f>
        <v>80.516524577657492</v>
      </c>
      <c r="L33" s="97"/>
      <c r="M33" s="97">
        <f t="shared" si="0"/>
        <v>0.52228847362054531</v>
      </c>
      <c r="N33" s="97">
        <f t="shared" si="1"/>
        <v>1.651614459429803</v>
      </c>
      <c r="O33" s="97">
        <f t="shared" si="2"/>
        <v>3.2728068467527565</v>
      </c>
      <c r="P33" s="97">
        <f t="shared" si="3"/>
        <v>5.8218466547629379</v>
      </c>
      <c r="Q33" s="97">
        <f t="shared" si="4"/>
        <v>4.7558975813778668</v>
      </c>
      <c r="R33" s="97">
        <f t="shared" si="5"/>
        <v>7.3446275708276358</v>
      </c>
      <c r="S33" s="97">
        <f t="shared" si="6"/>
        <v>12.76867429094751</v>
      </c>
      <c r="T33" s="97">
        <f t="shared" si="7"/>
        <v>18.036008778146851</v>
      </c>
      <c r="U33" s="97">
        <f t="shared" si="8"/>
        <v>17.498370888486807</v>
      </c>
      <c r="V33" s="97">
        <f t="shared" si="9"/>
        <v>8.7114960116739848</v>
      </c>
      <c r="W33" s="97"/>
      <c r="X33" s="97">
        <f t="shared" ref="X33" si="15">IF($K33&gt;0,B33/$K33*100,0)</f>
        <v>7.4584970215485838E-2</v>
      </c>
      <c r="Y33" s="97">
        <f t="shared" ref="Y33" si="16">IF($K33&gt;0,C33/$K33*100,0)</f>
        <v>1.6803463257923239</v>
      </c>
      <c r="Z33" s="97">
        <f t="shared" ref="Z33" si="17">IF($K33&gt;0,D33/$K33*100,0)</f>
        <v>7.1548538491179672</v>
      </c>
      <c r="AA33" s="97">
        <f t="shared" ref="AA33" si="18">IF($K33&gt;0,E33/$K33*100,0)</f>
        <v>3.5036790681519747</v>
      </c>
      <c r="AB33" s="97">
        <f t="shared" ref="AB33" si="19">IF($K33&gt;0,F33/$K33*100,0)</f>
        <v>2.9941599254113953</v>
      </c>
      <c r="AC33" s="97">
        <f t="shared" ref="AC33" si="20">IF($K33&gt;0,G33/$K33*100,0)</f>
        <v>18.603016850208686</v>
      </c>
      <c r="AD33" s="97">
        <f t="shared" ref="AD33" si="21">IF($K33&gt;0,H33/$K33*100,0)</f>
        <v>30.487316674928589</v>
      </c>
      <c r="AE33" s="97">
        <f t="shared" ref="AE33" si="22">IF($K33&gt;0,I33/$K33*100,0)</f>
        <v>28.216331640477506</v>
      </c>
      <c r="AF33" s="97">
        <f>IF($K33&gt;0,J33/$K33*100,0)</f>
        <v>7.2857106956960722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11.4980951922022</v>
      </c>
      <c r="C35" s="310">
        <f t="shared" ref="C35:K35" si="24">SUM(C8:C33)</f>
        <v>81.917208624065367</v>
      </c>
      <c r="D35" s="310">
        <f t="shared" si="24"/>
        <v>176.02137638022799</v>
      </c>
      <c r="E35" s="310">
        <f t="shared" si="24"/>
        <v>48.456113417602502</v>
      </c>
      <c r="F35" s="310">
        <f t="shared" si="24"/>
        <v>50.690610362971441</v>
      </c>
      <c r="G35" s="310">
        <f t="shared" si="24"/>
        <v>203.93821864947438</v>
      </c>
      <c r="H35" s="310">
        <f t="shared" si="24"/>
        <v>192.24648749197277</v>
      </c>
      <c r="I35" s="310">
        <f t="shared" si="24"/>
        <v>125.96362022037512</v>
      </c>
      <c r="J35" s="310">
        <f t="shared" si="24"/>
        <v>33.524269661108065</v>
      </c>
      <c r="K35" s="310">
        <f t="shared" si="24"/>
        <v>924.25599999999986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1.2440379280418197</v>
      </c>
      <c r="Y35" s="98">
        <f t="shared" ref="Y35:AG35" si="26">IF($K35&gt;0,C35/$K35*100,0)</f>
        <v>8.8630432070839014</v>
      </c>
      <c r="Z35" s="98">
        <f t="shared" si="26"/>
        <v>19.044656067174898</v>
      </c>
      <c r="AA35" s="98">
        <f t="shared" si="26"/>
        <v>5.2427155915246981</v>
      </c>
      <c r="AB35" s="98">
        <f t="shared" si="26"/>
        <v>5.4844772836715645</v>
      </c>
      <c r="AC35" s="98">
        <f t="shared" si="26"/>
        <v>22.065122503881437</v>
      </c>
      <c r="AD35" s="98">
        <f t="shared" si="26"/>
        <v>20.800134106997714</v>
      </c>
      <c r="AE35" s="98">
        <f t="shared" si="26"/>
        <v>13.628650527600053</v>
      </c>
      <c r="AF35" s="98">
        <f t="shared" si="26"/>
        <v>3.6271627840239145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automation\Data\Results\Workbooks\LSIPs\SM_LSIP\[SM_LSIP_MainTables.Main.xlsm]Manager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automation\Data\Results\Workbooks\LSIPs\SM_LSIP\[SM_LSIP_MainTables.Main.xlsm]Manager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automation\Data\Results\Workbooks\LSIPs\SM_LSIP\[SM_LSIP_MainTables.Main.xlsm]Manager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automation\Data\Results\Workbooks\LSIPs\SM_LSIP\[SM_LSIP_MainTables.Main.xlsm]Manager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automation\Data\Results\Workbooks\LSIPs\SM_LSIP\[SM_LSIP_MainTables.Main.xlsm]Manager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automation\Data\Results\Workbooks\LSIPs\SM_LSIP\[SM_LSIP_MainTables.Main.xlsm]Manager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automation\Data\Results\Workbooks\LSIPs\SM_LSIP\[SM_LSIP_MainTables.Main.xlsm]Manager</v>
      </c>
      <c r="Y79" s="91" t="str">
        <f ca="1">CELL("filename")</f>
        <v>M:\IE\Projects\Nuffield via NFER AI and automation\Data\Results\Workbooks\LSIPs\SM_LSIP\[SM_LSIP_MainTables.Main.xlsm]Manager</v>
      </c>
      <c r="AW79" s="91" t="str">
        <f ca="1">CELL("filename")</f>
        <v>M:\IE\Projects\Nuffield via NFER AI and automation\Data\Results\Workbooks\LSIPs\SM_LSIP\[SM_LSIP_MainTables.Main.xlsm]Manager</v>
      </c>
      <c r="BU79" s="91" t="str">
        <f ca="1">CELL("filename")</f>
        <v>M:\IE\Projects\Nuffield via NFER AI and automation\Data\Results\Workbooks\LSIPs\SM_LSIP\[SM_LSIP_MainTables.Main.xlsm]Manager</v>
      </c>
      <c r="CS79" s="91" t="str">
        <f ca="1">CELL("filename")</f>
        <v>M:\IE\Projects\Nuffield via NFER AI and automation\Data\Results\Workbooks\LSIPs\SM_LSIP\[SM_LSIP_MainTables.Main.xlsm]Manager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automation\Data\Results\Workbooks\LSIPs\SM_LSIP\[SM_LSIP_MainTables.Main.xlsm]Manager</v>
      </c>
      <c r="Y96" s="91" t="str">
        <f ca="1">CELL("filename")</f>
        <v>M:\IE\Projects\Nuffield via NFER AI and automation\Data\Results\Workbooks\LSIPs\SM_LSIP\[SM_LSIP_MainTables.Main.xlsm]Manager</v>
      </c>
      <c r="AW96" s="91" t="str">
        <f ca="1">CELL("filename")</f>
        <v>M:\IE\Projects\Nuffield via NFER AI and automation\Data\Results\Workbooks\LSIPs\SM_LSIP\[SM_LSIP_MainTables.Main.xlsm]Manager</v>
      </c>
      <c r="BU96" s="91" t="str">
        <f ca="1">CELL("filename")</f>
        <v>M:\IE\Projects\Nuffield via NFER AI and automation\Data\Results\Workbooks\LSIPs\SM_LSIP\[SM_LSIP_MainTables.Main.xlsm]Manager</v>
      </c>
      <c r="CS96" s="91" t="str">
        <f ca="1">CELL("filename")</f>
        <v>M:\IE\Projects\Nuffield via NFER AI and automation\Data\Results\Workbooks\LSIPs\SM_LSIP\[SM_LSIP_MainTables.Main.xlsm]Manager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D2DD40-3EDA-43F0-9FC4-96CEA036FD2E}"/>
</file>

<file path=customXml/itemProps2.xml><?xml version="1.0" encoding="utf-8"?>
<ds:datastoreItem xmlns:ds="http://schemas.openxmlformats.org/officeDocument/2006/customXml" ds:itemID="{40319A28-793B-4D9D-A1CE-A33DCD3D73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2024-02-29T16:16:15Z</dcterms:modified>
</cp:coreProperties>
</file>