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O_LEP\"/>
    </mc:Choice>
  </mc:AlternateContent>
  <xr:revisionPtr revIDLastSave="0" documentId="13_ncr:1_{C0E8F117-5763-43DB-A72F-0A2F2E31C50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W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54" i="109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<sst xmlns="http://schemas.openxmlformats.org/spreadsheetml/2006/main" count="2355" uniqueCount="531">
  <si>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</si>
  <si>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</si>
  <si>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</si>
  <si>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</si>
  <si>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</si>
  <si>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</si>
  <si>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</si>
  <si>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</si>
  <si>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</si>
  <si>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</si>
  <si>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</si>
  <si>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</si>
  <si>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</si>
  <si>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</si>
  <si>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</si>
  <si>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</si>
  <si>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</si>
  <si>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</si>
  <si>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</si>
  <si>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</si>
  <si>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</si>
  <si>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</si>
  <si>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</si>
  <si>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</si>
  <si>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</si>
  <si>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</si>
  <si>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</si>
  <si>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</si>
  <si>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</si>
  <si>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</si>
  <si>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</si>
  <si>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</si>
  <si>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</si>
  <si>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</si>
  <si>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</si>
  <si>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</si>
  <si>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</si>
  <si>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</si>
  <si>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</si>
  <si>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</si>
  <si>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</si>
  <si>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</si>
  <si>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</si>
  <si>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</si>
  <si>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</si>
  <si>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</si>
  <si>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</si>
  <si>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</si>
  <si>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</si>
  <si>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</si>
  <si>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</si>
  <si>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</si>
  <si>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</si>
  <si>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</si>
  <si>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</si>
  <si>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</si>
  <si>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</si>
  <si>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</si>
  <si>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</si>
  <si>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</si>
  <si>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</si>
  <si>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</si>
  <si>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</si>
  <si>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</si>
  <si>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</si>
  <si>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</si>
  <si>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</si>
  <si>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</si>
  <si>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</si>
  <si>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</si>
  <si>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</si>
  <si>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</si>
  <si>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</si>
  <si>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</si>
  <si>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</si>
  <si>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</si>
  <si>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</si>
  <si>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</si>
  <si>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</si>
  <si>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</si>
  <si>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</si>
  <si>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</si>
  <si>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</si>
  <si>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</si>
  <si>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</si>
  <si>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</si>
  <si>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</si>
  <si>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</si>
  <si>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</si>
  <si>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</si>
  <si>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</si>
  <si>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</si>
  <si>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</si>
  <si>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</si>
  <si>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</si>
  <si>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</si>
  <si>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</si>
  <si>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</si>
  <si>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</si>
  <si>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</si>
  <si>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</si>
  <si>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</si>
  <si>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</si>
  <si>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</si>
  <si>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</si>
  <si>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</si>
  <si>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</si>
  <si>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</si>
  <si>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</si>
  <si>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</si>
  <si>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</si>
  <si>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</si>
  <si>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</si>
  <si>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</si>
  <si>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</si>
  <si>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</si>
  <si>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</si>
  <si>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</si>
  <si>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</si>
  <si>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</si>
  <si>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</si>
  <si>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</si>
  <si>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</si>
  <si>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</si>
  <si>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</si>
  <si>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</si>
  <si>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</si>
  <si>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</si>
  <si>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</si>
  <si>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</si>
  <si>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</si>
  <si>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</si>
  <si>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</si>
  <si>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</si>
  <si>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</si>
  <si>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</si>
  <si>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</si>
  <si>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</si>
  <si>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</si>
  <si>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</si>
  <si>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</si>
  <si>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</si>
  <si>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</si>
  <si>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</si>
  <si>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</si>
  <si>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</si>
  <si>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</si>
  <si>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</si>
  <si>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</si>
  <si>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</si>
  <si>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</si>
  <si>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</si>
  <si>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</si>
  <si>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</si>
  <si>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</si>
  <si>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</si>
  <si>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</si>
  <si>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</si>
  <si>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</si>
  <si>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</si>
  <si>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</si>
  <si>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</si>
  <si>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</si>
  <si>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</si>
  <si>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</si>
  <si>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</si>
  <si>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</si>
  <si>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</si>
  <si>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</si>
  <si>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</si>
  <si>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</si>
  <si>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</si>
  <si>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</si>
  <si>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</si>
  <si>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</si>
  <si>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</si>
  <si>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</si>
  <si>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</si>
  <si>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</si>
  <si>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</si>
  <si>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</si>
  <si>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</si>
  <si>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</si>
  <si>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</si>
  <si>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</si>
  <si>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</si>
  <si>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</si>
  <si>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</si>
  <si>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</si>
  <si>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</si>
  <si>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</si>
  <si>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</si>
  <si>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</si>
  <si>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</si>
  <si>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</si>
  <si>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</si>
  <si>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</si>
  <si>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</si>
  <si>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</si>
  <si>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</si>
  <si>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</si>
  <si>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</si>
  <si>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</si>
  <si>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</si>
  <si>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</si>
  <si>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</si>
  <si>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</si>
  <si>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</si>
  <si>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</si>
  <si>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</si>
  <si>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</si>
  <si>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</si>
  <si>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</si>
  <si>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</si>
  <si>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</si>
  <si>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</si>
  <si>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</si>
  <si>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</si>
  <si>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</si>
  <si>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</si>
  <si>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</si>
  <si>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</si>
  <si>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</si>
  <si>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</si>
  <si>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</si>
  <si>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</si>
  <si>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</si>
  <si>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</si>
  <si>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</si>
  <si>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</si>
  <si>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</si>
  <si>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</si>
  <si>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</si>
  <si>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</si>
  <si>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</si>
  <si>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</si>
  <si>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</si>
  <si>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</si>
  <si>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</si>
  <si>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</si>
  <si>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</si>
  <si>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</si>
  <si>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</si>
  <si>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</si>
  <si>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</si>
  <si>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</si>
  <si>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</si>
  <si>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</si>
  <si>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</si>
  <si>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</si>
  <si>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</si>
  <si>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</si>
  <si>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</si>
  <si>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</si>
  <si>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</si>
  <si>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</si>
  <si>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</si>
  <si>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</si>
  <si>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</si>
  <si>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</si>
  <si>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</si>
  <si>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</si>
  <si>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</si>
  <si>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</si>
  <si>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</si>
  <si>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</si>
  <si>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</si>
  <si>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</si>
  <si>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</si>
  <si>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</si>
  <si>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</si>
  <si>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</si>
  <si>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</si>
  <si>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</si>
  <si>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</si>
  <si>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</si>
  <si>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</si>
  <si>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</si>
  <si>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</si>
  <si>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</si>
  <si>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</si>
  <si>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</si>
  <si>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</si>
  <si>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</si>
  <si>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</si>
  <si>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</si>
  <si>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</si>
  <si>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</si>
  <si>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</si>
  <si>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</si>
  <si>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</si>
  <si>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</si>
  <si>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</si>
  <si>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</si>
  <si>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</si>
  <si>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</si>
  <si>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</si>
  <si>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</si>
  <si>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</si>
  <si>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</si>
  <si>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</si>
  <si>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</si>
  <si>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</si>
  <si>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</si>
  <si>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</si>
  <si>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</si>
  <si>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</si>
  <si>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</si>
  <si>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</si>
  <si>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</si>
  <si>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</si>
  <si>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</si>
  <si>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</si>
  <si>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</si>
  <si>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</si>
  <si>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</si>
  <si>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</si>
  <si>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</si>
  <si>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</si>
  <si>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</si>
  <si>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</si>
  <si>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</si>
  <si>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</si>
  <si>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</si>
  <si>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</si>
  <si>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</si>
  <si>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</si>
  <si>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</si>
  <si>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</si>
  <si>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</si>
  <si>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</si>
  <si>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</si>
  <si>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</si>
  <si>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</si>
  <si>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</si>
  <si>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</si>
  <si>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</si>
  <si>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</si>
  <si>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</si>
  <si>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</si>
  <si>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</si>
  <si>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</si>
  <si>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</si>
  <si>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</si>
  <si>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</si>
  <si>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</si>
  <si>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</si>
  <si>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</si>
  <si>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</si>
  <si>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</si>
  <si>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</si>
  <si>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</si>
  <si>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</si>
  <si>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</si>
  <si>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</si>
  <si>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</si>
  <si>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</si>
  <si>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</si>
  <si>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</si>
  <si>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</si>
  <si>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</si>
  <si>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</si>
  <si>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</si>
  <si>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</si>
  <si>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</si>
  <si>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</si>
  <si>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</si>
  <si>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</si>
  <si>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</si>
  <si>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</si>
  <si>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</si>
  <si>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</si>
  <si>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</si>
  <si>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</si>
  <si>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</si>
  <si>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</si>
  <si>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</si>
  <si>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</si>
  <si>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</si>
  <si>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</si>
  <si>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</si>
  <si>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</si>
  <si>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</si>
  <si>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</si>
  <si>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</si>
  <si>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</si>
  <si>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</si>
  <si>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</si>
  <si>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</si>
  <si>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</si>
  <si>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</si>
  <si>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</si>
  <si>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</si>
  <si>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</si>
  <si>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</si>
  <si>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</si>
  <si>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</si>
  <si>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</si>
  <si>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</si>
  <si>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</si>
  <si>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</si>
  <si>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</si>
  <si>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</si>
  <si>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</si>
  <si>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</si>
  <si>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</si>
  <si>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</si>
  <si>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</si>
  <si>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</si>
  <si>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</si>
  <si>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</si>
  <si>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</si>
  <si>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</si>
  <si>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</si>
  <si>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</si>
  <si>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</si>
  <si>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</si>
  <si>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</si>
  <si>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</si>
  <si>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</si>
  <si>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</si>
  <si>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</si>
  <si>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</si>
  <si>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</si>
  <si>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</si>
  <si>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</si>
  <si>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</si>
  <si>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</si>
  <si>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</si>
  <si>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</si>
  <si>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</si>
  <si>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</si>
  <si>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</si>
  <si>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</si>
  <si>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</si>
  <si>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</si>
  <si>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</si>
  <si>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</si>
  <si>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</si>
  <si>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</si>
  <si>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</si>
  <si>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</si>
  <si>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</si>
  <si>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</si>
  <si>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</si>
  <si>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</si>
  <si>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</si>
  <si>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</si>
  <si>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</si>
  <si>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</si>
  <si>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</si>
  <si>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</si>
  <si>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</si>
  <si>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</si>
  <si>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</si>
  <si>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</si>
  <si>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</si>
  <si>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</si>
  <si>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</si>
  <si>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</si>
  <si>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</si>
  <si>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</si>
  <si>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</si>
  <si>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</si>
  <si>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</si>
  <si>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</si>
  <si>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</si>
  <si>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</si>
  <si>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</si>
  <si>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</si>
  <si>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</si>
  <si>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</si>
  <si>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</si>
  <si>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</si>
  <si>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</si>
  <si>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</si>
  <si>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</si>
  <si>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</si>
  <si>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</si>
  <si>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</si>
  <si>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</si>
  <si>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</si>
  <si>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</si>
  <si>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</si>
  <si>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</si>
  <si>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</si>
  <si>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</si>
  <si>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</si>
  <si>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</si>
  <si>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</si>
  <si>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</si>
  <si>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</si>
  <si>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</si>
  <si>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</si>
  <si>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</si>
  <si>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</si>
  <si>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</si>
  <si>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</si>
  <si>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</si>
  <si>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</si>
  <si>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</si>
  <si>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</si>
  <si>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</si>
  <si>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</si>
  <si>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</si>
  <si>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</si>
  <si>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</si>
  <si>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</si>
  <si>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</si>
  <si>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</si>
  <si>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</si>
  <si>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</si>
  <si>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</si>
  <si>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</si>
  <si>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</si>
  <si>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</si>
  <si>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</si>
  <si>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</si>
  <si>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</si>
  <si>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</si>
  <si>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</si>
  <si>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</si>
  <si>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</si>
  <si>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</si>
  <si>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</si>
  <si>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</si>
  <si>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automation/Data/Results/Workbooks/LEPs/SO_LEP/SO_LEP_Database.Main.xlsx</t>
  </si>
  <si>
    <t>29. South East</t>
  </si>
  <si>
    <t>28-02-2024 10:01:37</t>
  </si>
  <si>
    <t>South East</t>
  </si>
  <si>
    <t>29 02 2024 03:54:59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</si>
</sst>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0.67437932790048727</c:v>
                </c:pt>
                <c:pt idx="2">
                  <c:v>0.83434833693076804</c:v>
                </c:pt>
                <c:pt idx="3">
                  <c:v>0.37466666330276954</c:v>
                </c:pt>
                <c:pt idx="4">
                  <c:v>-0.20961798446682556</c:v>
                </c:pt>
                <c:pt idx="5">
                  <c:v>0.51091377978795816</c:v>
                </c:pt>
                <c:pt idx="7">
                  <c:v>-0.24811406812379477</c:v>
                </c:pt>
                <c:pt idx="8">
                  <c:v>1.6132213821982599</c:v>
                </c:pt>
                <c:pt idx="9">
                  <c:v>-0.64400562139577122</c:v>
                </c:pt>
                <c:pt idx="10">
                  <c:v>1.3537024250465546</c:v>
                </c:pt>
                <c:pt idx="11">
                  <c:v>2.3748544485309164</c:v>
                </c:pt>
                <c:pt idx="12">
                  <c:v>-0.30487759382048507</c:v>
                </c:pt>
                <c:pt idx="13">
                  <c:v>-1.3375212478409004</c:v>
                </c:pt>
                <c:pt idx="14">
                  <c:v>-6.1242250813411392</c:v>
                </c:pt>
                <c:pt idx="15">
                  <c:v>0.12535114292073768</c:v>
                </c:pt>
                <c:pt idx="17">
                  <c:v>1.223706412164649</c:v>
                </c:pt>
                <c:pt idx="18">
                  <c:v>1.7023862065386197</c:v>
                </c:pt>
                <c:pt idx="19">
                  <c:v>5.5945480358876587E-2</c:v>
                </c:pt>
                <c:pt idx="20">
                  <c:v>0.63605560926762728</c:v>
                </c:pt>
                <c:pt idx="22">
                  <c:v>3.8121726780527609</c:v>
                </c:pt>
                <c:pt idx="24">
                  <c:v>7.5929292807863646E-2</c:v>
                </c:pt>
                <c:pt idx="25">
                  <c:v>-0.10980992821755242</c:v>
                </c:pt>
                <c:pt idx="26">
                  <c:v>2.8508363009868587</c:v>
                </c:pt>
                <c:pt idx="27">
                  <c:v>0.30278283040565679</c:v>
                </c:pt>
                <c:pt idx="29">
                  <c:v>0.70066320508652691</c:v>
                </c:pt>
                <c:pt idx="30">
                  <c:v>8.2561923814009397</c:v>
                </c:pt>
                <c:pt idx="31">
                  <c:v>-0.2341032322329295</c:v>
                </c:pt>
                <c:pt idx="32">
                  <c:v>-4.0425290077730436</c:v>
                </c:pt>
                <c:pt idx="33">
                  <c:v>-1.1632392725524632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0.499084005888073</c:v>
                </c:pt>
                <c:pt idx="2">
                  <c:v>0.7252599207684618</c:v>
                </c:pt>
                <c:pt idx="3">
                  <c:v>8.0181990146988014E-2</c:v>
                </c:pt>
                <c:pt idx="4">
                  <c:v>0.33917965685021922</c:v>
                </c:pt>
                <c:pt idx="5">
                  <c:v>0.44615458088594906</c:v>
                </c:pt>
                <c:pt idx="7">
                  <c:v>-0.2323133789285392</c:v>
                </c:pt>
                <c:pt idx="8">
                  <c:v>0.46077799708081901</c:v>
                </c:pt>
                <c:pt idx="9">
                  <c:v>0.8672410391264318</c:v>
                </c:pt>
                <c:pt idx="10">
                  <c:v>0.92513163126948239</c:v>
                </c:pt>
                <c:pt idx="11">
                  <c:v>0.88939494008324349</c:v>
                </c:pt>
                <c:pt idx="12">
                  <c:v>-0.88030297921981582</c:v>
                </c:pt>
                <c:pt idx="13">
                  <c:v>1.0069694587399258</c:v>
                </c:pt>
                <c:pt idx="14">
                  <c:v>-0.3429106661300696</c:v>
                </c:pt>
                <c:pt idx="15">
                  <c:v>0.57129255399914758</c:v>
                </c:pt>
                <c:pt idx="17">
                  <c:v>1.1190230798745926</c:v>
                </c:pt>
                <c:pt idx="18">
                  <c:v>0.55276932929031464</c:v>
                </c:pt>
                <c:pt idx="19">
                  <c:v>0.17785127205238727</c:v>
                </c:pt>
                <c:pt idx="20">
                  <c:v>0.48649957960218426</c:v>
                </c:pt>
                <c:pt idx="22">
                  <c:v>1.2523720131033533</c:v>
                </c:pt>
                <c:pt idx="24">
                  <c:v>-1.2021579207077582</c:v>
                </c:pt>
                <c:pt idx="25">
                  <c:v>-1.686279929982859</c:v>
                </c:pt>
                <c:pt idx="26">
                  <c:v>1.3633462881870617</c:v>
                </c:pt>
                <c:pt idx="27">
                  <c:v>-0.98398421866269237</c:v>
                </c:pt>
                <c:pt idx="29">
                  <c:v>1.0789473265032878</c:v>
                </c:pt>
                <c:pt idx="30">
                  <c:v>-0.21327142277464128</c:v>
                </c:pt>
                <c:pt idx="31">
                  <c:v>-2.6541573169132526</c:v>
                </c:pt>
                <c:pt idx="32">
                  <c:v>0.35189776842234899</c:v>
                </c:pt>
                <c:pt idx="33">
                  <c:v>0.49202573586759613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23.385000000000009</c:v>
                </c:pt>
                <c:pt idx="1">
                  <c:v>21.760000000000019</c:v>
                </c:pt>
                <c:pt idx="2">
                  <c:v>27.360000000000007</c:v>
                </c:pt>
                <c:pt idx="3">
                  <c:v>19.979000000000052</c:v>
                </c:pt>
                <c:pt idx="4">
                  <c:v>30.16</c:v>
                </c:pt>
                <c:pt idx="5">
                  <c:v>24.808000000000014</c:v>
                </c:pt>
                <c:pt idx="6">
                  <c:v>25.616000000000035</c:v>
                </c:pt>
                <c:pt idx="7">
                  <c:v>24.661000000000023</c:v>
                </c:pt>
                <c:pt idx="8">
                  <c:v>23.768000000000058</c:v>
                </c:pt>
                <c:pt idx="9">
                  <c:v>28.691000000000017</c:v>
                </c:pt>
                <c:pt idx="10">
                  <c:v>20.183000000000064</c:v>
                </c:pt>
                <c:pt idx="11">
                  <c:v>20.373000000000037</c:v>
                </c:pt>
                <c:pt idx="12">
                  <c:v>20.560000000000052</c:v>
                </c:pt>
                <c:pt idx="13">
                  <c:v>20.793000000000053</c:v>
                </c:pt>
                <c:pt idx="14">
                  <c:v>20.964999999999982</c:v>
                </c:pt>
                <c:pt idx="15">
                  <c:v>20.976999999999975</c:v>
                </c:pt>
                <c:pt idx="16">
                  <c:v>21.007000000000037</c:v>
                </c:pt>
                <c:pt idx="17">
                  <c:v>21.032000000000046</c:v>
                </c:pt>
                <c:pt idx="18">
                  <c:v>21.052000000000056</c:v>
                </c:pt>
                <c:pt idx="19">
                  <c:v>21.069999999999997</c:v>
                </c:pt>
                <c:pt idx="20">
                  <c:v>21.109999999999971</c:v>
                </c:pt>
                <c:pt idx="21">
                  <c:v>21.146999999999966</c:v>
                </c:pt>
                <c:pt idx="22">
                  <c:v>21.182000000000006</c:v>
                </c:pt>
                <c:pt idx="23">
                  <c:v>21.215000000000014</c:v>
                </c:pt>
                <c:pt idx="24" formatCode="#,##0.00">
                  <c:v>21.244999999999955</c:v>
                </c:pt>
                <c:pt idx="25">
                  <c:v>21.274999999999984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0.94800000000000006</c:v>
                </c:pt>
                <c:pt idx="1">
                  <c:v>0.80800000000000105</c:v>
                </c:pt>
                <c:pt idx="2">
                  <c:v>1.1959999999999984</c:v>
                </c:pt>
                <c:pt idx="3">
                  <c:v>1.2939999999999974</c:v>
                </c:pt>
                <c:pt idx="4">
                  <c:v>0.7780000000000018</c:v>
                </c:pt>
                <c:pt idx="5">
                  <c:v>1.0299999999999983</c:v>
                </c:pt>
                <c:pt idx="6">
                  <c:v>0.93400000000000072</c:v>
                </c:pt>
                <c:pt idx="7">
                  <c:v>1.1990000000000038</c:v>
                </c:pt>
                <c:pt idx="8">
                  <c:v>0.9030000000000008</c:v>
                </c:pt>
                <c:pt idx="9">
                  <c:v>1.0729999999999993</c:v>
                </c:pt>
                <c:pt idx="10">
                  <c:v>1.0179999999999998</c:v>
                </c:pt>
                <c:pt idx="11">
                  <c:v>0.97400000000000175</c:v>
                </c:pt>
                <c:pt idx="12">
                  <c:v>0.95799999999999985</c:v>
                </c:pt>
                <c:pt idx="13">
                  <c:v>0.91899999999999837</c:v>
                </c:pt>
                <c:pt idx="14">
                  <c:v>0.87799999999999834</c:v>
                </c:pt>
                <c:pt idx="15">
                  <c:v>0.84799999999999776</c:v>
                </c:pt>
                <c:pt idx="16">
                  <c:v>0.82500000000000007</c:v>
                </c:pt>
                <c:pt idx="17">
                  <c:v>0.80200000000000016</c:v>
                </c:pt>
                <c:pt idx="18">
                  <c:v>0.78200000000000136</c:v>
                </c:pt>
                <c:pt idx="19">
                  <c:v>0.76400000000000157</c:v>
                </c:pt>
                <c:pt idx="20">
                  <c:v>0.74899999999999833</c:v>
                </c:pt>
                <c:pt idx="21">
                  <c:v>0.73199999999999898</c:v>
                </c:pt>
                <c:pt idx="22">
                  <c:v>0.71699999999999864</c:v>
                </c:pt>
                <c:pt idx="23">
                  <c:v>0.7030000000000014</c:v>
                </c:pt>
                <c:pt idx="24" formatCode="#,##0.00">
                  <c:v>0.69100000000000084</c:v>
                </c:pt>
                <c:pt idx="25">
                  <c:v>0.67999999999999994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4.6120000000000143</c:v>
                </c:pt>
                <c:pt idx="1">
                  <c:v>4.6309999999999967</c:v>
                </c:pt>
                <c:pt idx="2">
                  <c:v>5.7960000000000074</c:v>
                </c:pt>
                <c:pt idx="3">
                  <c:v>4.0569999999999942</c:v>
                </c:pt>
                <c:pt idx="4">
                  <c:v>4.3399999999999954</c:v>
                </c:pt>
                <c:pt idx="5">
                  <c:v>3.4569999999999919</c:v>
                </c:pt>
                <c:pt idx="6">
                  <c:v>3.9859999999999962</c:v>
                </c:pt>
                <c:pt idx="7">
                  <c:v>4.9650000000000096</c:v>
                </c:pt>
                <c:pt idx="8">
                  <c:v>4.4859999999999909</c:v>
                </c:pt>
                <c:pt idx="9">
                  <c:v>4.6959999999999944</c:v>
                </c:pt>
                <c:pt idx="10">
                  <c:v>5.14</c:v>
                </c:pt>
                <c:pt idx="11">
                  <c:v>5.0959999999999948</c:v>
                </c:pt>
                <c:pt idx="12">
                  <c:v>5.0190000000000037</c:v>
                </c:pt>
                <c:pt idx="13">
                  <c:v>4.9989999999999908</c:v>
                </c:pt>
                <c:pt idx="14">
                  <c:v>4.9940000000000042</c:v>
                </c:pt>
                <c:pt idx="15">
                  <c:v>4.9880000000000031</c:v>
                </c:pt>
                <c:pt idx="16">
                  <c:v>4.981999999999986</c:v>
                </c:pt>
                <c:pt idx="17">
                  <c:v>4.9779999999999989</c:v>
                </c:pt>
                <c:pt idx="18">
                  <c:v>4.972999999999991</c:v>
                </c:pt>
                <c:pt idx="19">
                  <c:v>4.9699999999999935</c:v>
                </c:pt>
                <c:pt idx="20">
                  <c:v>4.9700000000000024</c:v>
                </c:pt>
                <c:pt idx="21">
                  <c:v>4.9710000000000072</c:v>
                </c:pt>
                <c:pt idx="22">
                  <c:v>4.9719999999999889</c:v>
                </c:pt>
                <c:pt idx="23">
                  <c:v>4.9729999999999981</c:v>
                </c:pt>
                <c:pt idx="24" formatCode="#,##0.00">
                  <c:v>4.9749999999999934</c:v>
                </c:pt>
                <c:pt idx="25">
                  <c:v>4.977999999999998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14.381000000000016</c:v>
                </c:pt>
                <c:pt idx="1">
                  <c:v>14.463999999999938</c:v>
                </c:pt>
                <c:pt idx="2">
                  <c:v>13.41</c:v>
                </c:pt>
                <c:pt idx="3">
                  <c:v>13.327</c:v>
                </c:pt>
                <c:pt idx="4">
                  <c:v>11.212999999999994</c:v>
                </c:pt>
                <c:pt idx="5">
                  <c:v>13.961000000000016</c:v>
                </c:pt>
                <c:pt idx="6">
                  <c:v>12.924999999999986</c:v>
                </c:pt>
                <c:pt idx="7">
                  <c:v>12.989000000000019</c:v>
                </c:pt>
                <c:pt idx="8">
                  <c:v>16.079000000000001</c:v>
                </c:pt>
                <c:pt idx="9">
                  <c:v>16.260000000000034</c:v>
                </c:pt>
                <c:pt idx="10">
                  <c:v>14.457000000000003</c:v>
                </c:pt>
                <c:pt idx="11">
                  <c:v>14.213999999999986</c:v>
                </c:pt>
                <c:pt idx="12">
                  <c:v>14.147000000000004</c:v>
                </c:pt>
                <c:pt idx="13">
                  <c:v>14.405999999999967</c:v>
                </c:pt>
                <c:pt idx="14">
                  <c:v>15.041</c:v>
                </c:pt>
                <c:pt idx="15">
                  <c:v>15.402000000000035</c:v>
                </c:pt>
                <c:pt idx="16">
                  <c:v>15.672999999999995</c:v>
                </c:pt>
                <c:pt idx="17">
                  <c:v>15.883999999999958</c:v>
                </c:pt>
                <c:pt idx="18">
                  <c:v>16.058999999999997</c:v>
                </c:pt>
                <c:pt idx="19">
                  <c:v>16.212999999999976</c:v>
                </c:pt>
                <c:pt idx="20">
                  <c:v>16.354999999999961</c:v>
                </c:pt>
                <c:pt idx="21">
                  <c:v>16.488000000000024</c:v>
                </c:pt>
                <c:pt idx="22">
                  <c:v>16.614999999999974</c:v>
                </c:pt>
                <c:pt idx="23">
                  <c:v>16.738999999999987</c:v>
                </c:pt>
                <c:pt idx="24" formatCode="#,##0.00">
                  <c:v>16.860999999999976</c:v>
                </c:pt>
                <c:pt idx="25">
                  <c:v>16.98200000000001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10.096999999999985</c:v>
                </c:pt>
                <c:pt idx="1">
                  <c:v>12.047999999999984</c:v>
                </c:pt>
                <c:pt idx="2">
                  <c:v>10.959999999999997</c:v>
                </c:pt>
                <c:pt idx="3">
                  <c:v>9.4859999999999793</c:v>
                </c:pt>
                <c:pt idx="4">
                  <c:v>12.050000000000036</c:v>
                </c:pt>
                <c:pt idx="5">
                  <c:v>10.563000000000001</c:v>
                </c:pt>
                <c:pt idx="6">
                  <c:v>10.952999999999999</c:v>
                </c:pt>
                <c:pt idx="7">
                  <c:v>13.342000000000018</c:v>
                </c:pt>
                <c:pt idx="8">
                  <c:v>12.734999999999985</c:v>
                </c:pt>
                <c:pt idx="9">
                  <c:v>12.350999999999964</c:v>
                </c:pt>
                <c:pt idx="10">
                  <c:v>12.157000000000018</c:v>
                </c:pt>
                <c:pt idx="11">
                  <c:v>12.476000000000013</c:v>
                </c:pt>
                <c:pt idx="12">
                  <c:v>12.847</c:v>
                </c:pt>
                <c:pt idx="13">
                  <c:v>13.062999999999992</c:v>
                </c:pt>
                <c:pt idx="14">
                  <c:v>13.256999999999994</c:v>
                </c:pt>
                <c:pt idx="15">
                  <c:v>13.432999999999987</c:v>
                </c:pt>
                <c:pt idx="16">
                  <c:v>13.573999999999986</c:v>
                </c:pt>
                <c:pt idx="17">
                  <c:v>13.714000000000009</c:v>
                </c:pt>
                <c:pt idx="18">
                  <c:v>13.856999999999992</c:v>
                </c:pt>
                <c:pt idx="19">
                  <c:v>13.997999999999971</c:v>
                </c:pt>
                <c:pt idx="20">
                  <c:v>14.15299999999996</c:v>
                </c:pt>
                <c:pt idx="21">
                  <c:v>14.30800000000001</c:v>
                </c:pt>
                <c:pt idx="22">
                  <c:v>14.460999999999986</c:v>
                </c:pt>
                <c:pt idx="23">
                  <c:v>14.61</c:v>
                </c:pt>
                <c:pt idx="24" formatCode="#,##0.00">
                  <c:v>14.753999999999992</c:v>
                </c:pt>
                <c:pt idx="25">
                  <c:v>14.895000000000014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28.434999999999963</c:v>
                </c:pt>
                <c:pt idx="1">
                  <c:v>27.46600000000003</c:v>
                </c:pt>
                <c:pt idx="2">
                  <c:v>25.202000000000069</c:v>
                </c:pt>
                <c:pt idx="3">
                  <c:v>25.286999999999978</c:v>
                </c:pt>
                <c:pt idx="4">
                  <c:v>24.794999999999984</c:v>
                </c:pt>
                <c:pt idx="5">
                  <c:v>24.64199999999995</c:v>
                </c:pt>
                <c:pt idx="6">
                  <c:v>25.938999999999982</c:v>
                </c:pt>
                <c:pt idx="7">
                  <c:v>24.460999999999963</c:v>
                </c:pt>
                <c:pt idx="8">
                  <c:v>23.128000000000025</c:v>
                </c:pt>
                <c:pt idx="9">
                  <c:v>25.467999999999993</c:v>
                </c:pt>
                <c:pt idx="10">
                  <c:v>24.506999999999959</c:v>
                </c:pt>
                <c:pt idx="11">
                  <c:v>24.862999999999928</c:v>
                </c:pt>
                <c:pt idx="12">
                  <c:v>24.484999999999935</c:v>
                </c:pt>
                <c:pt idx="13">
                  <c:v>24.318999999999981</c:v>
                </c:pt>
                <c:pt idx="14">
                  <c:v>24.046999999999933</c:v>
                </c:pt>
                <c:pt idx="15">
                  <c:v>23.692999999999987</c:v>
                </c:pt>
                <c:pt idx="16">
                  <c:v>23.178000000000043</c:v>
                </c:pt>
                <c:pt idx="17">
                  <c:v>22.668000000000006</c:v>
                </c:pt>
                <c:pt idx="18">
                  <c:v>22.168000000000031</c:v>
                </c:pt>
                <c:pt idx="19">
                  <c:v>21.679000000000098</c:v>
                </c:pt>
                <c:pt idx="20">
                  <c:v>21.220999999999961</c:v>
                </c:pt>
                <c:pt idx="21">
                  <c:v>20.762000000000022</c:v>
                </c:pt>
                <c:pt idx="22">
                  <c:v>20.308000000000007</c:v>
                </c:pt>
                <c:pt idx="23">
                  <c:v>19.861000000000022</c:v>
                </c:pt>
                <c:pt idx="24" formatCode="#,##0.00">
                  <c:v>19.420999999999985</c:v>
                </c:pt>
                <c:pt idx="25">
                  <c:v>18.989000000000097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86.250999999999991</c:v>
                </c:pt>
                <c:pt idx="1">
                  <c:v>86.481999999999857</c:v>
                </c:pt>
                <c:pt idx="2">
                  <c:v>93.319999999999823</c:v>
                </c:pt>
                <c:pt idx="3">
                  <c:v>83.058999999999912</c:v>
                </c:pt>
                <c:pt idx="4">
                  <c:v>80.411000000000044</c:v>
                </c:pt>
                <c:pt idx="5">
                  <c:v>80.742000000000019</c:v>
                </c:pt>
                <c:pt idx="6">
                  <c:v>86.738</c:v>
                </c:pt>
                <c:pt idx="7">
                  <c:v>84.374999999999758</c:v>
                </c:pt>
                <c:pt idx="8">
                  <c:v>83.480999999999639</c:v>
                </c:pt>
                <c:pt idx="9">
                  <c:v>82.088000000000008</c:v>
                </c:pt>
                <c:pt idx="10">
                  <c:v>81.049000000000106</c:v>
                </c:pt>
                <c:pt idx="11">
                  <c:v>80.478000000000122</c:v>
                </c:pt>
                <c:pt idx="12">
                  <c:v>79.079999999999885</c:v>
                </c:pt>
                <c:pt idx="13">
                  <c:v>77.511000000000166</c:v>
                </c:pt>
                <c:pt idx="14">
                  <c:v>76.643000000000072</c:v>
                </c:pt>
                <c:pt idx="15">
                  <c:v>75.542999999999935</c:v>
                </c:pt>
                <c:pt idx="16">
                  <c:v>74.586999999999819</c:v>
                </c:pt>
                <c:pt idx="17">
                  <c:v>73.645000000000081</c:v>
                </c:pt>
                <c:pt idx="18">
                  <c:v>72.754999999999754</c:v>
                </c:pt>
                <c:pt idx="19">
                  <c:v>71.912999999999997</c:v>
                </c:pt>
                <c:pt idx="20">
                  <c:v>71.157000000000011</c:v>
                </c:pt>
                <c:pt idx="21">
                  <c:v>70.38299999999991</c:v>
                </c:pt>
                <c:pt idx="22">
                  <c:v>69.640000000000015</c:v>
                </c:pt>
                <c:pt idx="23">
                  <c:v>68.928000000000196</c:v>
                </c:pt>
                <c:pt idx="24" formatCode="#,##0.00">
                  <c:v>68.2469999999999</c:v>
                </c:pt>
                <c:pt idx="25">
                  <c:v>67.602000000000217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156.32700000000008</c:v>
                </c:pt>
                <c:pt idx="1">
                  <c:v>145.78900000000061</c:v>
                </c:pt>
                <c:pt idx="2">
                  <c:v>143.04899999999989</c:v>
                </c:pt>
                <c:pt idx="3">
                  <c:v>149.17099999999991</c:v>
                </c:pt>
                <c:pt idx="4">
                  <c:v>152.57799999999992</c:v>
                </c:pt>
                <c:pt idx="5">
                  <c:v>156.88900000000041</c:v>
                </c:pt>
                <c:pt idx="6">
                  <c:v>176.13500000000008</c:v>
                </c:pt>
                <c:pt idx="7">
                  <c:v>184.39599999999967</c:v>
                </c:pt>
                <c:pt idx="8">
                  <c:v>166.54400000000018</c:v>
                </c:pt>
                <c:pt idx="9">
                  <c:v>171.66100000000046</c:v>
                </c:pt>
                <c:pt idx="10">
                  <c:v>189.16199999999952</c:v>
                </c:pt>
                <c:pt idx="11">
                  <c:v>187.60599999999977</c:v>
                </c:pt>
                <c:pt idx="12">
                  <c:v>190.85699999999952</c:v>
                </c:pt>
                <c:pt idx="13">
                  <c:v>198.1009999999996</c:v>
                </c:pt>
                <c:pt idx="14">
                  <c:v>203.6630000000001</c:v>
                </c:pt>
                <c:pt idx="15">
                  <c:v>206.10500000000059</c:v>
                </c:pt>
                <c:pt idx="16">
                  <c:v>208.31899999999962</c:v>
                </c:pt>
                <c:pt idx="17">
                  <c:v>210.05900000000028</c:v>
                </c:pt>
                <c:pt idx="18">
                  <c:v>212.06300000000047</c:v>
                </c:pt>
                <c:pt idx="19">
                  <c:v>213.96500000000026</c:v>
                </c:pt>
                <c:pt idx="20">
                  <c:v>216.15800000000027</c:v>
                </c:pt>
                <c:pt idx="21">
                  <c:v>218.40900000000005</c:v>
                </c:pt>
                <c:pt idx="22">
                  <c:v>220.73100000000014</c:v>
                </c:pt>
                <c:pt idx="23">
                  <c:v>223.10899999999953</c:v>
                </c:pt>
                <c:pt idx="24" formatCode="#,##0.00">
                  <c:v>225.52899999999974</c:v>
                </c:pt>
                <c:pt idx="25">
                  <c:v>227.98800000000014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298.8919999999988</c:v>
                </c:pt>
                <c:pt idx="1">
                  <c:v>301.7409999999997</c:v>
                </c:pt>
                <c:pt idx="2">
                  <c:v>300.91799999999995</c:v>
                </c:pt>
                <c:pt idx="3">
                  <c:v>299.0030000000001</c:v>
                </c:pt>
                <c:pt idx="4">
                  <c:v>298.34799999999984</c:v>
                </c:pt>
                <c:pt idx="5">
                  <c:v>305.66999999999962</c:v>
                </c:pt>
                <c:pt idx="6">
                  <c:v>302.3430000000003</c:v>
                </c:pt>
                <c:pt idx="7">
                  <c:v>303.10500000000019</c:v>
                </c:pt>
                <c:pt idx="8">
                  <c:v>308.4050000000006</c:v>
                </c:pt>
                <c:pt idx="9">
                  <c:v>305.9150000000007</c:v>
                </c:pt>
                <c:pt idx="10">
                  <c:v>306.52599999999967</c:v>
                </c:pt>
                <c:pt idx="11">
                  <c:v>307.86300000000051</c:v>
                </c:pt>
                <c:pt idx="12">
                  <c:v>308.4189999999993</c:v>
                </c:pt>
                <c:pt idx="13">
                  <c:v>308.66599999999983</c:v>
                </c:pt>
                <c:pt idx="14">
                  <c:v>309.30100000000039</c:v>
                </c:pt>
                <c:pt idx="15">
                  <c:v>310.09200000000004</c:v>
                </c:pt>
                <c:pt idx="16">
                  <c:v>310.60300000000052</c:v>
                </c:pt>
                <c:pt idx="17">
                  <c:v>311.02900000000028</c:v>
                </c:pt>
                <c:pt idx="18">
                  <c:v>311.41300000000035</c:v>
                </c:pt>
                <c:pt idx="19">
                  <c:v>311.77900000000074</c:v>
                </c:pt>
                <c:pt idx="20">
                  <c:v>312.20600000000053</c:v>
                </c:pt>
                <c:pt idx="21">
                  <c:v>312.65999999999951</c:v>
                </c:pt>
                <c:pt idx="22">
                  <c:v>313.10599999999937</c:v>
                </c:pt>
                <c:pt idx="23">
                  <c:v>313.68100000000032</c:v>
                </c:pt>
                <c:pt idx="24" formatCode="#,##0.00">
                  <c:v>314.24099999999981</c:v>
                </c:pt>
                <c:pt idx="25">
                  <c:v>314.80599999999924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86.40999999999984</c:v>
                </c:pt>
                <c:pt idx="1">
                  <c:v>90.136000000000337</c:v>
                </c:pt>
                <c:pt idx="2">
                  <c:v>95.490999999999943</c:v>
                </c:pt>
                <c:pt idx="3">
                  <c:v>90.233999999999668</c:v>
                </c:pt>
                <c:pt idx="4">
                  <c:v>93.729999999999919</c:v>
                </c:pt>
                <c:pt idx="5">
                  <c:v>94.302999999999983</c:v>
                </c:pt>
                <c:pt idx="6">
                  <c:v>109.65799999999992</c:v>
                </c:pt>
                <c:pt idx="7">
                  <c:v>105.47300000000004</c:v>
                </c:pt>
                <c:pt idx="8">
                  <c:v>108.67999999999981</c:v>
                </c:pt>
                <c:pt idx="9">
                  <c:v>111.12499999999962</c:v>
                </c:pt>
                <c:pt idx="10">
                  <c:v>102.60799999999993</c:v>
                </c:pt>
                <c:pt idx="11">
                  <c:v>106.92299999999996</c:v>
                </c:pt>
                <c:pt idx="12">
                  <c:v>107.68399999999947</c:v>
                </c:pt>
                <c:pt idx="13">
                  <c:v>108.25799999999987</c:v>
                </c:pt>
                <c:pt idx="14">
                  <c:v>108.95599999999997</c:v>
                </c:pt>
                <c:pt idx="15">
                  <c:v>109.34899999999979</c:v>
                </c:pt>
                <c:pt idx="16">
                  <c:v>109.58999999999975</c:v>
                </c:pt>
                <c:pt idx="17">
                  <c:v>109.81899999999966</c:v>
                </c:pt>
                <c:pt idx="18">
                  <c:v>110.03300000000017</c:v>
                </c:pt>
                <c:pt idx="19">
                  <c:v>110.25100000000006</c:v>
                </c:pt>
                <c:pt idx="20">
                  <c:v>110.48999999999995</c:v>
                </c:pt>
                <c:pt idx="21">
                  <c:v>110.70000000000007</c:v>
                </c:pt>
                <c:pt idx="22">
                  <c:v>110.90200000000004</c:v>
                </c:pt>
                <c:pt idx="23">
                  <c:v>111.09199999999981</c:v>
                </c:pt>
                <c:pt idx="24" formatCode="#,##0.00">
                  <c:v>111.27400000000003</c:v>
                </c:pt>
                <c:pt idx="25">
                  <c:v>111.45299999999993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98.716000000000122</c:v>
                </c:pt>
                <c:pt idx="1">
                  <c:v>110.07500000000007</c:v>
                </c:pt>
                <c:pt idx="2">
                  <c:v>113.78499999999991</c:v>
                </c:pt>
                <c:pt idx="3">
                  <c:v>111.24299999999955</c:v>
                </c:pt>
                <c:pt idx="4">
                  <c:v>120.8700000000002</c:v>
                </c:pt>
                <c:pt idx="5">
                  <c:v>122.07099999999996</c:v>
                </c:pt>
                <c:pt idx="6">
                  <c:v>124.4050000000002</c:v>
                </c:pt>
                <c:pt idx="7">
                  <c:v>122.47099999999971</c:v>
                </c:pt>
                <c:pt idx="8">
                  <c:v>127.24699999999993</c:v>
                </c:pt>
                <c:pt idx="9">
                  <c:v>135.0100000000003</c:v>
                </c:pt>
                <c:pt idx="10">
                  <c:v>129.72499999999951</c:v>
                </c:pt>
                <c:pt idx="11">
                  <c:v>123.36400000000016</c:v>
                </c:pt>
                <c:pt idx="12">
                  <c:v>125.71300000000015</c:v>
                </c:pt>
                <c:pt idx="13">
                  <c:v>129.13199999999998</c:v>
                </c:pt>
                <c:pt idx="14">
                  <c:v>132.57700000000017</c:v>
                </c:pt>
                <c:pt idx="15">
                  <c:v>135.1899999999998</c:v>
                </c:pt>
                <c:pt idx="16">
                  <c:v>137.44999999999996</c:v>
                </c:pt>
                <c:pt idx="17">
                  <c:v>139.5070000000002</c:v>
                </c:pt>
                <c:pt idx="18">
                  <c:v>141.44499999999974</c:v>
                </c:pt>
                <c:pt idx="19">
                  <c:v>143.30099999999993</c:v>
                </c:pt>
                <c:pt idx="20">
                  <c:v>145.11600000000013</c:v>
                </c:pt>
                <c:pt idx="21">
                  <c:v>146.86800000000025</c:v>
                </c:pt>
                <c:pt idx="22">
                  <c:v>148.56199999999995</c:v>
                </c:pt>
                <c:pt idx="23">
                  <c:v>150.19700000000032</c:v>
                </c:pt>
                <c:pt idx="24" formatCode="#,##0.00">
                  <c:v>151.77099999999987</c:v>
                </c:pt>
                <c:pt idx="25">
                  <c:v>153.29099999999994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13.223000000000003</c:v>
                </c:pt>
                <c:pt idx="1">
                  <c:v>13.883000000000013</c:v>
                </c:pt>
                <c:pt idx="2">
                  <c:v>18.35900000000003</c:v>
                </c:pt>
                <c:pt idx="3">
                  <c:v>13.601000000000012</c:v>
                </c:pt>
                <c:pt idx="4">
                  <c:v>14.404000000000016</c:v>
                </c:pt>
                <c:pt idx="5">
                  <c:v>20.565999999999981</c:v>
                </c:pt>
                <c:pt idx="6">
                  <c:v>16.016999999999999</c:v>
                </c:pt>
                <c:pt idx="7">
                  <c:v>16.054999999999993</c:v>
                </c:pt>
                <c:pt idx="8">
                  <c:v>14.458000000000013</c:v>
                </c:pt>
                <c:pt idx="9">
                  <c:v>13.757999999999996</c:v>
                </c:pt>
                <c:pt idx="10">
                  <c:v>14.994000000000005</c:v>
                </c:pt>
                <c:pt idx="11">
                  <c:v>14.756999999999987</c:v>
                </c:pt>
                <c:pt idx="12">
                  <c:v>14.672000000000002</c:v>
                </c:pt>
                <c:pt idx="13">
                  <c:v>14.575999999999983</c:v>
                </c:pt>
                <c:pt idx="14">
                  <c:v>14.507000000000014</c:v>
                </c:pt>
                <c:pt idx="15">
                  <c:v>14.501000000000012</c:v>
                </c:pt>
                <c:pt idx="16">
                  <c:v>14.477000000000046</c:v>
                </c:pt>
                <c:pt idx="17">
                  <c:v>14.452999999999996</c:v>
                </c:pt>
                <c:pt idx="18">
                  <c:v>14.428999999999986</c:v>
                </c:pt>
                <c:pt idx="19">
                  <c:v>14.404000000000003</c:v>
                </c:pt>
                <c:pt idx="20">
                  <c:v>14.376000000000026</c:v>
                </c:pt>
                <c:pt idx="21">
                  <c:v>14.34799999999999</c:v>
                </c:pt>
                <c:pt idx="22">
                  <c:v>14.320999999999982</c:v>
                </c:pt>
                <c:pt idx="23">
                  <c:v>14.294000000000015</c:v>
                </c:pt>
                <c:pt idx="24" formatCode="#,##0.00">
                  <c:v>14.267000000000001</c:v>
                </c:pt>
                <c:pt idx="25">
                  <c:v>14.241000000000001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31.316999999999929</c:v>
                </c:pt>
                <c:pt idx="1">
                  <c:v>34.140999999999927</c:v>
                </c:pt>
                <c:pt idx="2">
                  <c:v>34.820000000000014</c:v>
                </c:pt>
                <c:pt idx="3">
                  <c:v>38.765999999999956</c:v>
                </c:pt>
                <c:pt idx="4">
                  <c:v>42.061000000000085</c:v>
                </c:pt>
                <c:pt idx="5">
                  <c:v>44.693000000000048</c:v>
                </c:pt>
                <c:pt idx="6">
                  <c:v>48.180999999999983</c:v>
                </c:pt>
                <c:pt idx="7">
                  <c:v>49.735000000000021</c:v>
                </c:pt>
                <c:pt idx="8">
                  <c:v>42.108000000000075</c:v>
                </c:pt>
                <c:pt idx="9">
                  <c:v>41.502000000000088</c:v>
                </c:pt>
                <c:pt idx="10">
                  <c:v>41.782999999999987</c:v>
                </c:pt>
                <c:pt idx="11">
                  <c:v>42.632999999999953</c:v>
                </c:pt>
                <c:pt idx="12">
                  <c:v>42.993000000000066</c:v>
                </c:pt>
                <c:pt idx="13">
                  <c:v>43.751999999999967</c:v>
                </c:pt>
                <c:pt idx="14">
                  <c:v>44.349999999999888</c:v>
                </c:pt>
                <c:pt idx="15">
                  <c:v>44.848999999999975</c:v>
                </c:pt>
                <c:pt idx="16">
                  <c:v>45.305000000000049</c:v>
                </c:pt>
                <c:pt idx="17">
                  <c:v>45.694999999999951</c:v>
                </c:pt>
                <c:pt idx="18">
                  <c:v>46.063000000000073</c:v>
                </c:pt>
                <c:pt idx="19">
                  <c:v>46.427999999999969</c:v>
                </c:pt>
                <c:pt idx="20">
                  <c:v>46.815000000000033</c:v>
                </c:pt>
                <c:pt idx="21">
                  <c:v>47.194000000000003</c:v>
                </c:pt>
                <c:pt idx="22">
                  <c:v>47.5640000000001</c:v>
                </c:pt>
                <c:pt idx="23">
                  <c:v>47.916999999999895</c:v>
                </c:pt>
                <c:pt idx="24" formatCode="#,##0.00">
                  <c:v>48.248000000000019</c:v>
                </c:pt>
                <c:pt idx="25">
                  <c:v>48.559000000000161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46.41500000000012</c:v>
                </c:pt>
                <c:pt idx="1">
                  <c:v>47.366999999999969</c:v>
                </c:pt>
                <c:pt idx="2">
                  <c:v>48.720000000000041</c:v>
                </c:pt>
                <c:pt idx="3">
                  <c:v>51.089000000000006</c:v>
                </c:pt>
                <c:pt idx="4">
                  <c:v>55.082999999999949</c:v>
                </c:pt>
                <c:pt idx="5">
                  <c:v>50.029000000000046</c:v>
                </c:pt>
                <c:pt idx="6">
                  <c:v>48.610000000000028</c:v>
                </c:pt>
                <c:pt idx="7">
                  <c:v>45.993000000000038</c:v>
                </c:pt>
                <c:pt idx="8">
                  <c:v>46.630999999999894</c:v>
                </c:pt>
                <c:pt idx="9">
                  <c:v>48.270000000000074</c:v>
                </c:pt>
                <c:pt idx="10">
                  <c:v>49.271000000000058</c:v>
                </c:pt>
                <c:pt idx="11">
                  <c:v>49.765999999999984</c:v>
                </c:pt>
                <c:pt idx="12">
                  <c:v>49.288000000000196</c:v>
                </c:pt>
                <c:pt idx="13">
                  <c:v>48.688999999999943</c:v>
                </c:pt>
                <c:pt idx="14">
                  <c:v>48.058000000000007</c:v>
                </c:pt>
                <c:pt idx="15">
                  <c:v>47.572999999999915</c:v>
                </c:pt>
                <c:pt idx="16">
                  <c:v>47.136000000000031</c:v>
                </c:pt>
                <c:pt idx="17">
                  <c:v>46.698000000000022</c:v>
                </c:pt>
                <c:pt idx="18">
                  <c:v>46.259000000000071</c:v>
                </c:pt>
                <c:pt idx="19">
                  <c:v>45.821000000000041</c:v>
                </c:pt>
                <c:pt idx="20">
                  <c:v>45.384999999999998</c:v>
                </c:pt>
                <c:pt idx="21">
                  <c:v>44.933000000000099</c:v>
                </c:pt>
                <c:pt idx="22">
                  <c:v>44.483999999999895</c:v>
                </c:pt>
                <c:pt idx="23">
                  <c:v>44.037999999999975</c:v>
                </c:pt>
                <c:pt idx="24" formatCode="#,##0.00">
                  <c:v>43.593000000000004</c:v>
                </c:pt>
                <c:pt idx="25">
                  <c:v>43.151000000000103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29.424000000000088</c:v>
                </c:pt>
                <c:pt idx="1">
                  <c:v>24.613</c:v>
                </c:pt>
                <c:pt idx="2">
                  <c:v>26.299000000000042</c:v>
                </c:pt>
                <c:pt idx="3">
                  <c:v>28.991000000000017</c:v>
                </c:pt>
                <c:pt idx="4">
                  <c:v>26.907000000000004</c:v>
                </c:pt>
                <c:pt idx="5">
                  <c:v>30.614000000000001</c:v>
                </c:pt>
                <c:pt idx="6">
                  <c:v>31.483999999999924</c:v>
                </c:pt>
                <c:pt idx="7">
                  <c:v>29.911000000000023</c:v>
                </c:pt>
                <c:pt idx="8">
                  <c:v>29.66100000000004</c:v>
                </c:pt>
                <c:pt idx="9">
                  <c:v>30.872000000000035</c:v>
                </c:pt>
                <c:pt idx="10">
                  <c:v>34.425999999999981</c:v>
                </c:pt>
                <c:pt idx="11">
                  <c:v>34.334999999999987</c:v>
                </c:pt>
                <c:pt idx="12">
                  <c:v>34.149999999999963</c:v>
                </c:pt>
                <c:pt idx="13">
                  <c:v>34.188000000000009</c:v>
                </c:pt>
                <c:pt idx="14">
                  <c:v>34.483999999999973</c:v>
                </c:pt>
                <c:pt idx="15">
                  <c:v>34.780000000000065</c:v>
                </c:pt>
                <c:pt idx="16">
                  <c:v>35.161999999999964</c:v>
                </c:pt>
                <c:pt idx="17">
                  <c:v>35.589000000000077</c:v>
                </c:pt>
                <c:pt idx="18">
                  <c:v>36.038999999999966</c:v>
                </c:pt>
                <c:pt idx="19">
                  <c:v>36.502000000000031</c:v>
                </c:pt>
                <c:pt idx="20">
                  <c:v>36.96899999999998</c:v>
                </c:pt>
                <c:pt idx="21">
                  <c:v>37.440999999999981</c:v>
                </c:pt>
                <c:pt idx="22">
                  <c:v>37.915000000000042</c:v>
                </c:pt>
                <c:pt idx="23">
                  <c:v>38.38600000000006</c:v>
                </c:pt>
                <c:pt idx="24" formatCode="#,##0.00">
                  <c:v>38.853999999999942</c:v>
                </c:pt>
                <c:pt idx="25">
                  <c:v>39.316000000000003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122.95499999999977</c:v>
                </c:pt>
                <c:pt idx="1">
                  <c:v>116.17700000000015</c:v>
                </c:pt>
                <c:pt idx="2">
                  <c:v>132.32899999999978</c:v>
                </c:pt>
                <c:pt idx="3">
                  <c:v>124.74099999999987</c:v>
                </c:pt>
                <c:pt idx="4">
                  <c:v>139.07799999999986</c:v>
                </c:pt>
                <c:pt idx="5">
                  <c:v>144.60199999999986</c:v>
                </c:pt>
                <c:pt idx="6">
                  <c:v>146.81299999999968</c:v>
                </c:pt>
                <c:pt idx="7">
                  <c:v>146.63699999999997</c:v>
                </c:pt>
                <c:pt idx="8">
                  <c:v>146.80300000000017</c:v>
                </c:pt>
                <c:pt idx="9">
                  <c:v>167.69400000000022</c:v>
                </c:pt>
                <c:pt idx="10">
                  <c:v>154.6579999999999</c:v>
                </c:pt>
                <c:pt idx="11">
                  <c:v>157.69900000000007</c:v>
                </c:pt>
                <c:pt idx="12">
                  <c:v>158.94500000000002</c:v>
                </c:pt>
                <c:pt idx="13">
                  <c:v>160.4920000000001</c:v>
                </c:pt>
                <c:pt idx="14">
                  <c:v>162.15900000000022</c:v>
                </c:pt>
                <c:pt idx="15">
                  <c:v>163.52899999999963</c:v>
                </c:pt>
                <c:pt idx="16">
                  <c:v>164.81599999999935</c:v>
                </c:pt>
                <c:pt idx="17">
                  <c:v>166.14999999999995</c:v>
                </c:pt>
                <c:pt idx="18">
                  <c:v>167.52800000000002</c:v>
                </c:pt>
                <c:pt idx="19">
                  <c:v>168.95599999999985</c:v>
                </c:pt>
                <c:pt idx="20">
                  <c:v>170.40499999999992</c:v>
                </c:pt>
                <c:pt idx="21">
                  <c:v>171.82900000000012</c:v>
                </c:pt>
                <c:pt idx="22">
                  <c:v>173.26100000000014</c:v>
                </c:pt>
                <c:pt idx="23">
                  <c:v>174.69500000000048</c:v>
                </c:pt>
                <c:pt idx="24" formatCode="#,##0.00">
                  <c:v>176.13000000000014</c:v>
                </c:pt>
                <c:pt idx="25">
                  <c:v>177.56700000000046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120.27899999999997</c:v>
                </c:pt>
                <c:pt idx="1">
                  <c:v>123.87699999999992</c:v>
                </c:pt>
                <c:pt idx="2">
                  <c:v>135.93200000000002</c:v>
                </c:pt>
                <c:pt idx="3">
                  <c:v>139.22700000000003</c:v>
                </c:pt>
                <c:pt idx="4">
                  <c:v>145.05800000000011</c:v>
                </c:pt>
                <c:pt idx="5">
                  <c:v>153.57899999999967</c:v>
                </c:pt>
                <c:pt idx="6">
                  <c:v>162.83699999999959</c:v>
                </c:pt>
                <c:pt idx="7">
                  <c:v>152.79099999999983</c:v>
                </c:pt>
                <c:pt idx="8">
                  <c:v>150.7579999999999</c:v>
                </c:pt>
                <c:pt idx="9">
                  <c:v>161.15300000000053</c:v>
                </c:pt>
                <c:pt idx="10">
                  <c:v>148.69700000000003</c:v>
                </c:pt>
                <c:pt idx="11">
                  <c:v>150.70499999999984</c:v>
                </c:pt>
                <c:pt idx="12">
                  <c:v>153.30299999999988</c:v>
                </c:pt>
                <c:pt idx="13">
                  <c:v>154.57699999999994</c:v>
                </c:pt>
                <c:pt idx="14">
                  <c:v>155.9250000000003</c:v>
                </c:pt>
                <c:pt idx="15">
                  <c:v>157.04000000000016</c:v>
                </c:pt>
                <c:pt idx="16">
                  <c:v>158.27300000000014</c:v>
                </c:pt>
                <c:pt idx="17">
                  <c:v>159.49100000000004</c:v>
                </c:pt>
                <c:pt idx="18">
                  <c:v>160.70399999999981</c:v>
                </c:pt>
                <c:pt idx="19">
                  <c:v>161.91699999999989</c:v>
                </c:pt>
                <c:pt idx="20">
                  <c:v>163.16300000000038</c:v>
                </c:pt>
                <c:pt idx="21">
                  <c:v>164.37500000000009</c:v>
                </c:pt>
                <c:pt idx="22">
                  <c:v>165.59000000000015</c:v>
                </c:pt>
                <c:pt idx="23">
                  <c:v>166.8089999999998</c:v>
                </c:pt>
                <c:pt idx="24" formatCode="#,##0.00">
                  <c:v>168.03100000000001</c:v>
                </c:pt>
                <c:pt idx="25">
                  <c:v>169.25999999999965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45.115999999999957</c:v>
                </c:pt>
                <c:pt idx="1">
                  <c:v>51.578000000000038</c:v>
                </c:pt>
                <c:pt idx="2">
                  <c:v>54.109999999999985</c:v>
                </c:pt>
                <c:pt idx="3">
                  <c:v>49.569000000000003</c:v>
                </c:pt>
                <c:pt idx="4">
                  <c:v>55.46299999999988</c:v>
                </c:pt>
                <c:pt idx="5">
                  <c:v>54.630000000000088</c:v>
                </c:pt>
                <c:pt idx="6">
                  <c:v>54.908000000000065</c:v>
                </c:pt>
                <c:pt idx="7">
                  <c:v>62.013999999999932</c:v>
                </c:pt>
                <c:pt idx="8">
                  <c:v>57.735000000000042</c:v>
                </c:pt>
                <c:pt idx="9">
                  <c:v>54.494999999999933</c:v>
                </c:pt>
                <c:pt idx="10">
                  <c:v>59.181000000000033</c:v>
                </c:pt>
                <c:pt idx="11">
                  <c:v>59.53000000000003</c:v>
                </c:pt>
                <c:pt idx="12">
                  <c:v>58.295000000000044</c:v>
                </c:pt>
                <c:pt idx="13">
                  <c:v>58.374999999999893</c:v>
                </c:pt>
                <c:pt idx="14">
                  <c:v>59.118000000000038</c:v>
                </c:pt>
                <c:pt idx="15">
                  <c:v>59.450999999999979</c:v>
                </c:pt>
                <c:pt idx="16">
                  <c:v>59.916999999999931</c:v>
                </c:pt>
                <c:pt idx="17">
                  <c:v>60.339000000000148</c:v>
                </c:pt>
                <c:pt idx="18">
                  <c:v>60.699999999999875</c:v>
                </c:pt>
                <c:pt idx="19">
                  <c:v>61.026999999999951</c:v>
                </c:pt>
                <c:pt idx="20">
                  <c:v>61.391999999999889</c:v>
                </c:pt>
                <c:pt idx="21">
                  <c:v>61.784999999999968</c:v>
                </c:pt>
                <c:pt idx="22">
                  <c:v>62.193999999999932</c:v>
                </c:pt>
                <c:pt idx="23">
                  <c:v>62.602000000000068</c:v>
                </c:pt>
                <c:pt idx="24" formatCode="#,##0.00">
                  <c:v>63.005999999999986</c:v>
                </c:pt>
                <c:pt idx="25">
                  <c:v>63.406000000000006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53.200000000000074</c:v>
                </c:pt>
                <c:pt idx="1">
                  <c:v>52.637000000000029</c:v>
                </c:pt>
                <c:pt idx="2">
                  <c:v>56.291000000000011</c:v>
                </c:pt>
                <c:pt idx="3">
                  <c:v>50.423999999999978</c:v>
                </c:pt>
                <c:pt idx="4">
                  <c:v>54.18600000000005</c:v>
                </c:pt>
                <c:pt idx="5">
                  <c:v>62.457999999999934</c:v>
                </c:pt>
                <c:pt idx="6">
                  <c:v>57.754999999999818</c:v>
                </c:pt>
                <c:pt idx="7">
                  <c:v>56.209999999999958</c:v>
                </c:pt>
                <c:pt idx="8">
                  <c:v>51.816999999999993</c:v>
                </c:pt>
                <c:pt idx="9">
                  <c:v>60.642000000000145</c:v>
                </c:pt>
                <c:pt idx="10">
                  <c:v>61.687000000000097</c:v>
                </c:pt>
                <c:pt idx="11">
                  <c:v>60.580000000000013</c:v>
                </c:pt>
                <c:pt idx="12">
                  <c:v>59.843000000000004</c:v>
                </c:pt>
                <c:pt idx="13">
                  <c:v>59.855000000000075</c:v>
                </c:pt>
                <c:pt idx="14">
                  <c:v>59.926000000000087</c:v>
                </c:pt>
                <c:pt idx="15">
                  <c:v>59.841000000000072</c:v>
                </c:pt>
                <c:pt idx="16">
                  <c:v>59.727000000000061</c:v>
                </c:pt>
                <c:pt idx="17">
                  <c:v>59.624000000000017</c:v>
                </c:pt>
                <c:pt idx="18">
                  <c:v>59.539000000000108</c:v>
                </c:pt>
                <c:pt idx="19">
                  <c:v>59.478000000000023</c:v>
                </c:pt>
                <c:pt idx="20">
                  <c:v>59.45300000000001</c:v>
                </c:pt>
                <c:pt idx="21">
                  <c:v>59.448999999999842</c:v>
                </c:pt>
                <c:pt idx="22">
                  <c:v>59.45999999999998</c:v>
                </c:pt>
                <c:pt idx="23">
                  <c:v>59.483999999999959</c:v>
                </c:pt>
                <c:pt idx="24" formatCode="#,##0.00">
                  <c:v>59.519999999999889</c:v>
                </c:pt>
                <c:pt idx="25">
                  <c:v>59.572000000000003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91.710999999999871</c:v>
                </c:pt>
                <c:pt idx="1">
                  <c:v>85.984000000000066</c:v>
                </c:pt>
                <c:pt idx="2">
                  <c:v>82.140000000000114</c:v>
                </c:pt>
                <c:pt idx="3">
                  <c:v>80.990999999999914</c:v>
                </c:pt>
                <c:pt idx="4">
                  <c:v>80.397999999999954</c:v>
                </c:pt>
                <c:pt idx="5">
                  <c:v>76.650000000000119</c:v>
                </c:pt>
                <c:pt idx="6">
                  <c:v>75.88800000000019</c:v>
                </c:pt>
                <c:pt idx="7">
                  <c:v>75.967999999999947</c:v>
                </c:pt>
                <c:pt idx="8">
                  <c:v>75.2890000000002</c:v>
                </c:pt>
                <c:pt idx="9">
                  <c:v>74.28900000000003</c:v>
                </c:pt>
                <c:pt idx="10">
                  <c:v>75.84999999999971</c:v>
                </c:pt>
                <c:pt idx="11">
                  <c:v>77.328000000000102</c:v>
                </c:pt>
                <c:pt idx="12">
                  <c:v>78.249999999999957</c:v>
                </c:pt>
                <c:pt idx="13">
                  <c:v>78.674999999999969</c:v>
                </c:pt>
                <c:pt idx="14">
                  <c:v>79.278999999999783</c:v>
                </c:pt>
                <c:pt idx="15">
                  <c:v>79.394999999999925</c:v>
                </c:pt>
                <c:pt idx="16">
                  <c:v>79.457000000000122</c:v>
                </c:pt>
                <c:pt idx="17">
                  <c:v>79.518999999999892</c:v>
                </c:pt>
                <c:pt idx="18">
                  <c:v>79.580000000000055</c:v>
                </c:pt>
                <c:pt idx="19">
                  <c:v>79.637</c:v>
                </c:pt>
                <c:pt idx="20">
                  <c:v>79.693000000000097</c:v>
                </c:pt>
                <c:pt idx="21">
                  <c:v>79.713000000000051</c:v>
                </c:pt>
                <c:pt idx="22">
                  <c:v>79.732999999999947</c:v>
                </c:pt>
                <c:pt idx="23">
                  <c:v>79.753</c:v>
                </c:pt>
                <c:pt idx="24" formatCode="#,##0.00">
                  <c:v>79.775999999999982</c:v>
                </c:pt>
                <c:pt idx="25">
                  <c:v>79.80200000000012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175.00500000000005</c:v>
                </c:pt>
                <c:pt idx="1">
                  <c:v>175.16299999999941</c:v>
                </c:pt>
                <c:pt idx="2">
                  <c:v>174.85900000000009</c:v>
                </c:pt>
                <c:pt idx="3">
                  <c:v>171.0869999999999</c:v>
                </c:pt>
                <c:pt idx="4">
                  <c:v>175.19599999999991</c:v>
                </c:pt>
                <c:pt idx="5">
                  <c:v>173.41099999999963</c:v>
                </c:pt>
                <c:pt idx="6">
                  <c:v>181.22099999999949</c:v>
                </c:pt>
                <c:pt idx="7">
                  <c:v>174.76200000000023</c:v>
                </c:pt>
                <c:pt idx="8">
                  <c:v>182.7960000000003</c:v>
                </c:pt>
                <c:pt idx="9">
                  <c:v>179.5139999999997</c:v>
                </c:pt>
                <c:pt idx="10">
                  <c:v>176.68400000000003</c:v>
                </c:pt>
                <c:pt idx="11">
                  <c:v>175.15799999999987</c:v>
                </c:pt>
                <c:pt idx="12">
                  <c:v>173.88000000000056</c:v>
                </c:pt>
                <c:pt idx="13">
                  <c:v>173.80600000000061</c:v>
                </c:pt>
                <c:pt idx="14">
                  <c:v>174.08099999999979</c:v>
                </c:pt>
                <c:pt idx="15">
                  <c:v>174.67899999999992</c:v>
                </c:pt>
                <c:pt idx="16">
                  <c:v>174.97500000000002</c:v>
                </c:pt>
                <c:pt idx="17">
                  <c:v>175.27100000000019</c:v>
                </c:pt>
                <c:pt idx="18">
                  <c:v>175.58100000000022</c:v>
                </c:pt>
                <c:pt idx="19">
                  <c:v>175.92799999999963</c:v>
                </c:pt>
                <c:pt idx="20">
                  <c:v>176.41999999999993</c:v>
                </c:pt>
                <c:pt idx="21">
                  <c:v>176.9109999999998</c:v>
                </c:pt>
                <c:pt idx="22">
                  <c:v>177.38899999999984</c:v>
                </c:pt>
                <c:pt idx="23">
                  <c:v>177.86600000000007</c:v>
                </c:pt>
                <c:pt idx="24" formatCode="#,##0.00">
                  <c:v>178.34299999999985</c:v>
                </c:pt>
                <c:pt idx="25">
                  <c:v>178.82099999999997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225.05399999999983</c:v>
                </c:pt>
                <c:pt idx="1">
                  <c:v>231.07700000000037</c:v>
                </c:pt>
                <c:pt idx="2">
                  <c:v>224.42200000000045</c:v>
                </c:pt>
                <c:pt idx="3">
                  <c:v>226.91800000000021</c:v>
                </c:pt>
                <c:pt idx="4">
                  <c:v>223.44599999999929</c:v>
                </c:pt>
                <c:pt idx="5">
                  <c:v>239.63100000000009</c:v>
                </c:pt>
                <c:pt idx="6">
                  <c:v>248.42399999999978</c:v>
                </c:pt>
                <c:pt idx="7">
                  <c:v>251.3910000000005</c:v>
                </c:pt>
                <c:pt idx="8">
                  <c:v>240.37500000000023</c:v>
                </c:pt>
                <c:pt idx="9">
                  <c:v>255.32200000000017</c:v>
                </c:pt>
                <c:pt idx="10">
                  <c:v>249.79599999999991</c:v>
                </c:pt>
                <c:pt idx="11">
                  <c:v>253.24599999999936</c:v>
                </c:pt>
                <c:pt idx="12">
                  <c:v>256.12599999999986</c:v>
                </c:pt>
                <c:pt idx="13">
                  <c:v>258.54399999999998</c:v>
                </c:pt>
                <c:pt idx="14">
                  <c:v>261.42399999999981</c:v>
                </c:pt>
                <c:pt idx="15">
                  <c:v>263.63500000000005</c:v>
                </c:pt>
                <c:pt idx="16">
                  <c:v>265.34099999999989</c:v>
                </c:pt>
                <c:pt idx="17">
                  <c:v>266.88499999999993</c:v>
                </c:pt>
                <c:pt idx="18">
                  <c:v>268.36899999999957</c:v>
                </c:pt>
                <c:pt idx="19">
                  <c:v>269.82900000000058</c:v>
                </c:pt>
                <c:pt idx="20">
                  <c:v>271.26300000000032</c:v>
                </c:pt>
                <c:pt idx="21">
                  <c:v>272.68000000000069</c:v>
                </c:pt>
                <c:pt idx="22">
                  <c:v>274.08200000000028</c:v>
                </c:pt>
                <c:pt idx="23">
                  <c:v>275.49499999999989</c:v>
                </c:pt>
                <c:pt idx="24" formatCode="#,##0.00">
                  <c:v>276.93200000000002</c:v>
                </c:pt>
                <c:pt idx="25">
                  <c:v>278.3950000000001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43.326000000000036</c:v>
                </c:pt>
                <c:pt idx="1">
                  <c:v>41.662999999999954</c:v>
                </c:pt>
                <c:pt idx="2">
                  <c:v>47.762000000000015</c:v>
                </c:pt>
                <c:pt idx="3">
                  <c:v>38.657000000000046</c:v>
                </c:pt>
                <c:pt idx="4">
                  <c:v>46.490999999999993</c:v>
                </c:pt>
                <c:pt idx="5">
                  <c:v>43.256000000000014</c:v>
                </c:pt>
                <c:pt idx="6">
                  <c:v>43.46100000000002</c:v>
                </c:pt>
                <c:pt idx="7">
                  <c:v>43.814000000000057</c:v>
                </c:pt>
                <c:pt idx="8">
                  <c:v>45.236000000000047</c:v>
                </c:pt>
                <c:pt idx="9">
                  <c:v>50.720000000000041</c:v>
                </c:pt>
                <c:pt idx="10">
                  <c:v>40.798000000000066</c:v>
                </c:pt>
                <c:pt idx="11">
                  <c:v>40.657000000000018</c:v>
                </c:pt>
                <c:pt idx="12">
                  <c:v>40.684000000000061</c:v>
                </c:pt>
                <c:pt idx="13">
                  <c:v>41.117000000000004</c:v>
                </c:pt>
                <c:pt idx="14">
                  <c:v>41.877999999999986</c:v>
                </c:pt>
                <c:pt idx="15">
                  <c:v>42.215000000000011</c:v>
                </c:pt>
                <c:pt idx="16">
                  <c:v>42.487000000000016</c:v>
                </c:pt>
                <c:pt idx="17">
                  <c:v>42.695999999999998</c:v>
                </c:pt>
                <c:pt idx="18">
                  <c:v>42.866000000000042</c:v>
                </c:pt>
                <c:pt idx="19">
                  <c:v>43.016999999999967</c:v>
                </c:pt>
                <c:pt idx="20">
                  <c:v>43.183999999999934</c:v>
                </c:pt>
                <c:pt idx="21">
                  <c:v>43.337999999999994</c:v>
                </c:pt>
                <c:pt idx="22">
                  <c:v>43.485999999999969</c:v>
                </c:pt>
                <c:pt idx="23">
                  <c:v>43.63</c:v>
                </c:pt>
                <c:pt idx="24">
                  <c:v>43.771999999999927</c:v>
                </c:pt>
                <c:pt idx="25">
                  <c:v>43.914999999999992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124.78299999999993</c:v>
                </c:pt>
                <c:pt idx="1">
                  <c:v>125.99599999999987</c:v>
                </c:pt>
                <c:pt idx="2">
                  <c:v>129.48199999999989</c:v>
                </c:pt>
                <c:pt idx="3">
                  <c:v>117.83199999999987</c:v>
                </c:pt>
                <c:pt idx="4">
                  <c:v>117.25600000000006</c:v>
                </c:pt>
                <c:pt idx="5">
                  <c:v>115.94699999999997</c:v>
                </c:pt>
                <c:pt idx="6">
                  <c:v>123.62999999999998</c:v>
                </c:pt>
                <c:pt idx="7">
                  <c:v>122.17799999999974</c:v>
                </c:pt>
                <c:pt idx="8">
                  <c:v>119.34399999999965</c:v>
                </c:pt>
                <c:pt idx="9">
                  <c:v>119.90699999999997</c:v>
                </c:pt>
                <c:pt idx="10">
                  <c:v>117.71300000000008</c:v>
                </c:pt>
                <c:pt idx="11">
                  <c:v>117.81700000000006</c:v>
                </c:pt>
                <c:pt idx="12">
                  <c:v>116.41199999999982</c:v>
                </c:pt>
                <c:pt idx="13">
                  <c:v>114.89300000000014</c:v>
                </c:pt>
                <c:pt idx="14">
                  <c:v>113.947</c:v>
                </c:pt>
                <c:pt idx="15">
                  <c:v>112.66899999999991</c:v>
                </c:pt>
                <c:pt idx="16">
                  <c:v>111.33899999999986</c:v>
                </c:pt>
                <c:pt idx="17">
                  <c:v>110.0270000000001</c:v>
                </c:pt>
                <c:pt idx="18">
                  <c:v>108.77999999999977</c:v>
                </c:pt>
                <c:pt idx="19">
                  <c:v>107.59000000000006</c:v>
                </c:pt>
                <c:pt idx="20">
                  <c:v>106.53099999999993</c:v>
                </c:pt>
                <c:pt idx="21">
                  <c:v>105.45299999999995</c:v>
                </c:pt>
                <c:pt idx="22">
                  <c:v>104.40900000000001</c:v>
                </c:pt>
                <c:pt idx="23">
                  <c:v>103.39900000000021</c:v>
                </c:pt>
                <c:pt idx="24">
                  <c:v>102.42199999999988</c:v>
                </c:pt>
                <c:pt idx="25">
                  <c:v>101.48600000000033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156.32700000000008</c:v>
                </c:pt>
                <c:pt idx="1">
                  <c:v>145.78900000000061</c:v>
                </c:pt>
                <c:pt idx="2">
                  <c:v>143.04899999999989</c:v>
                </c:pt>
                <c:pt idx="3">
                  <c:v>149.17099999999991</c:v>
                </c:pt>
                <c:pt idx="4">
                  <c:v>152.57799999999992</c:v>
                </c:pt>
                <c:pt idx="5">
                  <c:v>156.88900000000041</c:v>
                </c:pt>
                <c:pt idx="6">
                  <c:v>176.13500000000008</c:v>
                </c:pt>
                <c:pt idx="7">
                  <c:v>184.39599999999967</c:v>
                </c:pt>
                <c:pt idx="8">
                  <c:v>166.54400000000018</c:v>
                </c:pt>
                <c:pt idx="9">
                  <c:v>171.66100000000046</c:v>
                </c:pt>
                <c:pt idx="10">
                  <c:v>189.16199999999952</c:v>
                </c:pt>
                <c:pt idx="11">
                  <c:v>187.60599999999977</c:v>
                </c:pt>
                <c:pt idx="12">
                  <c:v>190.85699999999952</c:v>
                </c:pt>
                <c:pt idx="13">
                  <c:v>198.1009999999996</c:v>
                </c:pt>
                <c:pt idx="14">
                  <c:v>203.6630000000001</c:v>
                </c:pt>
                <c:pt idx="15">
                  <c:v>206.10500000000059</c:v>
                </c:pt>
                <c:pt idx="16">
                  <c:v>208.31899999999962</c:v>
                </c:pt>
                <c:pt idx="17">
                  <c:v>210.05900000000028</c:v>
                </c:pt>
                <c:pt idx="18">
                  <c:v>212.06300000000047</c:v>
                </c:pt>
                <c:pt idx="19">
                  <c:v>213.96500000000026</c:v>
                </c:pt>
                <c:pt idx="20">
                  <c:v>216.15800000000027</c:v>
                </c:pt>
                <c:pt idx="21">
                  <c:v>218.40900000000005</c:v>
                </c:pt>
                <c:pt idx="22">
                  <c:v>220.73100000000014</c:v>
                </c:pt>
                <c:pt idx="23">
                  <c:v>223.10899999999953</c:v>
                </c:pt>
                <c:pt idx="24" formatCode="#,##0.00">
                  <c:v>225.52899999999974</c:v>
                </c:pt>
                <c:pt idx="25">
                  <c:v>227.98800000000014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484.01799999999878</c:v>
                </c:pt>
                <c:pt idx="1">
                  <c:v>501.95200000000011</c:v>
                </c:pt>
                <c:pt idx="2">
                  <c:v>510.19399999999979</c:v>
                </c:pt>
                <c:pt idx="3">
                  <c:v>500.47999999999928</c:v>
                </c:pt>
                <c:pt idx="4">
                  <c:v>512.94799999999998</c:v>
                </c:pt>
                <c:pt idx="5">
                  <c:v>522.04399999999953</c:v>
                </c:pt>
                <c:pt idx="6">
                  <c:v>536.4060000000004</c:v>
                </c:pt>
                <c:pt idx="7">
                  <c:v>531.04899999999986</c:v>
                </c:pt>
                <c:pt idx="8">
                  <c:v>544.33200000000033</c:v>
                </c:pt>
                <c:pt idx="9">
                  <c:v>552.05000000000064</c:v>
                </c:pt>
                <c:pt idx="10">
                  <c:v>538.85899999999913</c:v>
                </c:pt>
                <c:pt idx="11">
                  <c:v>538.15000000000066</c:v>
                </c:pt>
                <c:pt idx="12">
                  <c:v>541.81599999999889</c:v>
                </c:pt>
                <c:pt idx="13">
                  <c:v>546.0559999999997</c:v>
                </c:pt>
                <c:pt idx="14">
                  <c:v>550.83400000000051</c:v>
                </c:pt>
                <c:pt idx="15">
                  <c:v>554.63099999999963</c:v>
                </c:pt>
                <c:pt idx="16">
                  <c:v>557.64300000000026</c:v>
                </c:pt>
                <c:pt idx="17">
                  <c:v>560.35500000000013</c:v>
                </c:pt>
                <c:pt idx="18">
                  <c:v>562.8910000000003</c:v>
                </c:pt>
                <c:pt idx="19">
                  <c:v>565.3310000000007</c:v>
                </c:pt>
                <c:pt idx="20">
                  <c:v>567.81200000000058</c:v>
                </c:pt>
                <c:pt idx="21">
                  <c:v>570.22799999999984</c:v>
                </c:pt>
                <c:pt idx="22">
                  <c:v>572.56999999999937</c:v>
                </c:pt>
                <c:pt idx="23">
                  <c:v>574.97000000000048</c:v>
                </c:pt>
                <c:pt idx="24">
                  <c:v>577.28599999999972</c:v>
                </c:pt>
                <c:pt idx="25">
                  <c:v>579.54999999999905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461.92899999999986</c:v>
                </c:pt>
                <c:pt idx="1">
                  <c:v>464.27300000000002</c:v>
                </c:pt>
                <c:pt idx="2">
                  <c:v>506.85999999999996</c:v>
                </c:pt>
                <c:pt idx="3">
                  <c:v>496.4079999999999</c:v>
                </c:pt>
                <c:pt idx="4">
                  <c:v>532.2399999999999</c:v>
                </c:pt>
                <c:pt idx="5">
                  <c:v>561.17099999999959</c:v>
                </c:pt>
                <c:pt idx="6">
                  <c:v>566.604999999999</c:v>
                </c:pt>
                <c:pt idx="7">
                  <c:v>559.34599999999978</c:v>
                </c:pt>
                <c:pt idx="8">
                  <c:v>539.97100000000012</c:v>
                </c:pt>
                <c:pt idx="9">
                  <c:v>578.38600000000099</c:v>
                </c:pt>
                <c:pt idx="10">
                  <c:v>564.69700000000012</c:v>
                </c:pt>
                <c:pt idx="11">
                  <c:v>570.00499999999977</c:v>
                </c:pt>
                <c:pt idx="12">
                  <c:v>571.48900000000015</c:v>
                </c:pt>
                <c:pt idx="13">
                  <c:v>574.50399999999991</c:v>
                </c:pt>
                <c:pt idx="14">
                  <c:v>578.5270000000005</c:v>
                </c:pt>
                <c:pt idx="15">
                  <c:v>581.56399999999996</c:v>
                </c:pt>
                <c:pt idx="16">
                  <c:v>584.81299999999965</c:v>
                </c:pt>
                <c:pt idx="17">
                  <c:v>588.03900000000021</c:v>
                </c:pt>
                <c:pt idx="18">
                  <c:v>591.26099999999985</c:v>
                </c:pt>
                <c:pt idx="19">
                  <c:v>594.53299999999979</c:v>
                </c:pt>
                <c:pt idx="20">
                  <c:v>597.9580000000002</c:v>
                </c:pt>
                <c:pt idx="21">
                  <c:v>601.35400000000016</c:v>
                </c:pt>
                <c:pt idx="22">
                  <c:v>604.78900000000021</c:v>
                </c:pt>
                <c:pt idx="23">
                  <c:v>608.22500000000014</c:v>
                </c:pt>
                <c:pt idx="24">
                  <c:v>611.649</c:v>
                </c:pt>
                <c:pt idx="25">
                  <c:v>615.07200000000046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491.76999999999975</c:v>
                </c:pt>
                <c:pt idx="1">
                  <c:v>492.22399999999982</c:v>
                </c:pt>
                <c:pt idx="2">
                  <c:v>481.42100000000062</c:v>
                </c:pt>
                <c:pt idx="3">
                  <c:v>478.99599999999998</c:v>
                </c:pt>
                <c:pt idx="4">
                  <c:v>479.03999999999917</c:v>
                </c:pt>
                <c:pt idx="5">
                  <c:v>489.69199999999984</c:v>
                </c:pt>
                <c:pt idx="6">
                  <c:v>505.53299999999945</c:v>
                </c:pt>
                <c:pt idx="7">
                  <c:v>502.12100000000066</c:v>
                </c:pt>
                <c:pt idx="8">
                  <c:v>498.46000000000072</c:v>
                </c:pt>
                <c:pt idx="9">
                  <c:v>509.12499999999989</c:v>
                </c:pt>
                <c:pt idx="10">
                  <c:v>502.32999999999964</c:v>
                </c:pt>
                <c:pt idx="11">
                  <c:v>505.73199999999935</c:v>
                </c:pt>
                <c:pt idx="12">
                  <c:v>508.25600000000037</c:v>
                </c:pt>
                <c:pt idx="13">
                  <c:v>511.02500000000055</c:v>
                </c:pt>
                <c:pt idx="14">
                  <c:v>514.78399999999942</c:v>
                </c:pt>
                <c:pt idx="15">
                  <c:v>517.70899999999983</c:v>
                </c:pt>
                <c:pt idx="16">
                  <c:v>519.77300000000002</c:v>
                </c:pt>
                <c:pt idx="17">
                  <c:v>521.67499999999995</c:v>
                </c:pt>
                <c:pt idx="18">
                  <c:v>523.52999999999986</c:v>
                </c:pt>
                <c:pt idx="19">
                  <c:v>525.39400000000023</c:v>
                </c:pt>
                <c:pt idx="20">
                  <c:v>527.37600000000043</c:v>
                </c:pt>
                <c:pt idx="21">
                  <c:v>529.30400000000054</c:v>
                </c:pt>
                <c:pt idx="22">
                  <c:v>531.20400000000006</c:v>
                </c:pt>
                <c:pt idx="23">
                  <c:v>533.11400000000003</c:v>
                </c:pt>
                <c:pt idx="24">
                  <c:v>535.05099999999982</c:v>
                </c:pt>
                <c:pt idx="25">
                  <c:v>537.01800000000026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25.923359408872106</c:v>
                </c:pt>
                <c:pt idx="1">
                  <c:v>25.713582236318434</c:v>
                </c:pt>
                <c:pt idx="2">
                  <c:v>25.511192482383859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29.707321179100667</c:v>
                </c:pt>
                <c:pt idx="1">
                  <c:v>28.906063241499258</c:v>
                </c:pt>
                <c:pt idx="2">
                  <c:v>29.219169902172386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27.636012512447056</c:v>
                </c:pt>
                <c:pt idx="1">
                  <c:v>27.583451536400975</c:v>
                </c:pt>
                <c:pt idx="2">
                  <c:v>27.531687211910093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8.3054040790916499</c:v>
                </c:pt>
                <c:pt idx="1">
                  <c:v>9.6829427726523569</c:v>
                </c:pt>
                <c:pt idx="2">
                  <c:v>10.830634637337543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6.1380127781962832</c:v>
                </c:pt>
                <c:pt idx="1">
                  <c:v>6.0255666708812052</c:v>
                </c:pt>
                <c:pt idx="2">
                  <c:v>4.8211212292087335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2.2898900422922419</c:v>
                </c:pt>
                <c:pt idx="1">
                  <c:v>2.0883935422477693</c:v>
                </c:pt>
                <c:pt idx="2">
                  <c:v>2.0861945369873758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12.637999999999806</c:v>
                </c:pt>
                <c:pt idx="1">
                  <c:v>3.526000000000522</c:v>
                </c:pt>
                <c:pt idx="2">
                  <c:v>16.8149999999996</c:v>
                </c:pt>
                <c:pt idx="3">
                  <c:v>32.272999999999115</c:v>
                </c:pt>
                <c:pt idx="4">
                  <c:v>1.7660000000001048</c:v>
                </c:pt>
                <c:pt idx="5">
                  <c:v>-2.4579999999999487</c:v>
                </c:pt>
                <c:pt idx="7">
                  <c:v>64.559999999999263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34.688000000000613</c:v>
                </c:pt>
                <c:pt idx="1">
                  <c:v>50.375000000000341</c:v>
                </c:pt>
                <c:pt idx="2">
                  <c:v>40.690999999999917</c:v>
                </c:pt>
                <c:pt idx="3">
                  <c:v>38.826000000000619</c:v>
                </c:pt>
                <c:pt idx="4">
                  <c:v>-16.226999999999748</c:v>
                </c:pt>
                <c:pt idx="5">
                  <c:v>3.1169999999999263</c:v>
                </c:pt>
                <c:pt idx="7">
                  <c:v>151.47000000000168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0.499084005888073</c:v>
                </c:pt>
                <c:pt idx="2">
                  <c:v>-4.6073739258423174E-2</c:v>
                </c:pt>
                <c:pt idx="3">
                  <c:v>-1.2556485019523111</c:v>
                </c:pt>
                <c:pt idx="4">
                  <c:v>-0.17385655837846015</c:v>
                </c:pt>
                <c:pt idx="6">
                  <c:v>0.4983413438128359</c:v>
                </c:pt>
                <c:pt idx="7">
                  <c:v>1.5759592236971098</c:v>
                </c:pt>
                <c:pt idx="8">
                  <c:v>0.85567595095710214</c:v>
                </c:pt>
                <c:pt idx="10">
                  <c:v>2.5294278758770439</c:v>
                </c:pt>
                <c:pt idx="11">
                  <c:v>-0.79127095881389442</c:v>
                </c:pt>
                <c:pt idx="12">
                  <c:v>3.005175257493331E-2</c:v>
                </c:pt>
                <c:pt idx="14">
                  <c:v>-0.89899454903393794</c:v>
                </c:pt>
                <c:pt idx="15">
                  <c:v>0.37182818365288917</c:v>
                </c:pt>
                <c:pt idx="16">
                  <c:v>1.1458129538703066</c:v>
                </c:pt>
                <c:pt idx="17">
                  <c:v>0.93538628424472137</c:v>
                </c:pt>
                <c:pt idx="19">
                  <c:v>0.47254900393907118</c:v>
                </c:pt>
                <c:pt idx="20">
                  <c:v>0.18129265803790151</c:v>
                </c:pt>
                <c:pt idx="21">
                  <c:v>0.25776363456686546</c:v>
                </c:pt>
                <c:pt idx="22">
                  <c:v>1.4076205750700899</c:v>
                </c:pt>
                <c:pt idx="23">
                  <c:v>0.40802195635494254</c:v>
                </c:pt>
                <c:pt idx="25">
                  <c:v>-1.273151884097079</c:v>
                </c:pt>
                <c:pt idx="26">
                  <c:v>-1.1244558235274704</c:v>
                </c:pt>
                <c:pt idx="27">
                  <c:v>-1.1551236625872874</c:v>
                </c:pt>
                <c:pt idx="29">
                  <c:v>0.13973484570035666</c:v>
                </c:pt>
                <c:pt idx="30">
                  <c:v>0.36360891853826072</c:v>
                </c:pt>
                <c:pt idx="31">
                  <c:v>2.2058186395445878</c:v>
                </c:pt>
                <c:pt idx="32">
                  <c:v>0.62253064180457507</c:v>
                </c:pt>
                <c:pt idx="33">
                  <c:v>-0.24638313535978451</c:v>
                </c:pt>
                <c:pt idx="34">
                  <c:v>0.40956615542968589</c:v>
                </c:pt>
                <c:pt idx="36">
                  <c:v>1.577098975689939</c:v>
                </c:pt>
                <c:pt idx="37">
                  <c:v>0.67605618611210616</c:v>
                </c:pt>
                <c:pt idx="38">
                  <c:v>0.91411668020233705</c:v>
                </c:pt>
                <c:pt idx="39">
                  <c:v>1.1139212157723177</c:v>
                </c:pt>
                <c:pt idx="40">
                  <c:v>1.1402867448101039</c:v>
                </c:pt>
                <c:pt idx="42">
                  <c:v>2.5774626435718595</c:v>
                </c:pt>
                <c:pt idx="43">
                  <c:v>0.25192424937572344</c:v>
                </c:pt>
                <c:pt idx="44">
                  <c:v>1.0062454908532414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0.67437932790048727</c:v>
                </c:pt>
                <c:pt idx="2">
                  <c:v>-1.5600770572269163</c:v>
                </c:pt>
                <c:pt idx="3">
                  <c:v>-4.3883283338471468</c:v>
                </c:pt>
                <c:pt idx="4">
                  <c:v>-1.9081081604235384</c:v>
                </c:pt>
                <c:pt idx="6">
                  <c:v>-1.4941248923948769</c:v>
                </c:pt>
                <c:pt idx="7">
                  <c:v>-2.4442023566631166</c:v>
                </c:pt>
                <c:pt idx="8">
                  <c:v>-1.799576687769</c:v>
                </c:pt>
                <c:pt idx="10">
                  <c:v>1.8657755013554711</c:v>
                </c:pt>
                <c:pt idx="11">
                  <c:v>-1.2807324457313585</c:v>
                </c:pt>
                <c:pt idx="12">
                  <c:v>-0.67896635473596589</c:v>
                </c:pt>
                <c:pt idx="14">
                  <c:v>0.94724240444390428</c:v>
                </c:pt>
                <c:pt idx="15">
                  <c:v>3.3841756304653359E-2</c:v>
                </c:pt>
                <c:pt idx="16">
                  <c:v>2.6898976464395652E-2</c:v>
                </c:pt>
                <c:pt idx="17">
                  <c:v>3.9566863632489735E-2</c:v>
                </c:pt>
                <c:pt idx="19">
                  <c:v>-3.2618761167843346</c:v>
                </c:pt>
                <c:pt idx="20">
                  <c:v>-2.1516654921153067</c:v>
                </c:pt>
                <c:pt idx="21">
                  <c:v>-1.7427970969142059</c:v>
                </c:pt>
                <c:pt idx="22">
                  <c:v>-3.2280597071784323</c:v>
                </c:pt>
                <c:pt idx="23">
                  <c:v>-2.3735904161452659</c:v>
                </c:pt>
                <c:pt idx="25">
                  <c:v>-2.1851740141841325</c:v>
                </c:pt>
                <c:pt idx="26">
                  <c:v>0.19596868853613003</c:v>
                </c:pt>
                <c:pt idx="27">
                  <c:v>-0.32827557152386166</c:v>
                </c:pt>
                <c:pt idx="29">
                  <c:v>1.8028668768477196</c:v>
                </c:pt>
                <c:pt idx="30">
                  <c:v>0.52857363806801949</c:v>
                </c:pt>
                <c:pt idx="31">
                  <c:v>0.56133813717942349</c:v>
                </c:pt>
                <c:pt idx="32">
                  <c:v>3.0854119928748425</c:v>
                </c:pt>
                <c:pt idx="33">
                  <c:v>4.8850278317683404</c:v>
                </c:pt>
                <c:pt idx="34">
                  <c:v>2.0098390607202088</c:v>
                </c:pt>
                <c:pt idx="36">
                  <c:v>4.4580710517462041</c:v>
                </c:pt>
                <c:pt idx="37">
                  <c:v>2.1906598972232905</c:v>
                </c:pt>
                <c:pt idx="38">
                  <c:v>3.3805423430290027</c:v>
                </c:pt>
                <c:pt idx="39">
                  <c:v>3.216241803774933</c:v>
                </c:pt>
                <c:pt idx="40">
                  <c:v>3.4080818759844034</c:v>
                </c:pt>
                <c:pt idx="42">
                  <c:v>0.96472287527531453</c:v>
                </c:pt>
                <c:pt idx="43">
                  <c:v>3.5966377780751291</c:v>
                </c:pt>
                <c:pt idx="44">
                  <c:v>2.7910825936226402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27.462198216005532</c:v>
                </c:pt>
                <c:pt idx="1">
                  <c:v>3.2444044564980317</c:v>
                </c:pt>
                <c:pt idx="2">
                  <c:v>18.1064429902287</c:v>
                </c:pt>
                <c:pt idx="3">
                  <c:v>12.52186241057592</c:v>
                </c:pt>
                <c:pt idx="4">
                  <c:v>9.4296042346644811</c:v>
                </c:pt>
                <c:pt idx="5">
                  <c:v>27.304895052786023</c:v>
                </c:pt>
                <c:pt idx="6">
                  <c:v>7.6533691212510604</c:v>
                </c:pt>
                <c:pt idx="7">
                  <c:v>5.084200430341081</c:v>
                </c:pt>
                <c:pt idx="8">
                  <c:v>0.69888140590307302</c:v>
                </c:pt>
                <c:pt idx="9">
                  <c:v>1.1326069027835004</c:v>
                </c:pt>
                <c:pt idx="10">
                  <c:v>11.243648174836707</c:v>
                </c:pt>
                <c:pt idx="11">
                  <c:v>1.5647253624718189</c:v>
                </c:pt>
                <c:pt idx="12">
                  <c:v>-4.9266496325589912</c:v>
                </c:pt>
                <c:pt idx="13">
                  <c:v>-3.2725969175591949</c:v>
                </c:pt>
                <c:pt idx="14">
                  <c:v>-5.4790886976535802</c:v>
                </c:pt>
                <c:pt idx="15">
                  <c:v>-6.805498667422242</c:v>
                </c:pt>
                <c:pt idx="16">
                  <c:v>-6.6855787902629089</c:v>
                </c:pt>
                <c:pt idx="17">
                  <c:v>0.18695287086001144</c:v>
                </c:pt>
                <c:pt idx="18">
                  <c:v>8.099411770662357E-2</c:v>
                </c:pt>
                <c:pt idx="19">
                  <c:v>0.10618219970157439</c:v>
                </c:pt>
                <c:pt idx="20">
                  <c:v>-7.7678751295906352</c:v>
                </c:pt>
                <c:pt idx="21">
                  <c:v>2.6748630448576236</c:v>
                </c:pt>
                <c:pt idx="22">
                  <c:v>-3.7229805884950622</c:v>
                </c:pt>
                <c:pt idx="23">
                  <c:v>-4.8012308495388893</c:v>
                </c:pt>
                <c:pt idx="24">
                  <c:v>-5.7990304805805231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6.5222794054802478</c:v>
                </c:pt>
                <c:pt idx="1">
                  <c:v>32.173659812990124</c:v>
                </c:pt>
                <c:pt idx="2">
                  <c:v>22.358525311184465</c:v>
                </c:pt>
                <c:pt idx="3">
                  <c:v>11.957516104926526</c:v>
                </c:pt>
                <c:pt idx="4">
                  <c:v>9.7660649013018173</c:v>
                </c:pt>
                <c:pt idx="5">
                  <c:v>36.866898054007834</c:v>
                </c:pt>
                <c:pt idx="6">
                  <c:v>-1.3103766127006367</c:v>
                </c:pt>
                <c:pt idx="7">
                  <c:v>3.5188837582281849</c:v>
                </c:pt>
                <c:pt idx="8">
                  <c:v>9.8040776084871339</c:v>
                </c:pt>
                <c:pt idx="9">
                  <c:v>2.4359774280909292</c:v>
                </c:pt>
                <c:pt idx="10">
                  <c:v>2.7846069578427262</c:v>
                </c:pt>
                <c:pt idx="11">
                  <c:v>-25.061357309790139</c:v>
                </c:pt>
                <c:pt idx="12">
                  <c:v>-7.375328925155145</c:v>
                </c:pt>
                <c:pt idx="13">
                  <c:v>4.2817815562187249</c:v>
                </c:pt>
                <c:pt idx="14">
                  <c:v>2.3475578909000134</c:v>
                </c:pt>
                <c:pt idx="15">
                  <c:v>1.631402951404219</c:v>
                </c:pt>
                <c:pt idx="16">
                  <c:v>2.7162964071809412</c:v>
                </c:pt>
                <c:pt idx="17">
                  <c:v>25.926453922887134</c:v>
                </c:pt>
                <c:pt idx="18">
                  <c:v>2.7431124591420755</c:v>
                </c:pt>
                <c:pt idx="19">
                  <c:v>-0.29213972431514978</c:v>
                </c:pt>
                <c:pt idx="20">
                  <c:v>-13.107772759477996</c:v>
                </c:pt>
                <c:pt idx="21">
                  <c:v>13.77172198250576</c:v>
                </c:pt>
                <c:pt idx="22">
                  <c:v>7.4720599543548829</c:v>
                </c:pt>
                <c:pt idx="23">
                  <c:v>4.7546030386733591</c:v>
                </c:pt>
                <c:pt idx="24">
                  <c:v>-3.9804941717177655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30.706602672503578</c:v>
                </c:pt>
                <c:pt idx="1">
                  <c:v>67.362804688255153</c:v>
                </c:pt>
                <c:pt idx="2">
                  <c:v>25.812706035115355</c:v>
                </c:pt>
                <c:pt idx="3">
                  <c:v>-3.3619242700871723</c:v>
                </c:pt>
                <c:pt idx="4">
                  <c:v>-22.24276307289793</c:v>
                </c:pt>
                <c:pt idx="5">
                  <c:v>0.37412918826822761</c:v>
                </c:pt>
                <c:pt idx="6">
                  <c:v>-5.0930120847330045</c:v>
                </c:pt>
                <c:pt idx="7">
                  <c:v>-8.5242114380339586</c:v>
                </c:pt>
                <c:pt idx="8">
                  <c:v>-20.474331718390857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38.695939218470357</c:v>
                </c:pt>
                <c:pt idx="1">
                  <c:v>80.949004371420642</c:v>
                </c:pt>
                <c:pt idx="2">
                  <c:v>17.233169139948359</c:v>
                </c:pt>
                <c:pt idx="3">
                  <c:v>-32.436686234945284</c:v>
                </c:pt>
                <c:pt idx="4">
                  <c:v>10.97703880570387</c:v>
                </c:pt>
                <c:pt idx="5">
                  <c:v>28.377426657714039</c:v>
                </c:pt>
                <c:pt idx="6">
                  <c:v>0.66394922302774262</c:v>
                </c:pt>
                <c:pt idx="7">
                  <c:v>12.226662993028242</c:v>
                </c:pt>
                <c:pt idx="8">
                  <c:v>-5.2165041743660368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117.88063401583717</c:v>
                </c:pt>
                <c:pt idx="1">
                  <c:v>128.11993421955736</c:v>
                </c:pt>
                <c:pt idx="2">
                  <c:v>134.62795810485292</c:v>
                </c:pt>
                <c:pt idx="3">
                  <c:v>135.0012861298554</c:v>
                </c:pt>
                <c:pt idx="4">
                  <c:v>132.98555201230386</c:v>
                </c:pt>
                <c:pt idx="5">
                  <c:v>142.11344998566358</c:v>
                </c:pt>
                <c:pt idx="6">
                  <c:v>155.44535680523785</c:v>
                </c:pt>
                <c:pt idx="7">
                  <c:v>157.94204189152632</c:v>
                </c:pt>
                <c:pt idx="8">
                  <c:v>157.17923017231885</c:v>
                </c:pt>
                <c:pt idx="9">
                  <c:v>166.46943619500522</c:v>
                </c:pt>
                <c:pt idx="10">
                  <c:v>169.57564820166911</c:v>
                </c:pt>
                <c:pt idx="11">
                  <c:v>151.86907834946916</c:v>
                </c:pt>
                <c:pt idx="12">
                  <c:v>153.66415081738609</c:v>
                </c:pt>
                <c:pt idx="13">
                  <c:v>155.95630160604267</c:v>
                </c:pt>
                <c:pt idx="14">
                  <c:v>158.34872467794813</c:v>
                </c:pt>
                <c:pt idx="15">
                  <c:v>160.12234892568432</c:v>
                </c:pt>
                <c:pt idx="16">
                  <c:v>161.73021828736</c:v>
                </c:pt>
                <c:pt idx="17">
                  <c:v>163.2497255900513</c:v>
                </c:pt>
                <c:pt idx="18">
                  <c:v>164.77344151496075</c:v>
                </c:pt>
                <c:pt idx="19">
                  <c:v>166.27185214742966</c:v>
                </c:pt>
                <c:pt idx="20">
                  <c:v>167.84444284723324</c:v>
                </c:pt>
                <c:pt idx="21">
                  <c:v>169.39153963142556</c:v>
                </c:pt>
                <c:pt idx="22">
                  <c:v>171.01237178699014</c:v>
                </c:pt>
                <c:pt idx="23">
                  <c:v>172.63182066534884</c:v>
                </c:pt>
                <c:pt idx="24">
                  <c:v>174.42622651532989</c:v>
                </c:pt>
                <c:pt idx="25">
                  <c:v>176.09792760714936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50.224397749234292</c:v>
                </c:pt>
                <c:pt idx="1">
                  <c:v>55.88424001884826</c:v>
                </c:pt>
                <c:pt idx="2">
                  <c:v>59.58941814467903</c:v>
                </c:pt>
                <c:pt idx="3">
                  <c:v>60.570947660530386</c:v>
                </c:pt>
                <c:pt idx="4">
                  <c:v>67.045792235119791</c:v>
                </c:pt>
                <c:pt idx="5">
                  <c:v>65.97555635563188</c:v>
                </c:pt>
                <c:pt idx="6">
                  <c:v>62.761448407874475</c:v>
                </c:pt>
                <c:pt idx="7">
                  <c:v>65.575012705988328</c:v>
                </c:pt>
                <c:pt idx="8">
                  <c:v>66.502570212617812</c:v>
                </c:pt>
                <c:pt idx="9">
                  <c:v>69.403325245097946</c:v>
                </c:pt>
                <c:pt idx="10">
                  <c:v>69.219960812129912</c:v>
                </c:pt>
                <c:pt idx="11">
                  <c:v>80.709785232665723</c:v>
                </c:pt>
                <c:pt idx="12">
                  <c:v>82.114429400658167</c:v>
                </c:pt>
                <c:pt idx="13">
                  <c:v>83.786065345770467</c:v>
                </c:pt>
                <c:pt idx="14">
                  <c:v>85.589962088019547</c:v>
                </c:pt>
                <c:pt idx="15">
                  <c:v>87.095481706797301</c:v>
                </c:pt>
                <c:pt idx="16">
                  <c:v>88.543732613186236</c:v>
                </c:pt>
                <c:pt idx="17">
                  <c:v>89.983747221448311</c:v>
                </c:pt>
                <c:pt idx="18">
                  <c:v>91.361779157139551</c:v>
                </c:pt>
                <c:pt idx="19">
                  <c:v>92.724099483266784</c:v>
                </c:pt>
                <c:pt idx="20">
                  <c:v>94.128252930720549</c:v>
                </c:pt>
                <c:pt idx="21">
                  <c:v>95.519899948694359</c:v>
                </c:pt>
                <c:pt idx="22">
                  <c:v>96.953957825399883</c:v>
                </c:pt>
                <c:pt idx="23">
                  <c:v>98.361185429615304</c:v>
                </c:pt>
                <c:pt idx="24">
                  <c:v>99.888923197591311</c:v>
                </c:pt>
                <c:pt idx="25">
                  <c:v>101.39362062512004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96.920627900176783</c:v>
                </c:pt>
                <c:pt idx="1">
                  <c:v>91.950594137763204</c:v>
                </c:pt>
                <c:pt idx="2">
                  <c:v>98.207970292723104</c:v>
                </c:pt>
                <c:pt idx="3">
                  <c:v>94.98409438219521</c:v>
                </c:pt>
                <c:pt idx="4">
                  <c:v>101.31556885711485</c:v>
                </c:pt>
                <c:pt idx="5">
                  <c:v>105.58038632047479</c:v>
                </c:pt>
                <c:pt idx="6">
                  <c:v>113.6220590736223</c:v>
                </c:pt>
                <c:pt idx="7">
                  <c:v>108.81320622156227</c:v>
                </c:pt>
                <c:pt idx="8">
                  <c:v>112.19753485790841</c:v>
                </c:pt>
                <c:pt idx="9">
                  <c:v>118.37776373749837</c:v>
                </c:pt>
                <c:pt idx="10">
                  <c:v>123.68682931070349</c:v>
                </c:pt>
                <c:pt idx="11">
                  <c:v>124.88053023083062</c:v>
                </c:pt>
                <c:pt idx="12">
                  <c:v>126.25571781276206</c:v>
                </c:pt>
                <c:pt idx="13">
                  <c:v>128.06127277172385</c:v>
                </c:pt>
                <c:pt idx="14">
                  <c:v>130.0222674999076</c:v>
                </c:pt>
                <c:pt idx="15">
                  <c:v>131.52872540841082</c:v>
                </c:pt>
                <c:pt idx="16">
                  <c:v>132.96583199446764</c:v>
                </c:pt>
                <c:pt idx="17">
                  <c:v>134.34879458829155</c:v>
                </c:pt>
                <c:pt idx="18">
                  <c:v>135.7594995190415</c:v>
                </c:pt>
                <c:pt idx="19">
                  <c:v>137.12938876272139</c:v>
                </c:pt>
                <c:pt idx="20">
                  <c:v>138.5734405609455</c:v>
                </c:pt>
                <c:pt idx="21">
                  <c:v>140.02109863441879</c:v>
                </c:pt>
                <c:pt idx="22">
                  <c:v>141.51137786494522</c:v>
                </c:pt>
                <c:pt idx="23">
                  <c:v>142.99792478315419</c:v>
                </c:pt>
                <c:pt idx="24">
                  <c:v>144.54018953562485</c:v>
                </c:pt>
                <c:pt idx="25">
                  <c:v>146.04535462188795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62.7436109808217</c:v>
                </c:pt>
                <c:pt idx="1">
                  <c:v>67.108656074880912</c:v>
                </c:pt>
                <c:pt idx="2">
                  <c:v>68.562248762133265</c:v>
                </c:pt>
                <c:pt idx="3">
                  <c:v>68.488874536450439</c:v>
                </c:pt>
                <c:pt idx="4">
                  <c:v>66.988089028744</c:v>
                </c:pt>
                <c:pt idx="5">
                  <c:v>69.239672448721819</c:v>
                </c:pt>
                <c:pt idx="6">
                  <c:v>74.772483047489857</c:v>
                </c:pt>
                <c:pt idx="7">
                  <c:v>77.649231552627597</c:v>
                </c:pt>
                <c:pt idx="8">
                  <c:v>74.664638572631148</c:v>
                </c:pt>
                <c:pt idx="9">
                  <c:v>83.168239066145944</c:v>
                </c:pt>
                <c:pt idx="10">
                  <c:v>81.76153485929774</c:v>
                </c:pt>
                <c:pt idx="11">
                  <c:v>84.182557846201377</c:v>
                </c:pt>
                <c:pt idx="12">
                  <c:v>84.725541137309364</c:v>
                </c:pt>
                <c:pt idx="13">
                  <c:v>85.556068172398156</c:v>
                </c:pt>
                <c:pt idx="14">
                  <c:v>86.436051995270887</c:v>
                </c:pt>
                <c:pt idx="15">
                  <c:v>87.160628383316464</c:v>
                </c:pt>
                <c:pt idx="16">
                  <c:v>87.825440687613565</c:v>
                </c:pt>
                <c:pt idx="17">
                  <c:v>88.440173862994271</c:v>
                </c:pt>
                <c:pt idx="18">
                  <c:v>89.030010137425364</c:v>
                </c:pt>
                <c:pt idx="19">
                  <c:v>89.661645528889636</c:v>
                </c:pt>
                <c:pt idx="20">
                  <c:v>90.348487363783747</c:v>
                </c:pt>
                <c:pt idx="21">
                  <c:v>91.029030743107882</c:v>
                </c:pt>
                <c:pt idx="22">
                  <c:v>91.715004059939957</c:v>
                </c:pt>
                <c:pt idx="23">
                  <c:v>92.415738814247348</c:v>
                </c:pt>
                <c:pt idx="24">
                  <c:v>93.104540712364013</c:v>
                </c:pt>
                <c:pt idx="25">
                  <c:v>93.719050964224266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86.615281537907094</c:v>
                </c:pt>
                <c:pt idx="1">
                  <c:v>86.28025525059374</c:v>
                </c:pt>
                <c:pt idx="2">
                  <c:v>85.6567420359859</c:v>
                </c:pt>
                <c:pt idx="3">
                  <c:v>83.850364900901752</c:v>
                </c:pt>
                <c:pt idx="4">
                  <c:v>84.166057699070805</c:v>
                </c:pt>
                <c:pt idx="5">
                  <c:v>82.39904437999914</c:v>
                </c:pt>
                <c:pt idx="6">
                  <c:v>88.364759666957923</c:v>
                </c:pt>
                <c:pt idx="7">
                  <c:v>83.848023903227997</c:v>
                </c:pt>
                <c:pt idx="8">
                  <c:v>87.413413432339411</c:v>
                </c:pt>
                <c:pt idx="9">
                  <c:v>90.271983415134642</c:v>
                </c:pt>
                <c:pt idx="10">
                  <c:v>91.828648614663621</c:v>
                </c:pt>
                <c:pt idx="11">
                  <c:v>91.607629294747284</c:v>
                </c:pt>
                <c:pt idx="12">
                  <c:v>91.697954981395327</c:v>
                </c:pt>
                <c:pt idx="13">
                  <c:v>92.429050771149207</c:v>
                </c:pt>
                <c:pt idx="14">
                  <c:v>93.359237118511359</c:v>
                </c:pt>
                <c:pt idx="15">
                  <c:v>94.180725245476978</c:v>
                </c:pt>
                <c:pt idx="16">
                  <c:v>94.965095341100863</c:v>
                </c:pt>
                <c:pt idx="17">
                  <c:v>95.717338241017842</c:v>
                </c:pt>
                <c:pt idx="18">
                  <c:v>96.445080131206652</c:v>
                </c:pt>
                <c:pt idx="19">
                  <c:v>97.165312239599757</c:v>
                </c:pt>
                <c:pt idx="20">
                  <c:v>97.941332916900691</c:v>
                </c:pt>
                <c:pt idx="21">
                  <c:v>98.646631431231071</c:v>
                </c:pt>
                <c:pt idx="22">
                  <c:v>99.370136295793287</c:v>
                </c:pt>
                <c:pt idx="23">
                  <c:v>100.10554870763617</c:v>
                </c:pt>
                <c:pt idx="24">
                  <c:v>100.87638077639495</c:v>
                </c:pt>
                <c:pt idx="25">
                  <c:v>101.59471351596544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114.12709952663944</c:v>
                </c:pt>
                <c:pt idx="1">
                  <c:v>105.22888370225006</c:v>
                </c:pt>
                <c:pt idx="2">
                  <c:v>109.3106970078327</c:v>
                </c:pt>
                <c:pt idx="3">
                  <c:v>109.8416032935303</c:v>
                </c:pt>
                <c:pt idx="4">
                  <c:v>112.52795775005333</c:v>
                </c:pt>
                <c:pt idx="5">
                  <c:v>112.05047241291014</c:v>
                </c:pt>
                <c:pt idx="6">
                  <c:v>121.38650809889134</c:v>
                </c:pt>
                <c:pt idx="7">
                  <c:v>118.43727328236783</c:v>
                </c:pt>
                <c:pt idx="8">
                  <c:v>121.33710749151265</c:v>
                </c:pt>
                <c:pt idx="9">
                  <c:v>130.73405781152869</c:v>
                </c:pt>
                <c:pt idx="10">
                  <c:v>139.35536746569616</c:v>
                </c:pt>
                <c:pt idx="11">
                  <c:v>147.45784696483344</c:v>
                </c:pt>
                <c:pt idx="12">
                  <c:v>149.31671716751711</c:v>
                </c:pt>
                <c:pt idx="13">
                  <c:v>151.71103835424648</c:v>
                </c:pt>
                <c:pt idx="14">
                  <c:v>154.30251821162722</c:v>
                </c:pt>
                <c:pt idx="15">
                  <c:v>156.44765414628108</c:v>
                </c:pt>
                <c:pt idx="16">
                  <c:v>158.46238541516766</c:v>
                </c:pt>
                <c:pt idx="17">
                  <c:v>160.40373157865304</c:v>
                </c:pt>
                <c:pt idx="18">
                  <c:v>162.35190236111038</c:v>
                </c:pt>
                <c:pt idx="19">
                  <c:v>164.26652696577455</c:v>
                </c:pt>
                <c:pt idx="20">
                  <c:v>166.21361162136924</c:v>
                </c:pt>
                <c:pt idx="21">
                  <c:v>168.10383193254788</c:v>
                </c:pt>
                <c:pt idx="22">
                  <c:v>169.9860789068465</c:v>
                </c:pt>
                <c:pt idx="23">
                  <c:v>171.97855638973527</c:v>
                </c:pt>
                <c:pt idx="24">
                  <c:v>174.12916060987018</c:v>
                </c:pt>
                <c:pt idx="25">
                  <c:v>176.222265519704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29.602737112850413</c:v>
                </c:pt>
                <c:pt idx="1">
                  <c:v>28.462949398957694</c:v>
                </c:pt>
                <c:pt idx="2">
                  <c:v>30.445635673454372</c:v>
                </c:pt>
                <c:pt idx="3">
                  <c:v>29.744805065868199</c:v>
                </c:pt>
                <c:pt idx="4">
                  <c:v>28.339744071851264</c:v>
                </c:pt>
                <c:pt idx="5">
                  <c:v>28.418502038047791</c:v>
                </c:pt>
                <c:pt idx="6">
                  <c:v>30.733528529235841</c:v>
                </c:pt>
                <c:pt idx="7">
                  <c:v>33.012905819090648</c:v>
                </c:pt>
                <c:pt idx="8">
                  <c:v>33.307939971363254</c:v>
                </c:pt>
                <c:pt idx="9">
                  <c:v>32.978042633335512</c:v>
                </c:pt>
                <c:pt idx="10">
                  <c:v>36.071871159298851</c:v>
                </c:pt>
                <c:pt idx="11">
                  <c:v>30.850136516925456</c:v>
                </c:pt>
                <c:pt idx="12">
                  <c:v>31.09707247811923</c:v>
                </c:pt>
                <c:pt idx="13">
                  <c:v>31.448533416640945</c:v>
                </c:pt>
                <c:pt idx="14">
                  <c:v>31.827778086445285</c:v>
                </c:pt>
                <c:pt idx="15">
                  <c:v>32.086491873150123</c:v>
                </c:pt>
                <c:pt idx="16">
                  <c:v>32.343571124753318</c:v>
                </c:pt>
                <c:pt idx="17">
                  <c:v>32.580160576390952</c:v>
                </c:pt>
                <c:pt idx="18">
                  <c:v>32.82728561469856</c:v>
                </c:pt>
                <c:pt idx="19">
                  <c:v>33.106064272288698</c:v>
                </c:pt>
                <c:pt idx="20">
                  <c:v>33.382735856155492</c:v>
                </c:pt>
                <c:pt idx="21">
                  <c:v>33.660290886376544</c:v>
                </c:pt>
                <c:pt idx="22">
                  <c:v>33.944059488071758</c:v>
                </c:pt>
                <c:pt idx="23">
                  <c:v>34.217083193013551</c:v>
                </c:pt>
                <c:pt idx="24">
                  <c:v>34.496690362268218</c:v>
                </c:pt>
                <c:pt idx="25">
                  <c:v>34.761494546598215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24.946784822984434</c:v>
                </c:pt>
                <c:pt idx="1">
                  <c:v>31.222926863781922</c:v>
                </c:pt>
                <c:pt idx="2">
                  <c:v>30.525305243105439</c:v>
                </c:pt>
                <c:pt idx="3">
                  <c:v>29.242078739179131</c:v>
                </c:pt>
                <c:pt idx="4">
                  <c:v>28.551422518407684</c:v>
                </c:pt>
                <c:pt idx="5">
                  <c:v>30.984473496547064</c:v>
                </c:pt>
                <c:pt idx="6">
                  <c:v>32.181515993413839</c:v>
                </c:pt>
                <c:pt idx="7">
                  <c:v>32.228572746129892</c:v>
                </c:pt>
                <c:pt idx="8">
                  <c:v>33.541679582203123</c:v>
                </c:pt>
                <c:pt idx="9">
                  <c:v>35.583445865247121</c:v>
                </c:pt>
                <c:pt idx="10">
                  <c:v>36.068673926888145</c:v>
                </c:pt>
                <c:pt idx="11">
                  <c:v>34.944259379008727</c:v>
                </c:pt>
                <c:pt idx="12">
                  <c:v>35.190558764664402</c:v>
                </c:pt>
                <c:pt idx="13">
                  <c:v>35.555636140951556</c:v>
                </c:pt>
                <c:pt idx="14">
                  <c:v>35.956302795397661</c:v>
                </c:pt>
                <c:pt idx="15">
                  <c:v>36.294762114102937</c:v>
                </c:pt>
                <c:pt idx="16">
                  <c:v>36.618116590087205</c:v>
                </c:pt>
                <c:pt idx="17">
                  <c:v>36.926201102138776</c:v>
                </c:pt>
                <c:pt idx="18">
                  <c:v>37.23342189133389</c:v>
                </c:pt>
                <c:pt idx="19">
                  <c:v>37.547831941976227</c:v>
                </c:pt>
                <c:pt idx="20">
                  <c:v>37.892083660014876</c:v>
                </c:pt>
                <c:pt idx="21">
                  <c:v>38.193628850670798</c:v>
                </c:pt>
                <c:pt idx="22">
                  <c:v>38.541207278863311</c:v>
                </c:pt>
                <c:pt idx="23">
                  <c:v>38.885367744948134</c:v>
                </c:pt>
                <c:pt idx="24">
                  <c:v>39.239902299712078</c:v>
                </c:pt>
                <c:pt idx="25">
                  <c:v>39.58755768511633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23.450454879331826</c:v>
                </c:pt>
                <c:pt idx="1">
                  <c:v>26.083091930752964</c:v>
                </c:pt>
                <c:pt idx="2">
                  <c:v>26.466954343611402</c:v>
                </c:pt>
                <c:pt idx="3">
                  <c:v>24.445948961683648</c:v>
                </c:pt>
                <c:pt idx="4">
                  <c:v>23.945922516867189</c:v>
                </c:pt>
                <c:pt idx="5">
                  <c:v>24.622561847299345</c:v>
                </c:pt>
                <c:pt idx="6">
                  <c:v>26.115177155759799</c:v>
                </c:pt>
                <c:pt idx="7">
                  <c:v>24.82299066008402</c:v>
                </c:pt>
                <c:pt idx="8">
                  <c:v>24.275112450965885</c:v>
                </c:pt>
                <c:pt idx="9">
                  <c:v>23.868701287174748</c:v>
                </c:pt>
                <c:pt idx="10">
                  <c:v>25.321443253202418</c:v>
                </c:pt>
                <c:pt idx="11">
                  <c:v>28.398589209290162</c:v>
                </c:pt>
                <c:pt idx="12">
                  <c:v>28.956532061391112</c:v>
                </c:pt>
                <c:pt idx="13">
                  <c:v>29.482936777742523</c:v>
                </c:pt>
                <c:pt idx="14">
                  <c:v>30.052547894881059</c:v>
                </c:pt>
                <c:pt idx="15">
                  <c:v>30.51478522252761</c:v>
                </c:pt>
                <c:pt idx="16">
                  <c:v>30.950397555522407</c:v>
                </c:pt>
                <c:pt idx="17">
                  <c:v>31.35778038128197</c:v>
                </c:pt>
                <c:pt idx="18">
                  <c:v>31.781682821107353</c:v>
                </c:pt>
                <c:pt idx="19">
                  <c:v>32.254689086585159</c:v>
                </c:pt>
                <c:pt idx="20">
                  <c:v>32.760055294479372</c:v>
                </c:pt>
                <c:pt idx="21">
                  <c:v>33.260495482249055</c:v>
                </c:pt>
                <c:pt idx="22">
                  <c:v>33.744098635092342</c:v>
                </c:pt>
                <c:pt idx="23">
                  <c:v>34.217904429337821</c:v>
                </c:pt>
                <c:pt idx="24">
                  <c:v>34.668517446046877</c:v>
                </c:pt>
                <c:pt idx="25">
                  <c:v>35.125520861689552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28.437805850128669</c:v>
                </c:pt>
                <c:pt idx="1">
                  <c:v>32.595881571173464</c:v>
                </c:pt>
                <c:pt idx="2">
                  <c:v>36.470914239380491</c:v>
                </c:pt>
                <c:pt idx="3">
                  <c:v>33.080335437040119</c:v>
                </c:pt>
                <c:pt idx="4">
                  <c:v>37.913884473297841</c:v>
                </c:pt>
                <c:pt idx="5">
                  <c:v>42.404562749373547</c:v>
                </c:pt>
                <c:pt idx="6">
                  <c:v>40.023753311827043</c:v>
                </c:pt>
                <c:pt idx="7">
                  <c:v>44.298032252376466</c:v>
                </c:pt>
                <c:pt idx="8">
                  <c:v>40.931124897948862</c:v>
                </c:pt>
                <c:pt idx="9">
                  <c:v>40.434305827741213</c:v>
                </c:pt>
                <c:pt idx="10">
                  <c:v>43.537169652157047</c:v>
                </c:pt>
                <c:pt idx="11">
                  <c:v>40.729969046051316</c:v>
                </c:pt>
                <c:pt idx="12">
                  <c:v>40.817623134242069</c:v>
                </c:pt>
                <c:pt idx="13">
                  <c:v>41.160266381547345</c:v>
                </c:pt>
                <c:pt idx="14">
                  <c:v>41.71103304463896</c:v>
                </c:pt>
                <c:pt idx="15">
                  <c:v>42.142537171026504</c:v>
                </c:pt>
                <c:pt idx="16">
                  <c:v>42.528946726526108</c:v>
                </c:pt>
                <c:pt idx="17">
                  <c:v>42.896164233749587</c:v>
                </c:pt>
                <c:pt idx="18">
                  <c:v>43.277136847174098</c:v>
                </c:pt>
                <c:pt idx="19">
                  <c:v>43.635106569184927</c:v>
                </c:pt>
                <c:pt idx="20">
                  <c:v>43.983996916403292</c:v>
                </c:pt>
                <c:pt idx="21">
                  <c:v>44.317647436992416</c:v>
                </c:pt>
                <c:pt idx="22">
                  <c:v>44.719399350691084</c:v>
                </c:pt>
                <c:pt idx="23">
                  <c:v>45.105139567934621</c:v>
                </c:pt>
                <c:pt idx="24">
                  <c:v>45.578331115554271</c:v>
                </c:pt>
                <c:pt idx="25">
                  <c:v>45.973147080247976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116.81660317147569</c:v>
                </c:pt>
                <c:pt idx="1">
                  <c:v>107.33974178342332</c:v>
                </c:pt>
                <c:pt idx="2">
                  <c:v>113.31041607411549</c:v>
                </c:pt>
                <c:pt idx="3">
                  <c:v>111.94844232801475</c:v>
                </c:pt>
                <c:pt idx="4">
                  <c:v>118.46149308603991</c:v>
                </c:pt>
                <c:pt idx="5">
                  <c:v>120.31365488352644</c:v>
                </c:pt>
                <c:pt idx="6">
                  <c:v>124.71146776916174</c:v>
                </c:pt>
                <c:pt idx="7">
                  <c:v>124.06358447441514</c:v>
                </c:pt>
                <c:pt idx="8">
                  <c:v>123.16529412234975</c:v>
                </c:pt>
                <c:pt idx="9">
                  <c:v>128.00641767289039</c:v>
                </c:pt>
                <c:pt idx="10">
                  <c:v>131.55730305836315</c:v>
                </c:pt>
                <c:pt idx="11">
                  <c:v>124.05854364741839</c:v>
                </c:pt>
                <c:pt idx="12">
                  <c:v>124.89459920007354</c:v>
                </c:pt>
                <c:pt idx="13">
                  <c:v>126.01611830193703</c:v>
                </c:pt>
                <c:pt idx="14">
                  <c:v>127.31154570834873</c:v>
                </c:pt>
                <c:pt idx="15">
                  <c:v>128.1690461603892</c:v>
                </c:pt>
                <c:pt idx="16">
                  <c:v>128.87820918113448</c:v>
                </c:pt>
                <c:pt idx="17">
                  <c:v>129.48170779869909</c:v>
                </c:pt>
                <c:pt idx="18">
                  <c:v>130.07221657239208</c:v>
                </c:pt>
                <c:pt idx="19">
                  <c:v>130.67203157778846</c:v>
                </c:pt>
                <c:pt idx="20">
                  <c:v>131.31083919316694</c:v>
                </c:pt>
                <c:pt idx="21">
                  <c:v>131.91224085525715</c:v>
                </c:pt>
                <c:pt idx="22">
                  <c:v>132.47923307559199</c:v>
                </c:pt>
                <c:pt idx="23">
                  <c:v>133.11059037243768</c:v>
                </c:pt>
                <c:pt idx="24">
                  <c:v>133.75236541661775</c:v>
                </c:pt>
                <c:pt idx="25">
                  <c:v>134.34191001620587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155.14371432555797</c:v>
                </c:pt>
                <c:pt idx="1">
                  <c:v>152.55434659588244</c:v>
                </c:pt>
                <c:pt idx="2">
                  <c:v>156.46726717864757</c:v>
                </c:pt>
                <c:pt idx="3">
                  <c:v>148.52031915594787</c:v>
                </c:pt>
                <c:pt idx="4">
                  <c:v>153.486198352049</c:v>
                </c:pt>
                <c:pt idx="5">
                  <c:v>159.0666995882778</c:v>
                </c:pt>
                <c:pt idx="6">
                  <c:v>156.65865780656537</c:v>
                </c:pt>
                <c:pt idx="7">
                  <c:v>159.69133098632696</c:v>
                </c:pt>
                <c:pt idx="8">
                  <c:v>156.01123103904089</c:v>
                </c:pt>
                <c:pt idx="9">
                  <c:v>155.75845120998295</c:v>
                </c:pt>
                <c:pt idx="10">
                  <c:v>160.63142495074962</c:v>
                </c:pt>
                <c:pt idx="11">
                  <c:v>149.02088404132351</c:v>
                </c:pt>
                <c:pt idx="12">
                  <c:v>148.27686922207619</c:v>
                </c:pt>
                <c:pt idx="13">
                  <c:v>147.84044057352719</c:v>
                </c:pt>
                <c:pt idx="14">
                  <c:v>147.56506990982504</c:v>
                </c:pt>
                <c:pt idx="15">
                  <c:v>146.76857369389833</c:v>
                </c:pt>
                <c:pt idx="16">
                  <c:v>145.8394280670843</c:v>
                </c:pt>
                <c:pt idx="17">
                  <c:v>144.73770645323432</c:v>
                </c:pt>
                <c:pt idx="18">
                  <c:v>143.61657622216708</c:v>
                </c:pt>
                <c:pt idx="19">
                  <c:v>142.53716608754721</c:v>
                </c:pt>
                <c:pt idx="20">
                  <c:v>141.507793599606</c:v>
                </c:pt>
                <c:pt idx="21">
                  <c:v>140.37487373944833</c:v>
                </c:pt>
                <c:pt idx="22">
                  <c:v>139.14962557795897</c:v>
                </c:pt>
                <c:pt idx="23">
                  <c:v>137.87875476483674</c:v>
                </c:pt>
                <c:pt idx="24">
                  <c:v>136.68642239657663</c:v>
                </c:pt>
                <c:pt idx="25">
                  <c:v>135.57006764095948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57.166561607326166</c:v>
                </c:pt>
                <c:pt idx="1">
                  <c:v>51.07835493719854</c:v>
                </c:pt>
                <c:pt idx="2">
                  <c:v>50.041503960740549</c:v>
                </c:pt>
                <c:pt idx="3">
                  <c:v>49.277428758103227</c:v>
                </c:pt>
                <c:pt idx="4">
                  <c:v>49.281489507646548</c:v>
                </c:pt>
                <c:pt idx="5">
                  <c:v>47.105790488250967</c:v>
                </c:pt>
                <c:pt idx="6">
                  <c:v>44.992853056456561</c:v>
                </c:pt>
                <c:pt idx="7">
                  <c:v>46.494545509030992</c:v>
                </c:pt>
                <c:pt idx="8">
                  <c:v>47.132802201953851</c:v>
                </c:pt>
                <c:pt idx="9">
                  <c:v>42.917943742663738</c:v>
                </c:pt>
                <c:pt idx="10">
                  <c:v>42.179140855691976</c:v>
                </c:pt>
                <c:pt idx="11">
                  <c:v>46.82966230350241</c:v>
                </c:pt>
                <c:pt idx="12">
                  <c:v>45.931709992924844</c:v>
                </c:pt>
                <c:pt idx="13">
                  <c:v>45.122942145397488</c:v>
                </c:pt>
                <c:pt idx="14">
                  <c:v>44.310011035515878</c:v>
                </c:pt>
                <c:pt idx="15">
                  <c:v>43.433599861105861</c:v>
                </c:pt>
                <c:pt idx="16">
                  <c:v>42.518816852015149</c:v>
                </c:pt>
                <c:pt idx="17">
                  <c:v>41.640939728840827</c:v>
                </c:pt>
                <c:pt idx="18">
                  <c:v>40.832295437428449</c:v>
                </c:pt>
                <c:pt idx="19">
                  <c:v>39.910735919759176</c:v>
                </c:pt>
                <c:pt idx="20">
                  <c:v>39.110639203710505</c:v>
                </c:pt>
                <c:pt idx="21">
                  <c:v>38.57676498828048</c:v>
                </c:pt>
                <c:pt idx="22">
                  <c:v>37.965267625530309</c:v>
                </c:pt>
                <c:pt idx="23">
                  <c:v>37.233841438449382</c:v>
                </c:pt>
                <c:pt idx="24">
                  <c:v>35.659839923423256</c:v>
                </c:pt>
                <c:pt idx="25">
                  <c:v>34.803811930536831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17.235251492328171</c:v>
                </c:pt>
                <c:pt idx="1">
                  <c:v>18.272662005979758</c:v>
                </c:pt>
                <c:pt idx="2">
                  <c:v>22.219214154031484</c:v>
                </c:pt>
                <c:pt idx="3">
                  <c:v>17.702307763716139</c:v>
                </c:pt>
                <c:pt idx="4">
                  <c:v>25.261511476832464</c:v>
                </c:pt>
                <c:pt idx="5">
                  <c:v>21.627910326937879</c:v>
                </c:pt>
                <c:pt idx="6">
                  <c:v>22.686901387931215</c:v>
                </c:pt>
                <c:pt idx="7">
                  <c:v>20.57722710154194</c:v>
                </c:pt>
                <c:pt idx="8">
                  <c:v>19.477648466508334</c:v>
                </c:pt>
                <c:pt idx="9">
                  <c:v>25.650895612962088</c:v>
                </c:pt>
                <c:pt idx="10">
                  <c:v>18.355313409378684</c:v>
                </c:pt>
                <c:pt idx="11">
                  <c:v>18.085756893454327</c:v>
                </c:pt>
                <c:pt idx="12">
                  <c:v>18.363385569217726</c:v>
                </c:pt>
                <c:pt idx="13">
                  <c:v>18.754923261503141</c:v>
                </c:pt>
                <c:pt idx="14">
                  <c:v>19.173612006399392</c:v>
                </c:pt>
                <c:pt idx="15">
                  <c:v>19.488873626050157</c:v>
                </c:pt>
                <c:pt idx="16">
                  <c:v>19.786065540395072</c:v>
                </c:pt>
                <c:pt idx="17">
                  <c:v>20.070811119225763</c:v>
                </c:pt>
                <c:pt idx="18">
                  <c:v>20.338463253323578</c:v>
                </c:pt>
                <c:pt idx="19">
                  <c:v>20.605589619521734</c:v>
                </c:pt>
                <c:pt idx="20">
                  <c:v>20.925427871293973</c:v>
                </c:pt>
                <c:pt idx="21">
                  <c:v>21.247136682405664</c:v>
                </c:pt>
                <c:pt idx="22">
                  <c:v>21.57119786560342</c:v>
                </c:pt>
                <c:pt idx="23">
                  <c:v>21.914782727412636</c:v>
                </c:pt>
                <c:pt idx="24">
                  <c:v>22.269898872616579</c:v>
                </c:pt>
                <c:pt idx="25">
                  <c:v>22.637094965597409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62.463105465766404</c:v>
                </c:pt>
                <c:pt idx="1">
                  <c:v>63.500679150551456</c:v>
                </c:pt>
                <c:pt idx="2">
                  <c:v>60.64975913694002</c:v>
                </c:pt>
                <c:pt idx="3">
                  <c:v>62.314506630577348</c:v>
                </c:pt>
                <c:pt idx="4">
                  <c:v>64.589266596840702</c:v>
                </c:pt>
                <c:pt idx="5">
                  <c:v>65.107117441471758</c:v>
                </c:pt>
                <c:pt idx="6">
                  <c:v>67.465107447990079</c:v>
                </c:pt>
                <c:pt idx="7">
                  <c:v>66.321079324600632</c:v>
                </c:pt>
                <c:pt idx="8">
                  <c:v>63.447374356597827</c:v>
                </c:pt>
                <c:pt idx="9">
                  <c:v>66.661174791805138</c:v>
                </c:pt>
                <c:pt idx="10">
                  <c:v>59.628028743818177</c:v>
                </c:pt>
                <c:pt idx="11">
                  <c:v>60.679579741651438</c:v>
                </c:pt>
                <c:pt idx="12">
                  <c:v>60.870187359178679</c:v>
                </c:pt>
                <c:pt idx="13">
                  <c:v>61.37176978353736</c:v>
                </c:pt>
                <c:pt idx="14">
                  <c:v>61.812767707012213</c:v>
                </c:pt>
                <c:pt idx="15">
                  <c:v>61.863333350092077</c:v>
                </c:pt>
                <c:pt idx="16">
                  <c:v>61.861407205731012</c:v>
                </c:pt>
                <c:pt idx="17">
                  <c:v>61.827956699472672</c:v>
                </c:pt>
                <c:pt idx="18">
                  <c:v>61.829539108384012</c:v>
                </c:pt>
                <c:pt idx="19">
                  <c:v>61.831021314069304</c:v>
                </c:pt>
                <c:pt idx="20">
                  <c:v>61.828479744299152</c:v>
                </c:pt>
                <c:pt idx="21">
                  <c:v>61.821538890732505</c:v>
                </c:pt>
                <c:pt idx="22">
                  <c:v>61.832280351291843</c:v>
                </c:pt>
                <c:pt idx="23">
                  <c:v>61.867436057325612</c:v>
                </c:pt>
                <c:pt idx="24">
                  <c:v>61.952347735273406</c:v>
                </c:pt>
                <c:pt idx="25">
                  <c:v>61.975586634718191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69.944276741980389</c:v>
                </c:pt>
                <c:pt idx="1">
                  <c:v>65.250272657564096</c:v>
                </c:pt>
                <c:pt idx="2">
                  <c:v>60.42994653321054</c:v>
                </c:pt>
                <c:pt idx="3">
                  <c:v>62.631852001101613</c:v>
                </c:pt>
                <c:pt idx="4">
                  <c:v>62.594373832584324</c:v>
                </c:pt>
                <c:pt idx="5">
                  <c:v>66.039361014646175</c:v>
                </c:pt>
                <c:pt idx="6">
                  <c:v>70.221191550743356</c:v>
                </c:pt>
                <c:pt idx="7">
                  <c:v>70.528988991375201</c:v>
                </c:pt>
                <c:pt idx="8">
                  <c:v>57.848180627539548</c:v>
                </c:pt>
                <c:pt idx="9">
                  <c:v>62.184299317374688</c:v>
                </c:pt>
                <c:pt idx="10">
                  <c:v>59.233862347223933</c:v>
                </c:pt>
                <c:pt idx="11">
                  <c:v>63.482694935561895</c:v>
                </c:pt>
                <c:pt idx="12">
                  <c:v>63.393081107667825</c:v>
                </c:pt>
                <c:pt idx="13">
                  <c:v>64.080171402067194</c:v>
                </c:pt>
                <c:pt idx="14">
                  <c:v>64.504736161272916</c:v>
                </c:pt>
                <c:pt idx="15">
                  <c:v>64.272578716575126</c:v>
                </c:pt>
                <c:pt idx="16">
                  <c:v>63.969293118726434</c:v>
                </c:pt>
                <c:pt idx="17">
                  <c:v>63.612770993191276</c:v>
                </c:pt>
                <c:pt idx="18">
                  <c:v>63.277532193888341</c:v>
                </c:pt>
                <c:pt idx="19">
                  <c:v>62.926986829751151</c:v>
                </c:pt>
                <c:pt idx="20">
                  <c:v>62.615879709420611</c:v>
                </c:pt>
                <c:pt idx="21">
                  <c:v>62.284701820186676</c:v>
                </c:pt>
                <c:pt idx="22">
                  <c:v>61.925760540097194</c:v>
                </c:pt>
                <c:pt idx="23">
                  <c:v>61.55253196042333</c:v>
                </c:pt>
                <c:pt idx="24">
                  <c:v>61.235888804924727</c:v>
                </c:pt>
                <c:pt idx="25">
                  <c:v>60.865265298628152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34.664015729121139</c:v>
                </c:pt>
                <c:pt idx="1">
                  <c:v>37.351443008447951</c:v>
                </c:pt>
                <c:pt idx="2">
                  <c:v>39.471845502999031</c:v>
                </c:pt>
                <c:pt idx="3">
                  <c:v>39.318068785637067</c:v>
                </c:pt>
                <c:pt idx="4">
                  <c:v>41.869609544971624</c:v>
                </c:pt>
                <c:pt idx="5">
                  <c:v>43.755103719755908</c:v>
                </c:pt>
                <c:pt idx="6">
                  <c:v>43.316996799690273</c:v>
                </c:pt>
                <c:pt idx="7">
                  <c:v>43.035637031971511</c:v>
                </c:pt>
                <c:pt idx="8">
                  <c:v>40.731719554627333</c:v>
                </c:pt>
                <c:pt idx="9">
                  <c:v>39.333529532590497</c:v>
                </c:pt>
                <c:pt idx="10">
                  <c:v>37.069524929492999</c:v>
                </c:pt>
                <c:pt idx="11">
                  <c:v>36.780369941037563</c:v>
                </c:pt>
                <c:pt idx="12">
                  <c:v>37.083390513270857</c:v>
                </c:pt>
                <c:pt idx="13">
                  <c:v>37.458928473220929</c:v>
                </c:pt>
                <c:pt idx="14">
                  <c:v>37.88698612756702</c:v>
                </c:pt>
                <c:pt idx="15">
                  <c:v>38.187952762775417</c:v>
                </c:pt>
                <c:pt idx="16">
                  <c:v>38.382929537388783</c:v>
                </c:pt>
                <c:pt idx="17">
                  <c:v>38.47933791773859</c:v>
                </c:pt>
                <c:pt idx="18">
                  <c:v>38.664138228650458</c:v>
                </c:pt>
                <c:pt idx="19">
                  <c:v>38.846053157875716</c:v>
                </c:pt>
                <c:pt idx="20">
                  <c:v>39.03852773059792</c:v>
                </c:pt>
                <c:pt idx="21">
                  <c:v>39.21698931182619</c:v>
                </c:pt>
                <c:pt idx="22">
                  <c:v>39.369508197467326</c:v>
                </c:pt>
                <c:pt idx="23">
                  <c:v>39.4824548755726</c:v>
                </c:pt>
                <c:pt idx="24">
                  <c:v>39.64096601796151</c:v>
                </c:pt>
                <c:pt idx="25">
                  <c:v>39.785821336673941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129.67109008066998</c:v>
                </c:pt>
                <c:pt idx="1">
                  <c:v>126.26265707184679</c:v>
                </c:pt>
                <c:pt idx="2">
                  <c:v>125.44913742025476</c:v>
                </c:pt>
                <c:pt idx="3">
                  <c:v>126.07733463134386</c:v>
                </c:pt>
                <c:pt idx="4">
                  <c:v>129.69107578309891</c:v>
                </c:pt>
                <c:pt idx="5">
                  <c:v>138.92894500308412</c:v>
                </c:pt>
                <c:pt idx="6">
                  <c:v>145.43336965643911</c:v>
                </c:pt>
                <c:pt idx="7">
                  <c:v>144.82666131941951</c:v>
                </c:pt>
                <c:pt idx="8">
                  <c:v>138.55989715038547</c:v>
                </c:pt>
                <c:pt idx="9">
                  <c:v>145.52057311646951</c:v>
                </c:pt>
                <c:pt idx="10">
                  <c:v>139.11589787394414</c:v>
                </c:pt>
                <c:pt idx="11">
                  <c:v>144.73105580294683</c:v>
                </c:pt>
                <c:pt idx="12">
                  <c:v>145.88020950482817</c:v>
                </c:pt>
                <c:pt idx="13">
                  <c:v>147.40363576355628</c:v>
                </c:pt>
                <c:pt idx="14">
                  <c:v>149.1049214306469</c:v>
                </c:pt>
                <c:pt idx="15">
                  <c:v>150.644479682709</c:v>
                </c:pt>
                <c:pt idx="16">
                  <c:v>152.07251957274482</c:v>
                </c:pt>
                <c:pt idx="17">
                  <c:v>153.4745338484737</c:v>
                </c:pt>
                <c:pt idx="18">
                  <c:v>154.82306567952136</c:v>
                </c:pt>
                <c:pt idx="19">
                  <c:v>156.20365229063981</c:v>
                </c:pt>
                <c:pt idx="20">
                  <c:v>157.68376236811079</c:v>
                </c:pt>
                <c:pt idx="21">
                  <c:v>159.15051800516454</c:v>
                </c:pt>
                <c:pt idx="22">
                  <c:v>160.64226945129269</c:v>
                </c:pt>
                <c:pt idx="23">
                  <c:v>162.14544761604014</c:v>
                </c:pt>
                <c:pt idx="24">
                  <c:v>163.60709985062869</c:v>
                </c:pt>
                <c:pt idx="25">
                  <c:v>165.04235179683127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39.040525202077582</c:v>
                </c:pt>
                <c:pt idx="1">
                  <c:v>43.805747105639263</c:v>
                </c:pt>
                <c:pt idx="2">
                  <c:v>44.893833827735222</c:v>
                </c:pt>
                <c:pt idx="3">
                  <c:v>42.166022852323074</c:v>
                </c:pt>
                <c:pt idx="4">
                  <c:v>44.7224663954267</c:v>
                </c:pt>
                <c:pt idx="5">
                  <c:v>47.833992930442548</c:v>
                </c:pt>
                <c:pt idx="6">
                  <c:v>47.404184061144669</c:v>
                </c:pt>
                <c:pt idx="7">
                  <c:v>47.918181578434726</c:v>
                </c:pt>
                <c:pt idx="8">
                  <c:v>45.899719696194687</c:v>
                </c:pt>
                <c:pt idx="9">
                  <c:v>50.830346598418174</c:v>
                </c:pt>
                <c:pt idx="10">
                  <c:v>47.914987048149172</c:v>
                </c:pt>
                <c:pt idx="11">
                  <c:v>47.834032060639387</c:v>
                </c:pt>
                <c:pt idx="12">
                  <c:v>47.901351827305945</c:v>
                </c:pt>
                <c:pt idx="13">
                  <c:v>48.179429134586023</c:v>
                </c:pt>
                <c:pt idx="14">
                  <c:v>48.557171691089053</c:v>
                </c:pt>
                <c:pt idx="15">
                  <c:v>48.834671573200403</c:v>
                </c:pt>
                <c:pt idx="16">
                  <c:v>49.066074697996946</c:v>
                </c:pt>
                <c:pt idx="17">
                  <c:v>49.278892684294952</c:v>
                </c:pt>
                <c:pt idx="18">
                  <c:v>49.502814568102735</c:v>
                </c:pt>
                <c:pt idx="19">
                  <c:v>49.710001073914675</c:v>
                </c:pt>
                <c:pt idx="20">
                  <c:v>49.883828149880209</c:v>
                </c:pt>
                <c:pt idx="21">
                  <c:v>50.022250229905282</c:v>
                </c:pt>
                <c:pt idx="22">
                  <c:v>50.170781333457072</c:v>
                </c:pt>
                <c:pt idx="23">
                  <c:v>50.328278768547818</c:v>
                </c:pt>
                <c:pt idx="24">
                  <c:v>50.489047726615595</c:v>
                </c:pt>
                <c:pt idx="25">
                  <c:v>50.658099507291247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3.1747534572724816</c:v>
                </c:pt>
                <c:pt idx="1">
                  <c:v>2.2849650894883857</c:v>
                </c:pt>
                <c:pt idx="2">
                  <c:v>2.270658629321221</c:v>
                </c:pt>
                <c:pt idx="3">
                  <c:v>2.0734476048228432</c:v>
                </c:pt>
                <c:pt idx="4">
                  <c:v>2.3180265832406208</c:v>
                </c:pt>
                <c:pt idx="5">
                  <c:v>2.1998499632052932</c:v>
                </c:pt>
                <c:pt idx="6">
                  <c:v>1.8889327722965674</c:v>
                </c:pt>
                <c:pt idx="7">
                  <c:v>1.959847554927306</c:v>
                </c:pt>
                <c:pt idx="8">
                  <c:v>1.9677837752312848</c:v>
                </c:pt>
                <c:pt idx="9">
                  <c:v>1.8475920482103798</c:v>
                </c:pt>
                <c:pt idx="10">
                  <c:v>2.3060321629068676</c:v>
                </c:pt>
                <c:pt idx="11">
                  <c:v>1.8357276446332724</c:v>
                </c:pt>
                <c:pt idx="12">
                  <c:v>1.8582015436423545</c:v>
                </c:pt>
                <c:pt idx="13">
                  <c:v>1.8785052381041896</c:v>
                </c:pt>
                <c:pt idx="14">
                  <c:v>1.9004373154237919</c:v>
                </c:pt>
                <c:pt idx="15">
                  <c:v>1.9148522006688233</c:v>
                </c:pt>
                <c:pt idx="16">
                  <c:v>1.9272261870632685</c:v>
                </c:pt>
                <c:pt idx="17">
                  <c:v>1.9375506866145586</c:v>
                </c:pt>
                <c:pt idx="18">
                  <c:v>1.9466824128304581</c:v>
                </c:pt>
                <c:pt idx="19">
                  <c:v>1.9576875772706219</c:v>
                </c:pt>
                <c:pt idx="20">
                  <c:v>1.9684908985996425</c:v>
                </c:pt>
                <c:pt idx="21">
                  <c:v>1.978559224773401</c:v>
                </c:pt>
                <c:pt idx="22">
                  <c:v>1.9878731232354903</c:v>
                </c:pt>
                <c:pt idx="23">
                  <c:v>1.997787724913836</c:v>
                </c:pt>
                <c:pt idx="24">
                  <c:v>2.0057674962426133</c:v>
                </c:pt>
                <c:pt idx="25">
                  <c:v>2.0138924385917178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112.16397292244409</c:v>
                </c:pt>
                <c:pt idx="1">
                  <c:v>121.36524381025251</c:v>
                </c:pt>
                <c:pt idx="2">
                  <c:v>127.9698856241334</c:v>
                </c:pt>
                <c:pt idx="3">
                  <c:v>125.46463416283835</c:v>
                </c:pt>
                <c:pt idx="4">
                  <c:v>122.9200801005894</c:v>
                </c:pt>
                <c:pt idx="5">
                  <c:v>124.45083461496999</c:v>
                </c:pt>
                <c:pt idx="6">
                  <c:v>124.44980937957691</c:v>
                </c:pt>
                <c:pt idx="7">
                  <c:v>119.18273255678521</c:v>
                </c:pt>
                <c:pt idx="8">
                  <c:v>119.37755021888994</c:v>
                </c:pt>
                <c:pt idx="9">
                  <c:v>118.21650770193231</c:v>
                </c:pt>
                <c:pt idx="10">
                  <c:v>116.68295948537936</c:v>
                </c:pt>
                <c:pt idx="11">
                  <c:v>109.56840240157952</c:v>
                </c:pt>
                <c:pt idx="12">
                  <c:v>109.16888101682459</c:v>
                </c:pt>
                <c:pt idx="13">
                  <c:v>108.98582599180322</c:v>
                </c:pt>
                <c:pt idx="14">
                  <c:v>108.92810924014135</c:v>
                </c:pt>
                <c:pt idx="15">
                  <c:v>108.59794704743011</c:v>
                </c:pt>
                <c:pt idx="16">
                  <c:v>108.13853354397789</c:v>
                </c:pt>
                <c:pt idx="17">
                  <c:v>107.6349420330564</c:v>
                </c:pt>
                <c:pt idx="18">
                  <c:v>107.17022126417585</c:v>
                </c:pt>
                <c:pt idx="19">
                  <c:v>106.67149757063801</c:v>
                </c:pt>
                <c:pt idx="20">
                  <c:v>106.12318654318518</c:v>
                </c:pt>
                <c:pt idx="21">
                  <c:v>105.67919828534686</c:v>
                </c:pt>
                <c:pt idx="22">
                  <c:v>105.15138576671026</c:v>
                </c:pt>
                <c:pt idx="23">
                  <c:v>104.61189081481997</c:v>
                </c:pt>
                <c:pt idx="24">
                  <c:v>104.07349373909469</c:v>
                </c:pt>
                <c:pt idx="25">
                  <c:v>103.57518672590136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25.274763974840095</c:v>
                </c:pt>
                <c:pt idx="1">
                  <c:v>25.373188639660924</c:v>
                </c:pt>
                <c:pt idx="2">
                  <c:v>26.17490385848529</c:v>
                </c:pt>
                <c:pt idx="3">
                  <c:v>25.472854563237565</c:v>
                </c:pt>
                <c:pt idx="4">
                  <c:v>24.894923433477867</c:v>
                </c:pt>
                <c:pt idx="5">
                  <c:v>27.622766338791287</c:v>
                </c:pt>
                <c:pt idx="6">
                  <c:v>27.014918957994318</c:v>
                </c:pt>
                <c:pt idx="7">
                  <c:v>28.944309278246269</c:v>
                </c:pt>
                <c:pt idx="8">
                  <c:v>29.573077127921298</c:v>
                </c:pt>
                <c:pt idx="9">
                  <c:v>29.529088318567688</c:v>
                </c:pt>
                <c:pt idx="10">
                  <c:v>30.297629383648911</c:v>
                </c:pt>
                <c:pt idx="11">
                  <c:v>36.390430263991007</c:v>
                </c:pt>
                <c:pt idx="12">
                  <c:v>36.900378084753065</c:v>
                </c:pt>
                <c:pt idx="13">
                  <c:v>37.527878264416941</c:v>
                </c:pt>
                <c:pt idx="14">
                  <c:v>38.213881159953416</c:v>
                </c:pt>
                <c:pt idx="15">
                  <c:v>38.799819927450415</c:v>
                </c:pt>
                <c:pt idx="16">
                  <c:v>39.346848922267959</c:v>
                </c:pt>
                <c:pt idx="17">
                  <c:v>39.876190153085766</c:v>
                </c:pt>
                <c:pt idx="18">
                  <c:v>40.391371234697374</c:v>
                </c:pt>
                <c:pt idx="19">
                  <c:v>40.920437385388915</c:v>
                </c:pt>
                <c:pt idx="20">
                  <c:v>41.45978597542512</c:v>
                </c:pt>
                <c:pt idx="21">
                  <c:v>41.971922954918746</c:v>
                </c:pt>
                <c:pt idx="22">
                  <c:v>42.486244371413996</c:v>
                </c:pt>
                <c:pt idx="23">
                  <c:v>43.01709503591109</c:v>
                </c:pt>
                <c:pt idx="24">
                  <c:v>43.542861239265122</c:v>
                </c:pt>
                <c:pt idx="25">
                  <c:v>44.06935136615467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31.884304581503599</c:v>
                </c:pt>
                <c:pt idx="1">
                  <c:v>31.326238180901573</c:v>
                </c:pt>
                <c:pt idx="2">
                  <c:v>31.241962948931988</c:v>
                </c:pt>
                <c:pt idx="3">
                  <c:v>31.3347047010575</c:v>
                </c:pt>
                <c:pt idx="4">
                  <c:v>31.768810039812802</c:v>
                </c:pt>
                <c:pt idx="5">
                  <c:v>31.989800823579117</c:v>
                </c:pt>
                <c:pt idx="6">
                  <c:v>32.891331631032557</c:v>
                </c:pt>
                <c:pt idx="7">
                  <c:v>34.310155457922541</c:v>
                </c:pt>
                <c:pt idx="8">
                  <c:v>33.29932736627034</c:v>
                </c:pt>
                <c:pt idx="9">
                  <c:v>31.569251204566459</c:v>
                </c:pt>
                <c:pt idx="10">
                  <c:v>28.266820235084055</c:v>
                </c:pt>
                <c:pt idx="11">
                  <c:v>34.368316045934911</c:v>
                </c:pt>
                <c:pt idx="12">
                  <c:v>34.43281511173722</c:v>
                </c:pt>
                <c:pt idx="13">
                  <c:v>34.787603593078828</c:v>
                </c:pt>
                <c:pt idx="14">
                  <c:v>35.118844952957502</c:v>
                </c:pt>
                <c:pt idx="15">
                  <c:v>35.216609368948575</c:v>
                </c:pt>
                <c:pt idx="16">
                  <c:v>35.213361710833659</c:v>
                </c:pt>
                <c:pt idx="17">
                  <c:v>35.237059620035112</c:v>
                </c:pt>
                <c:pt idx="18">
                  <c:v>35.278870415778464</c:v>
                </c:pt>
                <c:pt idx="19">
                  <c:v>35.303115092916045</c:v>
                </c:pt>
                <c:pt idx="20">
                  <c:v>35.329905547740211</c:v>
                </c:pt>
                <c:pt idx="21">
                  <c:v>35.366980168888198</c:v>
                </c:pt>
                <c:pt idx="22">
                  <c:v>35.381286103940162</c:v>
                </c:pt>
                <c:pt idx="23">
                  <c:v>35.431587535608983</c:v>
                </c:pt>
                <c:pt idx="24">
                  <c:v>35.591639345901719</c:v>
                </c:pt>
                <c:pt idx="25">
                  <c:v>35.738880189438937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64.465322180168243</c:v>
                </c:pt>
                <c:pt idx="1">
                  <c:v>64.957220469515335</c:v>
                </c:pt>
                <c:pt idx="2">
                  <c:v>66.493337850532129</c:v>
                </c:pt>
                <c:pt idx="3">
                  <c:v>62.359452358354872</c:v>
                </c:pt>
                <c:pt idx="4">
                  <c:v>67.062626783131734</c:v>
                </c:pt>
                <c:pt idx="5">
                  <c:v>66.217533371869635</c:v>
                </c:pt>
                <c:pt idx="6">
                  <c:v>74.201041070083591</c:v>
                </c:pt>
                <c:pt idx="7">
                  <c:v>69.724067603544128</c:v>
                </c:pt>
                <c:pt idx="8">
                  <c:v>73.664427343803993</c:v>
                </c:pt>
                <c:pt idx="9">
                  <c:v>74.678754156427985</c:v>
                </c:pt>
                <c:pt idx="10">
                  <c:v>61.416302522330746</c:v>
                </c:pt>
                <c:pt idx="11">
                  <c:v>66.090084047431958</c:v>
                </c:pt>
                <c:pt idx="12">
                  <c:v>66.099100090874686</c:v>
                </c:pt>
                <c:pt idx="13">
                  <c:v>66.301195467533617</c:v>
                </c:pt>
                <c:pt idx="14">
                  <c:v>66.520351906920041</c:v>
                </c:pt>
                <c:pt idx="15">
                  <c:v>66.438577930242687</c:v>
                </c:pt>
                <c:pt idx="16">
                  <c:v>66.367584131381363</c:v>
                </c:pt>
                <c:pt idx="17">
                  <c:v>66.296754516850655</c:v>
                </c:pt>
                <c:pt idx="18">
                  <c:v>66.20890105586237</c:v>
                </c:pt>
                <c:pt idx="19">
                  <c:v>66.128576462072786</c:v>
                </c:pt>
                <c:pt idx="20">
                  <c:v>66.063378218570676</c:v>
                </c:pt>
                <c:pt idx="21">
                  <c:v>65.973786613485402</c:v>
                </c:pt>
                <c:pt idx="22">
                  <c:v>65.977504983890611</c:v>
                </c:pt>
                <c:pt idx="23">
                  <c:v>66.018316567166778</c:v>
                </c:pt>
                <c:pt idx="24">
                  <c:v>66.091774360178619</c:v>
                </c:pt>
                <c:pt idx="25">
                  <c:v>66.170905561004105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27.170481147535494</c:v>
                </c:pt>
                <c:pt idx="1">
                  <c:v>27.107669955356755</c:v>
                </c:pt>
                <c:pt idx="2">
                  <c:v>26.714366198911396</c:v>
                </c:pt>
                <c:pt idx="3">
                  <c:v>25.67975730595569</c:v>
                </c:pt>
                <c:pt idx="4">
                  <c:v>28.470463222259564</c:v>
                </c:pt>
                <c:pt idx="5">
                  <c:v>28.852951998385961</c:v>
                </c:pt>
                <c:pt idx="6">
                  <c:v>29.904424534187271</c:v>
                </c:pt>
                <c:pt idx="7">
                  <c:v>27.423872175619614</c:v>
                </c:pt>
                <c:pt idx="8">
                  <c:v>25.773552222719829</c:v>
                </c:pt>
                <c:pt idx="9">
                  <c:v>25.400014200836036</c:v>
                </c:pt>
                <c:pt idx="10">
                  <c:v>23.053921517805438</c:v>
                </c:pt>
                <c:pt idx="11">
                  <c:v>19.805077185185134</c:v>
                </c:pt>
                <c:pt idx="12">
                  <c:v>19.767501519211699</c:v>
                </c:pt>
                <c:pt idx="13">
                  <c:v>19.836514198409017</c:v>
                </c:pt>
                <c:pt idx="14">
                  <c:v>19.883350364324478</c:v>
                </c:pt>
                <c:pt idx="15">
                  <c:v>19.795631930466428</c:v>
                </c:pt>
                <c:pt idx="16">
                  <c:v>19.715599870815364</c:v>
                </c:pt>
                <c:pt idx="17">
                  <c:v>19.637361002720262</c:v>
                </c:pt>
                <c:pt idx="18">
                  <c:v>19.57619683382903</c:v>
                </c:pt>
                <c:pt idx="19">
                  <c:v>19.512427132900545</c:v>
                </c:pt>
                <c:pt idx="20">
                  <c:v>19.438698094656605</c:v>
                </c:pt>
                <c:pt idx="21">
                  <c:v>19.364514113343397</c:v>
                </c:pt>
                <c:pt idx="22">
                  <c:v>19.29347858943359</c:v>
                </c:pt>
                <c:pt idx="23">
                  <c:v>19.224301716633676</c:v>
                </c:pt>
                <c:pt idx="24">
                  <c:v>19.148347872189571</c:v>
                </c:pt>
                <c:pt idx="25">
                  <c:v>19.073427346087673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180.92482354402117</c:v>
                </c:pt>
                <c:pt idx="1">
                  <c:v>181.12915636973176</c:v>
                </c:pt>
                <c:pt idx="2">
                  <c:v>185.10611725325202</c:v>
                </c:pt>
                <c:pt idx="3">
                  <c:v>179.95252728973253</c:v>
                </c:pt>
                <c:pt idx="4">
                  <c:v>189.38059409916684</c:v>
                </c:pt>
                <c:pt idx="5">
                  <c:v>194.09800545813567</c:v>
                </c:pt>
                <c:pt idx="6">
                  <c:v>193.12222202839573</c:v>
                </c:pt>
                <c:pt idx="7">
                  <c:v>191.27448802085672</c:v>
                </c:pt>
                <c:pt idx="8">
                  <c:v>186.60706308815762</c:v>
                </c:pt>
                <c:pt idx="9">
                  <c:v>192.45485969039271</c:v>
                </c:pt>
                <c:pt idx="10">
                  <c:v>179.42270422032533</c:v>
                </c:pt>
                <c:pt idx="11">
                  <c:v>184.77600097368597</c:v>
                </c:pt>
                <c:pt idx="12">
                  <c:v>184.85604058096729</c:v>
                </c:pt>
                <c:pt idx="13">
                  <c:v>185.00294866910866</c:v>
                </c:pt>
                <c:pt idx="14">
                  <c:v>185.2347798699555</c:v>
                </c:pt>
                <c:pt idx="15">
                  <c:v>184.89231197122348</c:v>
                </c:pt>
                <c:pt idx="16">
                  <c:v>184.35636552465843</c:v>
                </c:pt>
                <c:pt idx="17">
                  <c:v>183.72266736844827</c:v>
                </c:pt>
                <c:pt idx="18">
                  <c:v>183.02087552377034</c:v>
                </c:pt>
                <c:pt idx="19">
                  <c:v>182.33050391022982</c:v>
                </c:pt>
                <c:pt idx="20">
                  <c:v>181.66193718373125</c:v>
                </c:pt>
                <c:pt idx="21">
                  <c:v>180.99992913832267</c:v>
                </c:pt>
                <c:pt idx="22">
                  <c:v>180.30761155045113</c:v>
                </c:pt>
                <c:pt idx="23">
                  <c:v>179.71563229892811</c:v>
                </c:pt>
                <c:pt idx="24">
                  <c:v>179.01237663173188</c:v>
                </c:pt>
                <c:pt idx="25">
                  <c:v>178.18669421767706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168.10503176507146</c:v>
                </c:pt>
                <c:pt idx="1">
                  <c:v>184.00417423840562</c:v>
                </c:pt>
                <c:pt idx="2">
                  <c:v>194.21737624953195</c:v>
                </c:pt>
                <c:pt idx="3">
                  <c:v>195.57223379038578</c:v>
                </c:pt>
                <c:pt idx="4">
                  <c:v>200.03134424742365</c:v>
                </c:pt>
                <c:pt idx="5">
                  <c:v>208.08900634129546</c:v>
                </c:pt>
                <c:pt idx="6">
                  <c:v>218.20680521311232</c:v>
                </c:pt>
                <c:pt idx="7">
                  <c:v>223.51705459751463</c:v>
                </c:pt>
                <c:pt idx="8">
                  <c:v>223.68180038493665</c:v>
                </c:pt>
                <c:pt idx="9">
                  <c:v>235.87276144010315</c:v>
                </c:pt>
                <c:pt idx="10">
                  <c:v>238.79560901379904</c:v>
                </c:pt>
                <c:pt idx="11">
                  <c:v>232.57886358213489</c:v>
                </c:pt>
                <c:pt idx="12">
                  <c:v>235.77858021804425</c:v>
                </c:pt>
                <c:pt idx="13">
                  <c:v>239.74236695181315</c:v>
                </c:pt>
                <c:pt idx="14">
                  <c:v>243.93868676596767</c:v>
                </c:pt>
                <c:pt idx="15">
                  <c:v>247.21783063248162</c:v>
                </c:pt>
                <c:pt idx="16">
                  <c:v>250.27395090054625</c:v>
                </c:pt>
                <c:pt idx="17">
                  <c:v>253.23347281149961</c:v>
                </c:pt>
                <c:pt idx="18">
                  <c:v>256.13522067210033</c:v>
                </c:pt>
                <c:pt idx="19">
                  <c:v>258.99595163069642</c:v>
                </c:pt>
                <c:pt idx="20">
                  <c:v>261.97269577795379</c:v>
                </c:pt>
                <c:pt idx="21">
                  <c:v>264.91143958011992</c:v>
                </c:pt>
                <c:pt idx="22">
                  <c:v>267.96632961239004</c:v>
                </c:pt>
                <c:pt idx="23">
                  <c:v>270.99300609496413</c:v>
                </c:pt>
                <c:pt idx="24">
                  <c:v>274.3151497129212</c:v>
                </c:pt>
                <c:pt idx="25">
                  <c:v>277.49154823226939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360.406619945545</c:v>
                </c:pt>
                <c:pt idx="1">
                  <c:v>350.56838916548793</c:v>
                </c:pt>
                <c:pt idx="2">
                  <c:v>361.73765809867496</c:v>
                </c:pt>
                <c:pt idx="3">
                  <c:v>357.16493711307771</c:v>
                </c:pt>
                <c:pt idx="4">
                  <c:v>364.99767333498301</c:v>
                </c:pt>
                <c:pt idx="5">
                  <c:v>369.2695755621059</c:v>
                </c:pt>
                <c:pt idx="6">
                  <c:v>398.14580988696139</c:v>
                </c:pt>
                <c:pt idx="7">
                  <c:v>388.7477349597857</c:v>
                </c:pt>
                <c:pt idx="8">
                  <c:v>395.61269435439164</c:v>
                </c:pt>
                <c:pt idx="9">
                  <c:v>422.55204403030768</c:v>
                </c:pt>
                <c:pt idx="10">
                  <c:v>436.63238025036105</c:v>
                </c:pt>
                <c:pt idx="11">
                  <c:v>448.12856433661267</c:v>
                </c:pt>
                <c:pt idx="12">
                  <c:v>451.99593109898387</c:v>
                </c:pt>
                <c:pt idx="13">
                  <c:v>457.75743006951768</c:v>
                </c:pt>
                <c:pt idx="14">
                  <c:v>464.12007482531709</c:v>
                </c:pt>
                <c:pt idx="15">
                  <c:v>469.31773318348536</c:v>
                </c:pt>
                <c:pt idx="16">
                  <c:v>474.21875343834972</c:v>
                </c:pt>
                <c:pt idx="17">
                  <c:v>478.9100382709567</c:v>
                </c:pt>
                <c:pt idx="18">
                  <c:v>483.58649214878386</c:v>
                </c:pt>
                <c:pt idx="19">
                  <c:v>488.22287349698536</c:v>
                </c:pt>
                <c:pt idx="20">
                  <c:v>493.07687246299918</c:v>
                </c:pt>
                <c:pt idx="21">
                  <c:v>497.80059274130565</c:v>
                </c:pt>
                <c:pt idx="22">
                  <c:v>502.58259712752499</c:v>
                </c:pt>
                <c:pt idx="23">
                  <c:v>507.49776869477296</c:v>
                </c:pt>
                <c:pt idx="24">
                  <c:v>512.65027163425395</c:v>
                </c:pt>
                <c:pt idx="25">
                  <c:v>517.58138462178169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223.25438583677104</c:v>
                </c:pt>
                <c:pt idx="1">
                  <c:v>225.70459154808935</c:v>
                </c:pt>
                <c:pt idx="2">
                  <c:v>237.21922557366719</c:v>
                </c:pt>
                <c:pt idx="3">
                  <c:v>228.46161053178582</c:v>
                </c:pt>
                <c:pt idx="4">
                  <c:v>237.21246666646388</c:v>
                </c:pt>
                <c:pt idx="5">
                  <c:v>246.7437550147942</c:v>
                </c:pt>
                <c:pt idx="6">
                  <c:v>253.76544275939827</c:v>
                </c:pt>
                <c:pt idx="7">
                  <c:v>258.42608595209617</c:v>
                </c:pt>
                <c:pt idx="8">
                  <c:v>255.22115102483087</c:v>
                </c:pt>
                <c:pt idx="9">
                  <c:v>260.870913286389</c:v>
                </c:pt>
                <c:pt idx="10">
                  <c:v>272.55646104990956</c:v>
                </c:pt>
                <c:pt idx="11">
                  <c:v>258.98149779869402</c:v>
                </c:pt>
                <c:pt idx="12">
                  <c:v>260.95638563849036</c:v>
                </c:pt>
                <c:pt idx="13">
                  <c:v>263.6634910188194</c:v>
                </c:pt>
                <c:pt idx="14">
                  <c:v>266.85920752971168</c:v>
                </c:pt>
                <c:pt idx="15">
                  <c:v>269.20762254119637</c:v>
                </c:pt>
                <c:pt idx="16">
                  <c:v>271.3192411780235</c:v>
                </c:pt>
                <c:pt idx="17">
                  <c:v>273.24201409226038</c:v>
                </c:pt>
                <c:pt idx="18">
                  <c:v>275.19174374670598</c:v>
                </c:pt>
                <c:pt idx="19">
                  <c:v>277.21572344782351</c:v>
                </c:pt>
                <c:pt idx="20">
                  <c:v>279.32971092022001</c:v>
                </c:pt>
                <c:pt idx="21">
                  <c:v>281.34430351154595</c:v>
                </c:pt>
                <c:pt idx="22">
                  <c:v>283.42799782831048</c:v>
                </c:pt>
                <c:pt idx="23">
                  <c:v>285.53608530767178</c:v>
                </c:pt>
                <c:pt idx="24">
                  <c:v>287.7358066401992</c:v>
                </c:pt>
                <c:pt idx="25">
                  <c:v>289.78963018985792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212.31027593288414</c:v>
                </c:pt>
                <c:pt idx="1">
                  <c:v>203.63270153308099</c:v>
                </c:pt>
                <c:pt idx="2">
                  <c:v>206.50877113938813</c:v>
                </c:pt>
                <c:pt idx="3">
                  <c:v>197.79774791405112</c:v>
                </c:pt>
                <c:pt idx="4">
                  <c:v>202.76768785969554</c:v>
                </c:pt>
                <c:pt idx="5">
                  <c:v>206.17249007652876</c:v>
                </c:pt>
                <c:pt idx="6">
                  <c:v>201.65151086302194</c:v>
                </c:pt>
                <c:pt idx="7">
                  <c:v>206.18587649535795</c:v>
                </c:pt>
                <c:pt idx="8">
                  <c:v>203.14403324099476</c:v>
                </c:pt>
                <c:pt idx="9">
                  <c:v>198.67639495264669</c:v>
                </c:pt>
                <c:pt idx="10">
                  <c:v>202.81056580644159</c:v>
                </c:pt>
                <c:pt idx="11">
                  <c:v>195.85054634482591</c:v>
                </c:pt>
                <c:pt idx="12">
                  <c:v>194.20857921500104</c:v>
                </c:pt>
                <c:pt idx="13">
                  <c:v>192.96338271892466</c:v>
                </c:pt>
                <c:pt idx="14">
                  <c:v>191.87508094534093</c:v>
                </c:pt>
                <c:pt idx="15">
                  <c:v>190.20217355500421</c:v>
                </c:pt>
                <c:pt idx="16">
                  <c:v>188.35824491909943</c:v>
                </c:pt>
                <c:pt idx="17">
                  <c:v>186.37864618207516</c:v>
                </c:pt>
                <c:pt idx="18">
                  <c:v>184.44887165959554</c:v>
                </c:pt>
                <c:pt idx="19">
                  <c:v>182.44790200730637</c:v>
                </c:pt>
                <c:pt idx="20">
                  <c:v>180.61843280331652</c:v>
                </c:pt>
                <c:pt idx="21">
                  <c:v>178.95163872772881</c:v>
                </c:pt>
                <c:pt idx="22">
                  <c:v>177.11489320348929</c:v>
                </c:pt>
                <c:pt idx="23">
                  <c:v>175.11259620328613</c:v>
                </c:pt>
                <c:pt idx="24">
                  <c:v>172.34626231999988</c:v>
                </c:pt>
                <c:pt idx="25">
                  <c:v>170.3738795714963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184.30664942919609</c:v>
                </c:pt>
                <c:pt idx="1">
                  <c:v>184.37505682254326</c:v>
                </c:pt>
                <c:pt idx="2">
                  <c:v>182.77076532718107</c:v>
                </c:pt>
                <c:pt idx="3">
                  <c:v>181.96673518103216</c:v>
                </c:pt>
                <c:pt idx="4">
                  <c:v>194.31476145122912</c:v>
                </c:pt>
                <c:pt idx="5">
                  <c:v>196.52949250281173</c:v>
                </c:pt>
                <c:pt idx="6">
                  <c:v>203.69019718635491</c:v>
                </c:pt>
                <c:pt idx="7">
                  <c:v>200.46293244948927</c:v>
                </c:pt>
                <c:pt idx="8">
                  <c:v>181.50492300527304</c:v>
                </c:pt>
                <c:pt idx="9">
                  <c:v>193.8298992547324</c:v>
                </c:pt>
                <c:pt idx="10">
                  <c:v>174.28672942991381</c:v>
                </c:pt>
                <c:pt idx="11">
                  <c:v>179.02840151170523</c:v>
                </c:pt>
                <c:pt idx="12">
                  <c:v>179.71004454933507</c:v>
                </c:pt>
                <c:pt idx="13">
                  <c:v>181.66579292032864</c:v>
                </c:pt>
                <c:pt idx="14">
                  <c:v>183.37810200225152</c:v>
                </c:pt>
                <c:pt idx="15">
                  <c:v>183.81273845549276</c:v>
                </c:pt>
                <c:pt idx="16">
                  <c:v>183.99969540224129</c:v>
                </c:pt>
                <c:pt idx="17">
                  <c:v>183.99087672962827</c:v>
                </c:pt>
                <c:pt idx="18">
                  <c:v>184.10967278424641</c:v>
                </c:pt>
                <c:pt idx="19">
                  <c:v>184.20965092121793</c:v>
                </c:pt>
                <c:pt idx="20">
                  <c:v>184.40831505561164</c:v>
                </c:pt>
                <c:pt idx="21">
                  <c:v>184.57036670515103</c:v>
                </c:pt>
                <c:pt idx="22">
                  <c:v>184.69874695445978</c:v>
                </c:pt>
                <c:pt idx="23">
                  <c:v>184.81720562073417</c:v>
                </c:pt>
                <c:pt idx="24">
                  <c:v>185.09910143077624</c:v>
                </c:pt>
                <c:pt idx="25">
                  <c:v>185.26376823561768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171.88636874002006</c:v>
                </c:pt>
                <c:pt idx="1">
                  <c:v>172.35336926697445</c:v>
                </c:pt>
                <c:pt idx="2">
                  <c:v>172.61362987731118</c:v>
                </c:pt>
                <c:pt idx="3">
                  <c:v>170.31680508848976</c:v>
                </c:pt>
                <c:pt idx="4">
                  <c:v>176.73156876176623</c:v>
                </c:pt>
                <c:pt idx="5">
                  <c:v>188.96278789673195</c:v>
                </c:pt>
                <c:pt idx="6">
                  <c:v>194.72648648988033</c:v>
                </c:pt>
                <c:pt idx="7">
                  <c:v>194.70469045278156</c:v>
                </c:pt>
                <c:pt idx="8">
                  <c:v>186.42740062181144</c:v>
                </c:pt>
                <c:pt idx="9">
                  <c:v>198.19851176309805</c:v>
                </c:pt>
                <c:pt idx="10">
                  <c:v>189.33691708500018</c:v>
                </c:pt>
                <c:pt idx="11">
                  <c:v>194.40081550821947</c:v>
                </c:pt>
                <c:pt idx="12">
                  <c:v>195.63976287577648</c:v>
                </c:pt>
                <c:pt idx="13">
                  <c:v>197.46157013624651</c:v>
                </c:pt>
                <c:pt idx="14">
                  <c:v>199.56253043715975</c:v>
                </c:pt>
                <c:pt idx="15">
                  <c:v>201.39400345657825</c:v>
                </c:pt>
                <c:pt idx="16">
                  <c:v>203.06582045780505</c:v>
                </c:pt>
                <c:pt idx="17">
                  <c:v>204.69097721938323</c:v>
                </c:pt>
                <c:pt idx="18">
                  <c:v>206.27256266045455</c:v>
                </c:pt>
                <c:pt idx="19">
                  <c:v>207.87134094182511</c:v>
                </c:pt>
                <c:pt idx="20">
                  <c:v>209.53608141659063</c:v>
                </c:pt>
                <c:pt idx="21">
                  <c:v>211.15132745984323</c:v>
                </c:pt>
                <c:pt idx="22">
                  <c:v>212.80092390798524</c:v>
                </c:pt>
                <c:pt idx="23">
                  <c:v>214.47151410950181</c:v>
                </c:pt>
                <c:pt idx="24">
                  <c:v>216.10191507348688</c:v>
                </c:pt>
                <c:pt idx="25">
                  <c:v>217.71434374271422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137.43873689728417</c:v>
                </c:pt>
                <c:pt idx="1">
                  <c:v>146.73843244991343</c:v>
                </c:pt>
                <c:pt idx="2">
                  <c:v>154.14478948261868</c:v>
                </c:pt>
                <c:pt idx="3">
                  <c:v>150.93748872607591</c:v>
                </c:pt>
                <c:pt idx="4">
                  <c:v>147.81500353406727</c:v>
                </c:pt>
                <c:pt idx="5">
                  <c:v>152.07360095376129</c:v>
                </c:pt>
                <c:pt idx="6">
                  <c:v>151.46472833757122</c:v>
                </c:pt>
                <c:pt idx="7">
                  <c:v>148.12704183503149</c:v>
                </c:pt>
                <c:pt idx="8">
                  <c:v>148.95062734681125</c:v>
                </c:pt>
                <c:pt idx="9">
                  <c:v>147.74559602049999</c:v>
                </c:pt>
                <c:pt idx="10">
                  <c:v>146.98058886902828</c:v>
                </c:pt>
                <c:pt idx="11">
                  <c:v>145.95883266557053</c:v>
                </c:pt>
                <c:pt idx="12">
                  <c:v>146.06925910157764</c:v>
                </c:pt>
                <c:pt idx="13">
                  <c:v>146.51370425622017</c:v>
                </c:pt>
                <c:pt idx="14">
                  <c:v>147.14199040009476</c:v>
                </c:pt>
                <c:pt idx="15">
                  <c:v>147.39776697488054</c:v>
                </c:pt>
                <c:pt idx="16">
                  <c:v>147.48538246624585</c:v>
                </c:pt>
                <c:pt idx="17">
                  <c:v>147.51113218614216</c:v>
                </c:pt>
                <c:pt idx="18">
                  <c:v>147.56159249887321</c:v>
                </c:pt>
                <c:pt idx="19">
                  <c:v>147.59193495602693</c:v>
                </c:pt>
                <c:pt idx="20">
                  <c:v>147.58297251861029</c:v>
                </c:pt>
                <c:pt idx="21">
                  <c:v>147.65112124026561</c:v>
                </c:pt>
                <c:pt idx="22">
                  <c:v>147.63763013812425</c:v>
                </c:pt>
                <c:pt idx="23">
                  <c:v>147.62898585073106</c:v>
                </c:pt>
                <c:pt idx="24">
                  <c:v>147.61635497835982</c:v>
                </c:pt>
                <c:pt idx="25">
                  <c:v>147.64453809205602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96.349626761671843</c:v>
                </c:pt>
                <c:pt idx="1">
                  <c:v>96.283458650416904</c:v>
                </c:pt>
                <c:pt idx="2">
                  <c:v>97.735300799464113</c:v>
                </c:pt>
                <c:pt idx="3">
                  <c:v>93.694157059412376</c:v>
                </c:pt>
                <c:pt idx="4">
                  <c:v>98.831436822944539</c:v>
                </c:pt>
                <c:pt idx="5">
                  <c:v>98.207334195448752</c:v>
                </c:pt>
                <c:pt idx="6">
                  <c:v>107.09237270111615</c:v>
                </c:pt>
                <c:pt idx="7">
                  <c:v>104.03422306146666</c:v>
                </c:pt>
                <c:pt idx="8">
                  <c:v>106.96375471007434</c:v>
                </c:pt>
                <c:pt idx="9">
                  <c:v>106.24800536099444</c:v>
                </c:pt>
                <c:pt idx="10">
                  <c:v>89.683122757414793</c:v>
                </c:pt>
                <c:pt idx="11">
                  <c:v>100.45840009336686</c:v>
                </c:pt>
                <c:pt idx="12">
                  <c:v>100.53191520261191</c:v>
                </c:pt>
                <c:pt idx="13">
                  <c:v>101.08879906061244</c:v>
                </c:pt>
                <c:pt idx="14">
                  <c:v>101.63919685987754</c:v>
                </c:pt>
                <c:pt idx="15">
                  <c:v>101.65518729919125</c:v>
                </c:pt>
                <c:pt idx="16">
                  <c:v>101.58094584221502</c:v>
                </c:pt>
                <c:pt idx="17">
                  <c:v>101.53381413688577</c:v>
                </c:pt>
                <c:pt idx="18">
                  <c:v>101.48777147164083</c:v>
                </c:pt>
                <c:pt idx="19">
                  <c:v>101.43169155498883</c:v>
                </c:pt>
                <c:pt idx="20">
                  <c:v>101.39328376631089</c:v>
                </c:pt>
                <c:pt idx="21">
                  <c:v>101.34076678237361</c:v>
                </c:pt>
                <c:pt idx="22">
                  <c:v>101.35879108783078</c:v>
                </c:pt>
                <c:pt idx="23">
                  <c:v>101.44990410277576</c:v>
                </c:pt>
                <c:pt idx="24">
                  <c:v>101.68341370608033</c:v>
                </c:pt>
                <c:pt idx="25">
                  <c:v>101.90978575044304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208.09530469155666</c:v>
                </c:pt>
                <c:pt idx="1">
                  <c:v>208.23682632508851</c:v>
                </c:pt>
                <c:pt idx="2">
                  <c:v>211.82048345216342</c:v>
                </c:pt>
                <c:pt idx="3">
                  <c:v>205.63228459568822</c:v>
                </c:pt>
                <c:pt idx="4">
                  <c:v>217.8510573214264</c:v>
                </c:pt>
                <c:pt idx="5">
                  <c:v>222.95095745652162</c:v>
                </c:pt>
                <c:pt idx="6">
                  <c:v>223.02664656258298</c:v>
                </c:pt>
                <c:pt idx="7">
                  <c:v>218.69836019647633</c:v>
                </c:pt>
                <c:pt idx="8">
                  <c:v>212.38061531087743</c:v>
                </c:pt>
                <c:pt idx="9">
                  <c:v>217.85487389122875</c:v>
                </c:pt>
                <c:pt idx="10">
                  <c:v>202.47662573813076</c:v>
                </c:pt>
                <c:pt idx="11">
                  <c:v>204.58107815887109</c:v>
                </c:pt>
                <c:pt idx="12">
                  <c:v>204.62354210017898</c:v>
                </c:pt>
                <c:pt idx="13">
                  <c:v>204.83946286751768</c:v>
                </c:pt>
                <c:pt idx="14">
                  <c:v>205.11813023427999</c:v>
                </c:pt>
                <c:pt idx="15">
                  <c:v>204.68794390168989</c:v>
                </c:pt>
                <c:pt idx="16">
                  <c:v>204.0719653954738</c:v>
                </c:pt>
                <c:pt idx="17">
                  <c:v>203.36002837116854</c:v>
                </c:pt>
                <c:pt idx="18">
                  <c:v>202.59707235759936</c:v>
                </c:pt>
                <c:pt idx="19">
                  <c:v>201.84293104313036</c:v>
                </c:pt>
                <c:pt idx="20">
                  <c:v>201.10063527838787</c:v>
                </c:pt>
                <c:pt idx="21">
                  <c:v>200.36444325166607</c:v>
                </c:pt>
                <c:pt idx="22">
                  <c:v>199.60109013988472</c:v>
                </c:pt>
                <c:pt idx="23">
                  <c:v>198.93993401556179</c:v>
                </c:pt>
                <c:pt idx="24">
                  <c:v>198.16072450392144</c:v>
                </c:pt>
                <c:pt idx="25">
                  <c:v>197.26012156376473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168.10503176507146</c:v>
                </c:pt>
                <c:pt idx="1">
                  <c:v>184.00417423840562</c:v>
                </c:pt>
                <c:pt idx="2">
                  <c:v>194.21737624953195</c:v>
                </c:pt>
                <c:pt idx="3">
                  <c:v>195.57223379038578</c:v>
                </c:pt>
                <c:pt idx="4">
                  <c:v>200.03134424742365</c:v>
                </c:pt>
                <c:pt idx="5">
                  <c:v>208.08900634129546</c:v>
                </c:pt>
                <c:pt idx="6">
                  <c:v>218.20680521311232</c:v>
                </c:pt>
                <c:pt idx="7">
                  <c:v>223.51705459751463</c:v>
                </c:pt>
                <c:pt idx="8">
                  <c:v>223.68180038493665</c:v>
                </c:pt>
                <c:pt idx="9">
                  <c:v>235.87276144010315</c:v>
                </c:pt>
                <c:pt idx="10">
                  <c:v>238.79560901379904</c:v>
                </c:pt>
                <c:pt idx="11">
                  <c:v>232.57886358213489</c:v>
                </c:pt>
                <c:pt idx="12">
                  <c:v>235.77858021804425</c:v>
                </c:pt>
                <c:pt idx="13">
                  <c:v>239.74236695181315</c:v>
                </c:pt>
                <c:pt idx="14">
                  <c:v>243.93868676596767</c:v>
                </c:pt>
                <c:pt idx="15">
                  <c:v>247.21783063248162</c:v>
                </c:pt>
                <c:pt idx="16">
                  <c:v>250.27395090054625</c:v>
                </c:pt>
                <c:pt idx="17">
                  <c:v>253.23347281149961</c:v>
                </c:pt>
                <c:pt idx="18">
                  <c:v>256.13522067210033</c:v>
                </c:pt>
                <c:pt idx="19">
                  <c:v>258.99595163069642</c:v>
                </c:pt>
                <c:pt idx="20">
                  <c:v>261.97269577795379</c:v>
                </c:pt>
                <c:pt idx="21">
                  <c:v>264.91143958011992</c:v>
                </c:pt>
                <c:pt idx="22">
                  <c:v>267.96632961239004</c:v>
                </c:pt>
                <c:pt idx="23">
                  <c:v>270.99300609496413</c:v>
                </c:pt>
                <c:pt idx="24">
                  <c:v>274.3151497129212</c:v>
                </c:pt>
                <c:pt idx="25">
                  <c:v>277.49154823226939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360.406619945545</c:v>
                </c:pt>
                <c:pt idx="1">
                  <c:v>350.56838916548793</c:v>
                </c:pt>
                <c:pt idx="2">
                  <c:v>361.73765809867496</c:v>
                </c:pt>
                <c:pt idx="3">
                  <c:v>357.16493711307771</c:v>
                </c:pt>
                <c:pt idx="4">
                  <c:v>364.99767333498301</c:v>
                </c:pt>
                <c:pt idx="5">
                  <c:v>369.2695755621059</c:v>
                </c:pt>
                <c:pt idx="6">
                  <c:v>398.14580988696139</c:v>
                </c:pt>
                <c:pt idx="7">
                  <c:v>388.7477349597857</c:v>
                </c:pt>
                <c:pt idx="8">
                  <c:v>395.61269435439164</c:v>
                </c:pt>
                <c:pt idx="9">
                  <c:v>422.55204403030768</c:v>
                </c:pt>
                <c:pt idx="10">
                  <c:v>436.63238025036105</c:v>
                </c:pt>
                <c:pt idx="11">
                  <c:v>448.12856433661267</c:v>
                </c:pt>
                <c:pt idx="12">
                  <c:v>451.99593109898387</c:v>
                </c:pt>
                <c:pt idx="13">
                  <c:v>457.75743006951768</c:v>
                </c:pt>
                <c:pt idx="14">
                  <c:v>464.12007482531709</c:v>
                </c:pt>
                <c:pt idx="15">
                  <c:v>469.31773318348536</c:v>
                </c:pt>
                <c:pt idx="16">
                  <c:v>474.21875343834972</c:v>
                </c:pt>
                <c:pt idx="17">
                  <c:v>478.9100382709567</c:v>
                </c:pt>
                <c:pt idx="18">
                  <c:v>483.58649214878386</c:v>
                </c:pt>
                <c:pt idx="19">
                  <c:v>488.22287349698536</c:v>
                </c:pt>
                <c:pt idx="20">
                  <c:v>493.07687246299918</c:v>
                </c:pt>
                <c:pt idx="21">
                  <c:v>497.80059274130565</c:v>
                </c:pt>
                <c:pt idx="22">
                  <c:v>502.58259712752499</c:v>
                </c:pt>
                <c:pt idx="23">
                  <c:v>507.49776869477296</c:v>
                </c:pt>
                <c:pt idx="24">
                  <c:v>512.65027163425395</c:v>
                </c:pt>
                <c:pt idx="25">
                  <c:v>517.58138462178169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223.25438583677104</c:v>
                </c:pt>
                <c:pt idx="1">
                  <c:v>225.70459154808935</c:v>
                </c:pt>
                <c:pt idx="2">
                  <c:v>237.21922557366719</c:v>
                </c:pt>
                <c:pt idx="3">
                  <c:v>228.46161053178582</c:v>
                </c:pt>
                <c:pt idx="4">
                  <c:v>237.21246666646388</c:v>
                </c:pt>
                <c:pt idx="5">
                  <c:v>246.7437550147942</c:v>
                </c:pt>
                <c:pt idx="6">
                  <c:v>253.76544275939827</c:v>
                </c:pt>
                <c:pt idx="7">
                  <c:v>258.42608595209617</c:v>
                </c:pt>
                <c:pt idx="8">
                  <c:v>255.22115102483087</c:v>
                </c:pt>
                <c:pt idx="9">
                  <c:v>260.870913286389</c:v>
                </c:pt>
                <c:pt idx="10">
                  <c:v>272.55646104990956</c:v>
                </c:pt>
                <c:pt idx="11">
                  <c:v>258.98149779869402</c:v>
                </c:pt>
                <c:pt idx="12">
                  <c:v>260.95638563849036</c:v>
                </c:pt>
                <c:pt idx="13">
                  <c:v>263.6634910188194</c:v>
                </c:pt>
                <c:pt idx="14">
                  <c:v>266.85920752971168</c:v>
                </c:pt>
                <c:pt idx="15">
                  <c:v>269.20762254119637</c:v>
                </c:pt>
                <c:pt idx="16">
                  <c:v>271.3192411780235</c:v>
                </c:pt>
                <c:pt idx="17">
                  <c:v>273.24201409226038</c:v>
                </c:pt>
                <c:pt idx="18">
                  <c:v>275.19174374670598</c:v>
                </c:pt>
                <c:pt idx="19">
                  <c:v>277.21572344782351</c:v>
                </c:pt>
                <c:pt idx="20">
                  <c:v>279.32971092022001</c:v>
                </c:pt>
                <c:pt idx="21">
                  <c:v>281.34430351154595</c:v>
                </c:pt>
                <c:pt idx="22">
                  <c:v>283.42799782831048</c:v>
                </c:pt>
                <c:pt idx="23">
                  <c:v>285.53608530767178</c:v>
                </c:pt>
                <c:pt idx="24">
                  <c:v>287.7358066401992</c:v>
                </c:pt>
                <c:pt idx="25">
                  <c:v>289.78963018985792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212.31027593288414</c:v>
                </c:pt>
                <c:pt idx="1">
                  <c:v>203.63270153308099</c:v>
                </c:pt>
                <c:pt idx="2">
                  <c:v>206.50877113938813</c:v>
                </c:pt>
                <c:pt idx="3">
                  <c:v>197.79774791405112</c:v>
                </c:pt>
                <c:pt idx="4">
                  <c:v>202.76768785969554</c:v>
                </c:pt>
                <c:pt idx="5">
                  <c:v>206.17249007652876</c:v>
                </c:pt>
                <c:pt idx="6">
                  <c:v>201.65151086302194</c:v>
                </c:pt>
                <c:pt idx="7">
                  <c:v>206.18587649535795</c:v>
                </c:pt>
                <c:pt idx="8">
                  <c:v>203.14403324099476</c:v>
                </c:pt>
                <c:pt idx="9">
                  <c:v>198.67639495264669</c:v>
                </c:pt>
                <c:pt idx="10">
                  <c:v>202.81056580644159</c:v>
                </c:pt>
                <c:pt idx="11">
                  <c:v>195.85054634482591</c:v>
                </c:pt>
                <c:pt idx="12">
                  <c:v>194.20857921500104</c:v>
                </c:pt>
                <c:pt idx="13">
                  <c:v>192.96338271892466</c:v>
                </c:pt>
                <c:pt idx="14">
                  <c:v>191.87508094534093</c:v>
                </c:pt>
                <c:pt idx="15">
                  <c:v>190.20217355500421</c:v>
                </c:pt>
                <c:pt idx="16">
                  <c:v>188.35824491909943</c:v>
                </c:pt>
                <c:pt idx="17">
                  <c:v>186.37864618207516</c:v>
                </c:pt>
                <c:pt idx="18">
                  <c:v>184.44887165959554</c:v>
                </c:pt>
                <c:pt idx="19">
                  <c:v>182.44790200730637</c:v>
                </c:pt>
                <c:pt idx="20">
                  <c:v>180.61843280331652</c:v>
                </c:pt>
                <c:pt idx="21">
                  <c:v>178.95163872772881</c:v>
                </c:pt>
                <c:pt idx="22">
                  <c:v>177.11489320348929</c:v>
                </c:pt>
                <c:pt idx="23">
                  <c:v>175.11259620328613</c:v>
                </c:pt>
                <c:pt idx="24">
                  <c:v>172.34626231999988</c:v>
                </c:pt>
                <c:pt idx="25">
                  <c:v>170.3738795714963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184.30664942919609</c:v>
                </c:pt>
                <c:pt idx="1">
                  <c:v>184.37505682254326</c:v>
                </c:pt>
                <c:pt idx="2">
                  <c:v>182.77076532718107</c:v>
                </c:pt>
                <c:pt idx="3">
                  <c:v>181.96673518103216</c:v>
                </c:pt>
                <c:pt idx="4">
                  <c:v>194.31476145122912</c:v>
                </c:pt>
                <c:pt idx="5">
                  <c:v>196.52949250281173</c:v>
                </c:pt>
                <c:pt idx="6">
                  <c:v>203.69019718635491</c:v>
                </c:pt>
                <c:pt idx="7">
                  <c:v>200.46293244948927</c:v>
                </c:pt>
                <c:pt idx="8">
                  <c:v>181.50492300527304</c:v>
                </c:pt>
                <c:pt idx="9">
                  <c:v>193.8298992547324</c:v>
                </c:pt>
                <c:pt idx="10">
                  <c:v>174.28672942991381</c:v>
                </c:pt>
                <c:pt idx="11">
                  <c:v>179.02840151170523</c:v>
                </c:pt>
                <c:pt idx="12">
                  <c:v>179.71004454933507</c:v>
                </c:pt>
                <c:pt idx="13">
                  <c:v>181.66579292032864</c:v>
                </c:pt>
                <c:pt idx="14">
                  <c:v>183.37810200225152</c:v>
                </c:pt>
                <c:pt idx="15">
                  <c:v>183.81273845549276</c:v>
                </c:pt>
                <c:pt idx="16">
                  <c:v>183.99969540224129</c:v>
                </c:pt>
                <c:pt idx="17">
                  <c:v>183.99087672962827</c:v>
                </c:pt>
                <c:pt idx="18">
                  <c:v>184.10967278424641</c:v>
                </c:pt>
                <c:pt idx="19">
                  <c:v>184.20965092121793</c:v>
                </c:pt>
                <c:pt idx="20">
                  <c:v>184.40831505561164</c:v>
                </c:pt>
                <c:pt idx="21">
                  <c:v>184.57036670515103</c:v>
                </c:pt>
                <c:pt idx="22">
                  <c:v>184.69874695445978</c:v>
                </c:pt>
                <c:pt idx="23">
                  <c:v>184.81720562073417</c:v>
                </c:pt>
                <c:pt idx="24">
                  <c:v>185.09910143077624</c:v>
                </c:pt>
                <c:pt idx="25">
                  <c:v>185.26376823561768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171.88636874002006</c:v>
                </c:pt>
                <c:pt idx="1">
                  <c:v>172.35336926697445</c:v>
                </c:pt>
                <c:pt idx="2">
                  <c:v>172.61362987731118</c:v>
                </c:pt>
                <c:pt idx="3">
                  <c:v>170.31680508848976</c:v>
                </c:pt>
                <c:pt idx="4">
                  <c:v>176.73156876176623</c:v>
                </c:pt>
                <c:pt idx="5">
                  <c:v>188.96278789673195</c:v>
                </c:pt>
                <c:pt idx="6">
                  <c:v>194.72648648988033</c:v>
                </c:pt>
                <c:pt idx="7">
                  <c:v>194.70469045278156</c:v>
                </c:pt>
                <c:pt idx="8">
                  <c:v>186.42740062181144</c:v>
                </c:pt>
                <c:pt idx="9">
                  <c:v>198.19851176309805</c:v>
                </c:pt>
                <c:pt idx="10">
                  <c:v>189.33691708500018</c:v>
                </c:pt>
                <c:pt idx="11">
                  <c:v>194.40081550821947</c:v>
                </c:pt>
                <c:pt idx="12">
                  <c:v>195.63976287577648</c:v>
                </c:pt>
                <c:pt idx="13">
                  <c:v>197.46157013624651</c:v>
                </c:pt>
                <c:pt idx="14">
                  <c:v>199.56253043715975</c:v>
                </c:pt>
                <c:pt idx="15">
                  <c:v>201.39400345657825</c:v>
                </c:pt>
                <c:pt idx="16">
                  <c:v>203.06582045780505</c:v>
                </c:pt>
                <c:pt idx="17">
                  <c:v>204.69097721938323</c:v>
                </c:pt>
                <c:pt idx="18">
                  <c:v>206.27256266045455</c:v>
                </c:pt>
                <c:pt idx="19">
                  <c:v>207.87134094182511</c:v>
                </c:pt>
                <c:pt idx="20">
                  <c:v>209.53608141659063</c:v>
                </c:pt>
                <c:pt idx="21">
                  <c:v>211.15132745984323</c:v>
                </c:pt>
                <c:pt idx="22">
                  <c:v>212.80092390798524</c:v>
                </c:pt>
                <c:pt idx="23">
                  <c:v>214.47151410950181</c:v>
                </c:pt>
                <c:pt idx="24">
                  <c:v>216.10191507348688</c:v>
                </c:pt>
                <c:pt idx="25">
                  <c:v>217.71434374271422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137.43873689728417</c:v>
                </c:pt>
                <c:pt idx="1">
                  <c:v>146.73843244991343</c:v>
                </c:pt>
                <c:pt idx="2">
                  <c:v>154.14478948261868</c:v>
                </c:pt>
                <c:pt idx="3">
                  <c:v>150.93748872607591</c:v>
                </c:pt>
                <c:pt idx="4">
                  <c:v>147.81500353406727</c:v>
                </c:pt>
                <c:pt idx="5">
                  <c:v>152.07360095376129</c:v>
                </c:pt>
                <c:pt idx="6">
                  <c:v>151.46472833757122</c:v>
                </c:pt>
                <c:pt idx="7">
                  <c:v>148.12704183503149</c:v>
                </c:pt>
                <c:pt idx="8">
                  <c:v>148.95062734681125</c:v>
                </c:pt>
                <c:pt idx="9">
                  <c:v>147.74559602049999</c:v>
                </c:pt>
                <c:pt idx="10">
                  <c:v>146.98058886902828</c:v>
                </c:pt>
                <c:pt idx="11">
                  <c:v>145.95883266557053</c:v>
                </c:pt>
                <c:pt idx="12">
                  <c:v>146.06925910157764</c:v>
                </c:pt>
                <c:pt idx="13">
                  <c:v>146.51370425622017</c:v>
                </c:pt>
                <c:pt idx="14">
                  <c:v>147.14199040009476</c:v>
                </c:pt>
                <c:pt idx="15">
                  <c:v>147.39776697488054</c:v>
                </c:pt>
                <c:pt idx="16">
                  <c:v>147.48538246624585</c:v>
                </c:pt>
                <c:pt idx="17">
                  <c:v>147.51113218614216</c:v>
                </c:pt>
                <c:pt idx="18">
                  <c:v>147.56159249887321</c:v>
                </c:pt>
                <c:pt idx="19">
                  <c:v>147.59193495602693</c:v>
                </c:pt>
                <c:pt idx="20">
                  <c:v>147.58297251861029</c:v>
                </c:pt>
                <c:pt idx="21">
                  <c:v>147.65112124026561</c:v>
                </c:pt>
                <c:pt idx="22">
                  <c:v>147.63763013812425</c:v>
                </c:pt>
                <c:pt idx="23">
                  <c:v>147.62898585073106</c:v>
                </c:pt>
                <c:pt idx="24">
                  <c:v>147.61635497835982</c:v>
                </c:pt>
                <c:pt idx="25">
                  <c:v>147.64453809205602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96.349626761671843</c:v>
                </c:pt>
                <c:pt idx="1">
                  <c:v>96.283458650416904</c:v>
                </c:pt>
                <c:pt idx="2">
                  <c:v>97.735300799464113</c:v>
                </c:pt>
                <c:pt idx="3">
                  <c:v>93.694157059412376</c:v>
                </c:pt>
                <c:pt idx="4">
                  <c:v>98.831436822944539</c:v>
                </c:pt>
                <c:pt idx="5">
                  <c:v>98.207334195448752</c:v>
                </c:pt>
                <c:pt idx="6">
                  <c:v>107.09237270111615</c:v>
                </c:pt>
                <c:pt idx="7">
                  <c:v>104.03422306146666</c:v>
                </c:pt>
                <c:pt idx="8">
                  <c:v>106.96375471007434</c:v>
                </c:pt>
                <c:pt idx="9">
                  <c:v>106.24800536099444</c:v>
                </c:pt>
                <c:pt idx="10">
                  <c:v>89.683122757414793</c:v>
                </c:pt>
                <c:pt idx="11">
                  <c:v>100.45840009336686</c:v>
                </c:pt>
                <c:pt idx="12">
                  <c:v>100.53191520261191</c:v>
                </c:pt>
                <c:pt idx="13">
                  <c:v>101.08879906061244</c:v>
                </c:pt>
                <c:pt idx="14">
                  <c:v>101.63919685987754</c:v>
                </c:pt>
                <c:pt idx="15">
                  <c:v>101.65518729919125</c:v>
                </c:pt>
                <c:pt idx="16">
                  <c:v>101.58094584221502</c:v>
                </c:pt>
                <c:pt idx="17">
                  <c:v>101.53381413688577</c:v>
                </c:pt>
                <c:pt idx="18">
                  <c:v>101.48777147164083</c:v>
                </c:pt>
                <c:pt idx="19">
                  <c:v>101.43169155498883</c:v>
                </c:pt>
                <c:pt idx="20">
                  <c:v>101.39328376631089</c:v>
                </c:pt>
                <c:pt idx="21">
                  <c:v>101.34076678237361</c:v>
                </c:pt>
                <c:pt idx="22">
                  <c:v>101.35879108783078</c:v>
                </c:pt>
                <c:pt idx="23">
                  <c:v>101.44990410277576</c:v>
                </c:pt>
                <c:pt idx="24">
                  <c:v>101.68341370608033</c:v>
                </c:pt>
                <c:pt idx="25">
                  <c:v>101.90978575044304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208.09530469155666</c:v>
                </c:pt>
                <c:pt idx="1">
                  <c:v>208.23682632508851</c:v>
                </c:pt>
                <c:pt idx="2">
                  <c:v>211.82048345216342</c:v>
                </c:pt>
                <c:pt idx="3">
                  <c:v>205.63228459568822</c:v>
                </c:pt>
                <c:pt idx="4">
                  <c:v>217.8510573214264</c:v>
                </c:pt>
                <c:pt idx="5">
                  <c:v>222.95095745652162</c:v>
                </c:pt>
                <c:pt idx="6">
                  <c:v>223.02664656258298</c:v>
                </c:pt>
                <c:pt idx="7">
                  <c:v>218.69836019647633</c:v>
                </c:pt>
                <c:pt idx="8">
                  <c:v>212.38061531087743</c:v>
                </c:pt>
                <c:pt idx="9">
                  <c:v>217.85487389122875</c:v>
                </c:pt>
                <c:pt idx="10">
                  <c:v>202.47662573813076</c:v>
                </c:pt>
                <c:pt idx="11">
                  <c:v>204.58107815887109</c:v>
                </c:pt>
                <c:pt idx="12">
                  <c:v>204.62354210017898</c:v>
                </c:pt>
                <c:pt idx="13">
                  <c:v>204.83946286751768</c:v>
                </c:pt>
                <c:pt idx="14">
                  <c:v>205.11813023427999</c:v>
                </c:pt>
                <c:pt idx="15">
                  <c:v>204.68794390168989</c:v>
                </c:pt>
                <c:pt idx="16">
                  <c:v>204.0719653954738</c:v>
                </c:pt>
                <c:pt idx="17">
                  <c:v>203.36002837116854</c:v>
                </c:pt>
                <c:pt idx="18">
                  <c:v>202.59707235759936</c:v>
                </c:pt>
                <c:pt idx="19">
                  <c:v>201.84293104313036</c:v>
                </c:pt>
                <c:pt idx="20">
                  <c:v>201.10063527838787</c:v>
                </c:pt>
                <c:pt idx="21">
                  <c:v>200.36444325166607</c:v>
                </c:pt>
                <c:pt idx="22">
                  <c:v>199.60109013988472</c:v>
                </c:pt>
                <c:pt idx="23">
                  <c:v>198.93993401556179</c:v>
                </c:pt>
                <c:pt idx="24">
                  <c:v>198.16072450392144</c:v>
                </c:pt>
                <c:pt idx="25">
                  <c:v>197.26012156376473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277.49154823226939</c:v>
                </c:pt>
                <c:pt idx="1">
                  <c:v>517.58138462178169</c:v>
                </c:pt>
                <c:pt idx="2">
                  <c:v>289.78963018985792</c:v>
                </c:pt>
                <c:pt idx="3">
                  <c:v>170.3738795714963</c:v>
                </c:pt>
                <c:pt idx="4">
                  <c:v>185.26376823561768</c:v>
                </c:pt>
                <c:pt idx="5">
                  <c:v>217.71434374271422</c:v>
                </c:pt>
                <c:pt idx="6">
                  <c:v>147.64453809205602</c:v>
                </c:pt>
                <c:pt idx="7">
                  <c:v>101.90978575044304</c:v>
                </c:pt>
                <c:pt idx="8">
                  <c:v>197.26012156376473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238.79560901379904</c:v>
                </c:pt>
                <c:pt idx="1">
                  <c:v>436.63238025036105</c:v>
                </c:pt>
                <c:pt idx="2">
                  <c:v>272.55646104990956</c:v>
                </c:pt>
                <c:pt idx="3">
                  <c:v>202.81056580644159</c:v>
                </c:pt>
                <c:pt idx="4">
                  <c:v>174.28672942991381</c:v>
                </c:pt>
                <c:pt idx="5">
                  <c:v>189.33691708500018</c:v>
                </c:pt>
                <c:pt idx="6">
                  <c:v>146.98058886902828</c:v>
                </c:pt>
                <c:pt idx="7">
                  <c:v>89.683122757414793</c:v>
                </c:pt>
                <c:pt idx="8">
                  <c:v>202.47662573813076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13.182314743990192</c:v>
                </c:pt>
                <c:pt idx="1">
                  <c:v>24.587850553212402</c:v>
                </c:pt>
                <c:pt idx="2">
                  <c:v>13.766538617275954</c:v>
                </c:pt>
                <c:pt idx="3">
                  <c:v>8.0936594969236157</c:v>
                </c:pt>
                <c:pt idx="4">
                  <c:v>8.8010078832936536</c:v>
                </c:pt>
                <c:pt idx="5">
                  <c:v>10.342581681426438</c:v>
                </c:pt>
                <c:pt idx="6">
                  <c:v>7.0138956799196572</c:v>
                </c:pt>
                <c:pt idx="7">
                  <c:v>4.8412532915433939</c:v>
                </c:pt>
                <c:pt idx="8">
                  <c:v>9.3708980524147005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12.223618995576748</c:v>
                </c:pt>
                <c:pt idx="1">
                  <c:v>22.350611384164047</c:v>
                </c:pt>
                <c:pt idx="2">
                  <c:v>13.951790606268341</c:v>
                </c:pt>
                <c:pt idx="3">
                  <c:v>10.381594096028925</c:v>
                </c:pt>
                <c:pt idx="4">
                  <c:v>8.9214981185576629</c:v>
                </c:pt>
                <c:pt idx="5">
                  <c:v>9.6918965378061426</c:v>
                </c:pt>
                <c:pt idx="6">
                  <c:v>7.5237343161393317</c:v>
                </c:pt>
                <c:pt idx="7">
                  <c:v>4.590755782518718</c:v>
                </c:pt>
                <c:pt idx="8">
                  <c:v>10.364500162940095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11.015834647942931</c:v>
                </c:pt>
                <c:pt idx="1">
                  <c:v>19.548426206795554</c:v>
                </c:pt>
                <c:pt idx="2">
                  <c:v>13.062143231139576</c:v>
                </c:pt>
                <c:pt idx="3">
                  <c:v>10.91437793649064</c:v>
                </c:pt>
                <c:pt idx="4">
                  <c:v>10.403896058325694</c:v>
                </c:pt>
                <c:pt idx="5">
                  <c:v>10.003329165168006</c:v>
                </c:pt>
                <c:pt idx="6">
                  <c:v>8.0504860486300576</c:v>
                </c:pt>
                <c:pt idx="7">
                  <c:v>5.1989087445492972</c:v>
                </c:pt>
                <c:pt idx="8">
                  <c:v>11.802597960958247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9.5397523237239573E-2</c:v>
                </c:pt>
                <c:pt idx="1">
                  <c:v>0.10384586363564337</c:v>
                </c:pt>
                <c:pt idx="2">
                  <c:v>0.10678512941152024</c:v>
                </c:pt>
                <c:pt idx="3">
                  <c:v>0.10977681931537245</c:v>
                </c:pt>
                <c:pt idx="4">
                  <c:v>0.1086800240185551</c:v>
                </c:pt>
                <c:pt idx="5">
                  <c:v>0.11015834647942932</c:v>
                </c:pt>
                <c:pt idx="6">
                  <c:v>0.11179944625294598</c:v>
                </c:pt>
                <c:pt idx="7">
                  <c:v>0.11504276824666305</c:v>
                </c:pt>
                <c:pt idx="8">
                  <c:v>0.11687304442996713</c:v>
                </c:pt>
                <c:pt idx="9">
                  <c:v>0.11901651510286763</c:v>
                </c:pt>
                <c:pt idx="10">
                  <c:v>0.12223618995576749</c:v>
                </c:pt>
                <c:pt idx="11">
                  <c:v>0.11866468342688158</c:v>
                </c:pt>
                <c:pt idx="12">
                  <c:v>0.11971409201358521</c:v>
                </c:pt>
                <c:pt idx="13">
                  <c:v>0.12073467789219151</c:v>
                </c:pt>
                <c:pt idx="14">
                  <c:v>0.12174818779984536</c:v>
                </c:pt>
                <c:pt idx="15">
                  <c:v>0.1226952650252304</c:v>
                </c:pt>
                <c:pt idx="16">
                  <c:v>0.12363029306864554</c:v>
                </c:pt>
                <c:pt idx="17">
                  <c:v>0.12457060198288003</c:v>
                </c:pt>
                <c:pt idx="18">
                  <c:v>0.1254709267710597</c:v>
                </c:pt>
                <c:pt idx="19">
                  <c:v>0.12634996640243157</c:v>
                </c:pt>
                <c:pt idx="20">
                  <c:v>0.12723180105572299</c:v>
                </c:pt>
                <c:pt idx="21">
                  <c:v>0.12809498230737018</c:v>
                </c:pt>
                <c:pt idx="22">
                  <c:v>0.12900430803956217</c:v>
                </c:pt>
                <c:pt idx="23">
                  <c:v>0.12988252569797565</c:v>
                </c:pt>
                <c:pt idx="24">
                  <c:v>0.13089372127185661</c:v>
                </c:pt>
                <c:pt idx="25">
                  <c:v>0.13182314743990192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0.20452629252144675</c:v>
                </c:pt>
                <c:pt idx="1">
                  <c:v>0.1978491916660437</c:v>
                </c:pt>
                <c:pt idx="2">
                  <c:v>0.19889158930587891</c:v>
                </c:pt>
                <c:pt idx="3">
                  <c:v>0.20048055906173404</c:v>
                </c:pt>
                <c:pt idx="4">
                  <c:v>0.198308700338965</c:v>
                </c:pt>
                <c:pt idx="5">
                  <c:v>0.19548426206795555</c:v>
                </c:pt>
                <c:pt idx="6">
                  <c:v>0.20399217627433636</c:v>
                </c:pt>
                <c:pt idx="7">
                  <c:v>0.20008592033357578</c:v>
                </c:pt>
                <c:pt idx="8">
                  <c:v>0.20670640134678347</c:v>
                </c:pt>
                <c:pt idx="9">
                  <c:v>0.21321101861459055</c:v>
                </c:pt>
                <c:pt idx="10">
                  <c:v>0.22350611384164046</c:v>
                </c:pt>
                <c:pt idx="11">
                  <c:v>0.22864087218642587</c:v>
                </c:pt>
                <c:pt idx="12">
                  <c:v>0.22949617575654901</c:v>
                </c:pt>
                <c:pt idx="13">
                  <c:v>0.23052744733812103</c:v>
                </c:pt>
                <c:pt idx="14">
                  <c:v>0.23163926468835205</c:v>
                </c:pt>
                <c:pt idx="15">
                  <c:v>0.23292439508375146</c:v>
                </c:pt>
                <c:pt idx="16">
                  <c:v>0.2342545169214531</c:v>
                </c:pt>
                <c:pt idx="17">
                  <c:v>0.23558541096762958</c:v>
                </c:pt>
                <c:pt idx="18">
                  <c:v>0.23689067510770051</c:v>
                </c:pt>
                <c:pt idx="19">
                  <c:v>0.23817725055101407</c:v>
                </c:pt>
                <c:pt idx="20">
                  <c:v>0.23947174477894523</c:v>
                </c:pt>
                <c:pt idx="21">
                  <c:v>0.24070594392172553</c:v>
                </c:pt>
                <c:pt idx="22">
                  <c:v>0.24195323445653003</c:v>
                </c:pt>
                <c:pt idx="23">
                  <c:v>0.24323539907544886</c:v>
                </c:pt>
                <c:pt idx="24">
                  <c:v>0.24461901515632858</c:v>
                </c:pt>
                <c:pt idx="25">
                  <c:v>0.24587850553212401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0.12669409854693151</c:v>
                </c:pt>
                <c:pt idx="1">
                  <c:v>0.12738019848111334</c:v>
                </c:pt>
                <c:pt idx="2">
                  <c:v>0.13042852390940848</c:v>
                </c:pt>
                <c:pt idx="3">
                  <c:v>0.12823798375554349</c:v>
                </c:pt>
                <c:pt idx="4">
                  <c:v>0.12888108447106053</c:v>
                </c:pt>
                <c:pt idx="5">
                  <c:v>0.13062143231139575</c:v>
                </c:pt>
                <c:pt idx="6">
                  <c:v>0.13001810805545649</c:v>
                </c:pt>
                <c:pt idx="7">
                  <c:v>0.13301021869948088</c:v>
                </c:pt>
                <c:pt idx="8">
                  <c:v>0.13335225696440317</c:v>
                </c:pt>
                <c:pt idx="9">
                  <c:v>0.13163006530083218</c:v>
                </c:pt>
                <c:pt idx="10">
                  <c:v>0.13951790606268341</c:v>
                </c:pt>
                <c:pt idx="11">
                  <c:v>0.13213564197697919</c:v>
                </c:pt>
                <c:pt idx="12">
                  <c:v>0.13249785766361161</c:v>
                </c:pt>
                <c:pt idx="13">
                  <c:v>0.13278139806839484</c:v>
                </c:pt>
                <c:pt idx="14">
                  <c:v>0.13318766836527027</c:v>
                </c:pt>
                <c:pt idx="15">
                  <c:v>0.133608892651469</c:v>
                </c:pt>
                <c:pt idx="16">
                  <c:v>0.13402624276839334</c:v>
                </c:pt>
                <c:pt idx="17">
                  <c:v>0.1344132029805728</c:v>
                </c:pt>
                <c:pt idx="18">
                  <c:v>0.13480599441591834</c:v>
                </c:pt>
                <c:pt idx="19">
                  <c:v>0.13523839706113355</c:v>
                </c:pt>
                <c:pt idx="20">
                  <c:v>0.13566155092314344</c:v>
                </c:pt>
                <c:pt idx="21">
                  <c:v>0.13604091102185595</c:v>
                </c:pt>
                <c:pt idx="22">
                  <c:v>0.13644786190775637</c:v>
                </c:pt>
                <c:pt idx="23">
                  <c:v>0.13685278624746847</c:v>
                </c:pt>
                <c:pt idx="24">
                  <c:v>0.13729759553458964</c:v>
                </c:pt>
                <c:pt idx="25">
                  <c:v>0.13766538617275953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0.12048345173936889</c:v>
                </c:pt>
                <c:pt idx="1">
                  <c:v>0.11492355454808093</c:v>
                </c:pt>
                <c:pt idx="2">
                  <c:v>0.11354321779324687</c:v>
                </c:pt>
                <c:pt idx="3">
                  <c:v>0.11102602456860523</c:v>
                </c:pt>
                <c:pt idx="4">
                  <c:v>0.11016672046917179</c:v>
                </c:pt>
                <c:pt idx="5">
                  <c:v>0.10914377936490639</c:v>
                </c:pt>
                <c:pt idx="6">
                  <c:v>0.10331725093787793</c:v>
                </c:pt>
                <c:pt idx="7">
                  <c:v>0.10612252406467738</c:v>
                </c:pt>
                <c:pt idx="8">
                  <c:v>0.10614212502670985</c:v>
                </c:pt>
                <c:pt idx="9">
                  <c:v>0.10024799818384078</c:v>
                </c:pt>
                <c:pt idx="10">
                  <c:v>0.10381594096028925</c:v>
                </c:pt>
                <c:pt idx="11">
                  <c:v>9.9925430553078634E-2</c:v>
                </c:pt>
                <c:pt idx="12">
                  <c:v>9.8607361620684619E-2</c:v>
                </c:pt>
                <c:pt idx="13">
                  <c:v>9.7176699111507822E-2</c:v>
                </c:pt>
                <c:pt idx="14">
                  <c:v>9.5763585918848829E-2</c:v>
                </c:pt>
                <c:pt idx="15">
                  <c:v>9.4398150946479131E-2</c:v>
                </c:pt>
                <c:pt idx="16">
                  <c:v>9.3045180840644781E-2</c:v>
                </c:pt>
                <c:pt idx="17">
                  <c:v>9.1683377769484917E-2</c:v>
                </c:pt>
                <c:pt idx="18">
                  <c:v>9.0354504188367407E-2</c:v>
                </c:pt>
                <c:pt idx="19">
                  <c:v>8.9006357603950717E-2</c:v>
                </c:pt>
                <c:pt idx="20">
                  <c:v>8.7720624629163912E-2</c:v>
                </c:pt>
                <c:pt idx="21">
                  <c:v>8.6530075987037686E-2</c:v>
                </c:pt>
                <c:pt idx="22">
                  <c:v>8.5266623886169887E-2</c:v>
                </c:pt>
                <c:pt idx="23">
                  <c:v>8.3928609834463166E-2</c:v>
                </c:pt>
                <c:pt idx="24">
                  <c:v>8.2237687732409401E-2</c:v>
                </c:pt>
                <c:pt idx="25">
                  <c:v>8.0936594969236164E-2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0.10459174057485136</c:v>
                </c:pt>
                <c:pt idx="1">
                  <c:v>0.10405517748635683</c:v>
                </c:pt>
                <c:pt idx="2">
                  <c:v>0.10049152246310743</c:v>
                </c:pt>
                <c:pt idx="3">
                  <c:v>0.1021399051502698</c:v>
                </c:pt>
                <c:pt idx="4">
                  <c:v>0.1055741190018593</c:v>
                </c:pt>
                <c:pt idx="5">
                  <c:v>0.10403896058325694</c:v>
                </c:pt>
                <c:pt idx="6">
                  <c:v>0.10436178298998086</c:v>
                </c:pt>
                <c:pt idx="7">
                  <c:v>0.10317696213991492</c:v>
                </c:pt>
                <c:pt idx="8">
                  <c:v>9.4835757286231073E-2</c:v>
                </c:pt>
                <c:pt idx="9">
                  <c:v>9.780255673097818E-2</c:v>
                </c:pt>
                <c:pt idx="10">
                  <c:v>8.9214981185576636E-2</c:v>
                </c:pt>
                <c:pt idx="11">
                  <c:v>9.1342559089875069E-2</c:v>
                </c:pt>
                <c:pt idx="12">
                  <c:v>9.1245883273404035E-2</c:v>
                </c:pt>
                <c:pt idx="13">
                  <c:v>9.1487213007594617E-2</c:v>
                </c:pt>
                <c:pt idx="14">
                  <c:v>9.152279983522503E-2</c:v>
                </c:pt>
                <c:pt idx="15">
                  <c:v>9.1227047022096316E-2</c:v>
                </c:pt>
                <c:pt idx="16">
                  <c:v>9.0892145128440335E-2</c:v>
                </c:pt>
                <c:pt idx="17">
                  <c:v>9.0508786295517132E-2</c:v>
                </c:pt>
                <c:pt idx="18">
                  <c:v>9.0188343528626508E-2</c:v>
                </c:pt>
                <c:pt idx="19">
                  <c:v>8.9865818590428401E-2</c:v>
                </c:pt>
                <c:pt idx="20">
                  <c:v>8.956124982606356E-2</c:v>
                </c:pt>
                <c:pt idx="21">
                  <c:v>8.9246949452368537E-2</c:v>
                </c:pt>
                <c:pt idx="22">
                  <c:v>8.8917641560040922E-2</c:v>
                </c:pt>
                <c:pt idx="23">
                  <c:v>8.8579870766299931E-2</c:v>
                </c:pt>
                <c:pt idx="24">
                  <c:v>8.8322902383287161E-2</c:v>
                </c:pt>
                <c:pt idx="25">
                  <c:v>8.8010078832936545E-2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9.7543385131722407E-2</c:v>
                </c:pt>
                <c:pt idx="1">
                  <c:v>9.7270535063253907E-2</c:v>
                </c:pt>
                <c:pt idx="2">
                  <c:v>9.4906898448461313E-2</c:v>
                </c:pt>
                <c:pt idx="3">
                  <c:v>9.560067283687064E-2</c:v>
                </c:pt>
                <c:pt idx="4">
                  <c:v>9.6020907173966871E-2</c:v>
                </c:pt>
                <c:pt idx="5">
                  <c:v>0.10003329165168007</c:v>
                </c:pt>
                <c:pt idx="6">
                  <c:v>9.9769176947017521E-2</c:v>
                </c:pt>
                <c:pt idx="7">
                  <c:v>0.10021323259038098</c:v>
                </c:pt>
                <c:pt idx="8">
                  <c:v>9.7407736518306101E-2</c:v>
                </c:pt>
                <c:pt idx="9">
                  <c:v>0.10000686821402541</c:v>
                </c:pt>
                <c:pt idx="10">
                  <c:v>9.6918965378061425E-2</c:v>
                </c:pt>
                <c:pt idx="11">
                  <c:v>9.9185759509328175E-2</c:v>
                </c:pt>
                <c:pt idx="12">
                  <c:v>9.9334030058063308E-2</c:v>
                </c:pt>
                <c:pt idx="13">
                  <c:v>9.9441994210718296E-2</c:v>
                </c:pt>
                <c:pt idx="14">
                  <c:v>9.9600341198792228E-2</c:v>
                </c:pt>
                <c:pt idx="15">
                  <c:v>9.9952703918559552E-2</c:v>
                </c:pt>
                <c:pt idx="16">
                  <c:v>0.10031042705439067</c:v>
                </c:pt>
                <c:pt idx="17">
                  <c:v>0.10069157907755329</c:v>
                </c:pt>
                <c:pt idx="18">
                  <c:v>0.10104510241323418</c:v>
                </c:pt>
                <c:pt idx="19">
                  <c:v>0.10140906365007099</c:v>
                </c:pt>
                <c:pt idx="20">
                  <c:v>0.10176500625617858</c:v>
                </c:pt>
                <c:pt idx="21">
                  <c:v>0.10209987759689068</c:v>
                </c:pt>
                <c:pt idx="22">
                  <c:v>0.10244658714637199</c:v>
                </c:pt>
                <c:pt idx="23">
                  <c:v>0.10279269691945295</c:v>
                </c:pt>
                <c:pt idx="24">
                  <c:v>0.10311637497070776</c:v>
                </c:pt>
                <c:pt idx="25">
                  <c:v>0.10342581681426438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7.7994780758131765E-2</c:v>
                </c:pt>
                <c:pt idx="1">
                  <c:v>8.2814312824003533E-2</c:v>
                </c:pt>
                <c:pt idx="2">
                  <c:v>8.4752310070673437E-2</c:v>
                </c:pt>
                <c:pt idx="3">
                  <c:v>8.4722852046357544E-2</c:v>
                </c:pt>
                <c:pt idx="4">
                  <c:v>8.0310104373015764E-2</c:v>
                </c:pt>
                <c:pt idx="5">
                  <c:v>8.0504860486300581E-2</c:v>
                </c:pt>
                <c:pt idx="6">
                  <c:v>7.7603779306768345E-2</c:v>
                </c:pt>
                <c:pt idx="7">
                  <c:v>7.6240021038111755E-2</c:v>
                </c:pt>
                <c:pt idx="8">
                  <c:v>7.7826239138889156E-2</c:v>
                </c:pt>
                <c:pt idx="9">
                  <c:v>7.454937082517385E-2</c:v>
                </c:pt>
                <c:pt idx="10">
                  <c:v>7.5237343161393314E-2</c:v>
                </c:pt>
                <c:pt idx="11">
                  <c:v>7.447004600871876E-2</c:v>
                </c:pt>
                <c:pt idx="12">
                  <c:v>7.41651286061321E-2</c:v>
                </c:pt>
                <c:pt idx="13">
                  <c:v>7.378455929619647E-2</c:v>
                </c:pt>
                <c:pt idx="14">
                  <c:v>7.3437595807263445E-2</c:v>
                </c:pt>
                <c:pt idx="15">
                  <c:v>7.315414117517928E-2</c:v>
                </c:pt>
                <c:pt idx="16">
                  <c:v>7.2854809667702636E-2</c:v>
                </c:pt>
                <c:pt idx="17">
                  <c:v>7.2563671506737176E-2</c:v>
                </c:pt>
                <c:pt idx="18">
                  <c:v>7.2284825640395789E-2</c:v>
                </c:pt>
                <c:pt idx="19">
                  <c:v>7.2002036732815342E-2</c:v>
                </c:pt>
                <c:pt idx="20">
                  <c:v>7.1676352922731765E-2</c:v>
                </c:pt>
                <c:pt idx="21">
                  <c:v>7.1395058638889106E-2</c:v>
                </c:pt>
                <c:pt idx="22">
                  <c:v>7.1075684561262495E-2</c:v>
                </c:pt>
                <c:pt idx="23">
                  <c:v>7.0756163876068298E-2</c:v>
                </c:pt>
                <c:pt idx="24">
                  <c:v>7.0437429518296624E-2</c:v>
                </c:pt>
                <c:pt idx="25">
                  <c:v>7.0138956799196572E-2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5.4677219720235322E-2</c:v>
                </c:pt>
                <c:pt idx="1">
                  <c:v>5.4339196155542273E-2</c:v>
                </c:pt>
                <c:pt idx="2">
                  <c:v>5.373709060169525E-2</c:v>
                </c:pt>
                <c:pt idx="3">
                  <c:v>5.2591548151161259E-2</c:v>
                </c:pt>
                <c:pt idx="4">
                  <c:v>5.3696599241067518E-2</c:v>
                </c:pt>
                <c:pt idx="5">
                  <c:v>5.1989087445492972E-2</c:v>
                </c:pt>
                <c:pt idx="6">
                  <c:v>5.4869360990852496E-2</c:v>
                </c:pt>
                <c:pt idx="7">
                  <c:v>5.3545735178612358E-2</c:v>
                </c:pt>
                <c:pt idx="8">
                  <c:v>5.588822888189024E-2</c:v>
                </c:pt>
                <c:pt idx="9">
                  <c:v>5.3610545183308329E-2</c:v>
                </c:pt>
                <c:pt idx="10">
                  <c:v>4.5907557825187184E-2</c:v>
                </c:pt>
                <c:pt idx="11">
                  <c:v>5.1255148731262738E-2</c:v>
                </c:pt>
                <c:pt idx="12">
                  <c:v>5.1044021622903883E-2</c:v>
                </c:pt>
                <c:pt idx="13">
                  <c:v>5.0908497101576689E-2</c:v>
                </c:pt>
                <c:pt idx="14">
                  <c:v>5.0727452013356489E-2</c:v>
                </c:pt>
                <c:pt idx="15">
                  <c:v>5.0451903549811938E-2</c:v>
                </c:pt>
                <c:pt idx="16">
                  <c:v>5.0178942153087824E-2</c:v>
                </c:pt>
                <c:pt idx="17">
                  <c:v>4.9946510657635897E-2</c:v>
                </c:pt>
                <c:pt idx="18">
                  <c:v>4.9715008771783954E-2</c:v>
                </c:pt>
                <c:pt idx="19">
                  <c:v>4.9482977395680999E-2</c:v>
                </c:pt>
                <c:pt idx="20">
                  <c:v>4.9243491083040443E-2</c:v>
                </c:pt>
                <c:pt idx="21">
                  <c:v>4.9002201447315832E-2</c:v>
                </c:pt>
                <c:pt idx="22">
                  <c:v>4.8796133181829293E-2</c:v>
                </c:pt>
                <c:pt idx="23">
                  <c:v>4.8623283554662916E-2</c:v>
                </c:pt>
                <c:pt idx="24">
                  <c:v>4.8519815349402223E-2</c:v>
                </c:pt>
                <c:pt idx="25">
                  <c:v>4.8412532915433938E-2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0.11809150777007253</c:v>
                </c:pt>
                <c:pt idx="1">
                  <c:v>0.11752197013996213</c:v>
                </c:pt>
                <c:pt idx="2">
                  <c:v>0.11646371799600791</c:v>
                </c:pt>
                <c:pt idx="3">
                  <c:v>0.1154236351140855</c:v>
                </c:pt>
                <c:pt idx="4">
                  <c:v>0.11836174091233798</c:v>
                </c:pt>
                <c:pt idx="5">
                  <c:v>0.11802597960958247</c:v>
                </c:pt>
                <c:pt idx="6">
                  <c:v>0.114268918244764</c:v>
                </c:pt>
                <c:pt idx="7">
                  <c:v>0.11256261770858278</c:v>
                </c:pt>
                <c:pt idx="8">
                  <c:v>0.11096821040681988</c:v>
                </c:pt>
                <c:pt idx="9">
                  <c:v>0.10992506184438307</c:v>
                </c:pt>
                <c:pt idx="10">
                  <c:v>0.10364500162940095</c:v>
                </c:pt>
                <c:pt idx="11">
                  <c:v>0.10437985851745006</c:v>
                </c:pt>
                <c:pt idx="12">
                  <c:v>0.10389544938506606</c:v>
                </c:pt>
                <c:pt idx="13">
                  <c:v>0.10315751397369871</c:v>
                </c:pt>
                <c:pt idx="14">
                  <c:v>0.10237310437304631</c:v>
                </c:pt>
                <c:pt idx="15">
                  <c:v>0.10158750062742282</c:v>
                </c:pt>
                <c:pt idx="16">
                  <c:v>0.10080744239724171</c:v>
                </c:pt>
                <c:pt idx="17">
                  <c:v>0.10003685876198923</c:v>
                </c:pt>
                <c:pt idx="18">
                  <c:v>9.9244619162913592E-2</c:v>
                </c:pt>
                <c:pt idx="19">
                  <c:v>9.8468132012474341E-2</c:v>
                </c:pt>
                <c:pt idx="20">
                  <c:v>9.7668178525010113E-2</c:v>
                </c:pt>
                <c:pt idx="21">
                  <c:v>9.6883999626546521E-2</c:v>
                </c:pt>
                <c:pt idx="22">
                  <c:v>9.6091925260476913E-2</c:v>
                </c:pt>
                <c:pt idx="23">
                  <c:v>9.5348664028159752E-2</c:v>
                </c:pt>
                <c:pt idx="24">
                  <c:v>9.4555458083122004E-2</c:v>
                </c:pt>
                <c:pt idx="25">
                  <c:v>9.3708980524147001E-2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27.783755098807688</c:v>
                </c:pt>
                <c:pt idx="1">
                  <c:v>53.282468468201785</c:v>
                </c:pt>
                <c:pt idx="2">
                  <c:v>14.127158271594794</c:v>
                </c:pt>
                <c:pt idx="3">
                  <c:v>-7.4960951238820712</c:v>
                </c:pt>
                <c:pt idx="4">
                  <c:v>-2.6995932480793385</c:v>
                </c:pt>
                <c:pt idx="5">
                  <c:v>9.2357238663661008</c:v>
                </c:pt>
                <c:pt idx="6">
                  <c:v>-4.3280049332612975</c:v>
                </c:pt>
                <c:pt idx="7">
                  <c:v>8.0406711655456888</c:v>
                </c:pt>
                <c:pt idx="8">
                  <c:v>-5.0960835652928722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2.9228475736958899</c:v>
                </c:pt>
                <c:pt idx="1">
                  <c:v>14.080336220053368</c:v>
                </c:pt>
                <c:pt idx="2">
                  <c:v>11.68554776352056</c:v>
                </c:pt>
                <c:pt idx="3">
                  <c:v>4.1341708537948989</c:v>
                </c:pt>
                <c:pt idx="4">
                  <c:v>-19.543169824818591</c:v>
                </c:pt>
                <c:pt idx="5">
                  <c:v>-8.8615946780978732</c:v>
                </c:pt>
                <c:pt idx="6">
                  <c:v>-0.76500715147170695</c:v>
                </c:pt>
                <c:pt idx="7">
                  <c:v>-16.564882603579647</c:v>
                </c:pt>
                <c:pt idx="8">
                  <c:v>-15.378248153097985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8.4222216186825847</c:v>
                </c:pt>
                <c:pt idx="1">
                  <c:v>32.685352933124307</c:v>
                </c:pt>
                <c:pt idx="2">
                  <c:v>-3.348838508713186</c:v>
                </c:pt>
                <c:pt idx="3">
                  <c:v>-12.60839225143738</c:v>
                </c:pt>
                <c:pt idx="4">
                  <c:v>9.5260090255789578</c:v>
                </c:pt>
                <c:pt idx="5">
                  <c:v>12.057086371578066</c:v>
                </c:pt>
                <c:pt idx="6">
                  <c:v>0.41717810585225834</c:v>
                </c:pt>
                <c:pt idx="7">
                  <c:v>11.972064541776462</c:v>
                </c:pt>
                <c:pt idx="8">
                  <c:v>2.2113181635591275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30.273717599787773</c:v>
                </c:pt>
                <c:pt idx="1">
                  <c:v>48.263651438296336</c:v>
                </c:pt>
                <c:pt idx="2">
                  <c:v>20.582007648661545</c:v>
                </c:pt>
                <c:pt idx="3">
                  <c:v>-19.828293983507905</c:v>
                </c:pt>
                <c:pt idx="4">
                  <c:v>1.4510297801249123</c:v>
                </c:pt>
                <c:pt idx="5">
                  <c:v>16.320340286135973</c:v>
                </c:pt>
                <c:pt idx="6">
                  <c:v>0.24677111717548428</c:v>
                </c:pt>
                <c:pt idx="7">
                  <c:v>0.25459845125178049</c:v>
                </c:pt>
                <c:pt idx="8">
                  <c:v>-7.4278223379251642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38.695939218470357</c:v>
                </c:pt>
                <c:pt idx="1">
                  <c:v>80.949004371420642</c:v>
                </c:pt>
                <c:pt idx="2">
                  <c:v>17.233169139948359</c:v>
                </c:pt>
                <c:pt idx="3">
                  <c:v>-32.436686234945284</c:v>
                </c:pt>
                <c:pt idx="4">
                  <c:v>10.97703880570387</c:v>
                </c:pt>
                <c:pt idx="5">
                  <c:v>28.377426657714039</c:v>
                </c:pt>
                <c:pt idx="6">
                  <c:v>0.66394922302774262</c:v>
                </c:pt>
                <c:pt idx="7">
                  <c:v>12.226662993028242</c:v>
                </c:pt>
                <c:pt idx="8">
                  <c:v>-5.2165041743660368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23.845909252476801</c:v>
                </c:pt>
                <c:pt idx="1">
                  <c:v>44.255327100477757</c:v>
                </c:pt>
                <c:pt idx="2">
                  <c:v>17.325966801808477</c:v>
                </c:pt>
                <c:pt idx="3">
                  <c:v>-33.23412831070236</c:v>
                </c:pt>
                <c:pt idx="4">
                  <c:v>7.7746680674068926</c:v>
                </c:pt>
                <c:pt idx="5">
                  <c:v>13.754338513850627</c:v>
                </c:pt>
                <c:pt idx="6">
                  <c:v>-3.5962681820464155</c:v>
                </c:pt>
                <c:pt idx="7">
                  <c:v>4.532887945606765</c:v>
                </c:pt>
                <c:pt idx="8">
                  <c:v>-2.6499320003801472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14.850029965993286</c:v>
                </c:pt>
                <c:pt idx="1">
                  <c:v>36.69367727094226</c:v>
                </c:pt>
                <c:pt idx="2">
                  <c:v>-9.2797661860174685E-2</c:v>
                </c:pt>
                <c:pt idx="3">
                  <c:v>0.79744207575689074</c:v>
                </c:pt>
                <c:pt idx="4">
                  <c:v>3.2023707382969064</c:v>
                </c:pt>
                <c:pt idx="5">
                  <c:v>14.623088143863413</c:v>
                </c:pt>
                <c:pt idx="6">
                  <c:v>4.2602174050742576</c:v>
                </c:pt>
                <c:pt idx="7">
                  <c:v>7.6937750474215534</c:v>
                </c:pt>
                <c:pt idx="8">
                  <c:v>-2.5665721739863159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6.474934766174421</c:v>
                </c:pt>
                <c:pt idx="1">
                  <c:v>0.22955462643707847</c:v>
                </c:pt>
                <c:pt idx="2">
                  <c:v>1.7077848948406711</c:v>
                </c:pt>
                <c:pt idx="3">
                  <c:v>0.83208376265759654</c:v>
                </c:pt>
                <c:pt idx="4">
                  <c:v>13.809179416023923</c:v>
                </c:pt>
                <c:pt idx="5">
                  <c:v>4.1555674283473252</c:v>
                </c:pt>
                <c:pt idx="6">
                  <c:v>-0.57957965685533352</c:v>
                </c:pt>
                <c:pt idx="7">
                  <c:v>4.8251268752484187</c:v>
                </c:pt>
                <c:pt idx="8">
                  <c:v>4.0134096129270276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9.2153288619309279</c:v>
                </c:pt>
                <c:pt idx="1">
                  <c:v>17.917547874514781</c:v>
                </c:pt>
                <c:pt idx="2">
                  <c:v>2.372350969039509</c:v>
                </c:pt>
                <c:pt idx="3">
                  <c:v>-14.1783938440214</c:v>
                </c:pt>
                <c:pt idx="4">
                  <c:v>4.2256515046175167</c:v>
                </c:pt>
                <c:pt idx="5">
                  <c:v>5.6709873772991415</c:v>
                </c:pt>
                <c:pt idx="6">
                  <c:v>-0.20730852888827656</c:v>
                </c:pt>
                <c:pt idx="7">
                  <c:v>6.4134778190760393</c:v>
                </c:pt>
                <c:pt idx="8">
                  <c:v>-5.7545180570776751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23.005675590364604</c:v>
                </c:pt>
                <c:pt idx="1">
                  <c:v>62.8019018704681</c:v>
                </c:pt>
                <c:pt idx="2">
                  <c:v>13.153033276068356</c:v>
                </c:pt>
                <c:pt idx="3">
                  <c:v>-19.090376153581573</c:v>
                </c:pt>
                <c:pt idx="4">
                  <c:v>-7.0577921149375271</c:v>
                </c:pt>
                <c:pt idx="5">
                  <c:v>18.55087185206763</c:v>
                </c:pt>
                <c:pt idx="6">
                  <c:v>1.4508374087713989</c:v>
                </c:pt>
                <c:pt idx="7">
                  <c:v>0.9880582987038693</c:v>
                </c:pt>
                <c:pt idx="8">
                  <c:v>-3.4753957302157374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1.9629563499534761</c:v>
                </c:pt>
                <c:pt idx="1">
                  <c:v>1.5260082546313747</c:v>
                </c:pt>
                <c:pt idx="2">
                  <c:v>1.751926344160772</c:v>
                </c:pt>
                <c:pt idx="3">
                  <c:v>-0.24333073112177495</c:v>
                </c:pt>
                <c:pt idx="4">
                  <c:v>2.8763465862574122</c:v>
                </c:pt>
                <c:pt idx="5">
                  <c:v>2.7628325244542005</c:v>
                </c:pt>
                <c:pt idx="6">
                  <c:v>-0.24945162207287375</c:v>
                </c:pt>
                <c:pt idx="7">
                  <c:v>0.59774692332260626</c:v>
                </c:pt>
                <c:pt idx="8">
                  <c:v>0.66762020673926159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5.7695324599637239</c:v>
                </c:pt>
                <c:pt idx="1">
                  <c:v>10.462705478838572</c:v>
                </c:pt>
                <c:pt idx="2">
                  <c:v>3.4327827047756827</c:v>
                </c:pt>
                <c:pt idx="3">
                  <c:v>-12.941422971995188</c:v>
                </c:pt>
                <c:pt idx="4">
                  <c:v>1.5484962647281639</c:v>
                </c:pt>
                <c:pt idx="5">
                  <c:v>2.0679503144028217</c:v>
                </c:pt>
                <c:pt idx="6">
                  <c:v>-2.0639137469564446</c:v>
                </c:pt>
                <c:pt idx="7">
                  <c:v>3.2318805043072718</c:v>
                </c:pt>
                <c:pt idx="8">
                  <c:v>-5.2773758612774486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16.113420442559587</c:v>
                </c:pt>
                <c:pt idx="1">
                  <c:v>32.266613367007864</c:v>
                </c:pt>
                <c:pt idx="2">
                  <c:v>12.141257752871979</c:v>
                </c:pt>
                <c:pt idx="3">
                  <c:v>-20.049374607585378</c:v>
                </c:pt>
                <c:pt idx="4">
                  <c:v>3.3498252164213138</c:v>
                </c:pt>
                <c:pt idx="5">
                  <c:v>8.923555674993672</c:v>
                </c:pt>
                <c:pt idx="6">
                  <c:v>-1.2829028130170848</c:v>
                </c:pt>
                <c:pt idx="7">
                  <c:v>0.70326051797688915</c:v>
                </c:pt>
                <c:pt idx="8">
                  <c:v>1.9598236541581215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4.5119784162210017</c:v>
                </c:pt>
                <c:pt idx="1">
                  <c:v>-1.2964536281942998</c:v>
                </c:pt>
                <c:pt idx="2">
                  <c:v>-4.414144932010089E-2</c:v>
                </c:pt>
                <c:pt idx="3">
                  <c:v>1.0754144937793684</c:v>
                </c:pt>
                <c:pt idx="4">
                  <c:v>10.932832829766504</c:v>
                </c:pt>
                <c:pt idx="5">
                  <c:v>1.3927349038931292</c:v>
                </c:pt>
                <c:pt idx="6">
                  <c:v>-0.33012803478245578</c:v>
                </c:pt>
                <c:pt idx="7">
                  <c:v>4.2273799519258297</c:v>
                </c:pt>
                <c:pt idx="8">
                  <c:v>3.3457894061877624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3.4457964019672342</c:v>
                </c:pt>
                <c:pt idx="1">
                  <c:v>7.4548423956761845</c:v>
                </c:pt>
                <c:pt idx="2">
                  <c:v>-1.060431735736195</c:v>
                </c:pt>
                <c:pt idx="3">
                  <c:v>-1.2369708720262302</c:v>
                </c:pt>
                <c:pt idx="4">
                  <c:v>2.6771552398893537</c:v>
                </c:pt>
                <c:pt idx="5">
                  <c:v>3.603037062896318</c:v>
                </c:pt>
                <c:pt idx="6">
                  <c:v>1.8566052180681112</c:v>
                </c:pt>
                <c:pt idx="7">
                  <c:v>3.1815973147687799</c:v>
                </c:pt>
                <c:pt idx="8">
                  <c:v>-0.4771421958001909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6.8922551478050309</c:v>
                </c:pt>
                <c:pt idx="1">
                  <c:v>30.535288503460151</c:v>
                </c:pt>
                <c:pt idx="2">
                  <c:v>1.0117755231962491</c:v>
                </c:pt>
                <c:pt idx="3">
                  <c:v>0.95899845400377615</c:v>
                </c:pt>
                <c:pt idx="4">
                  <c:v>-10.407617331358907</c:v>
                </c:pt>
                <c:pt idx="5">
                  <c:v>9.6273161770739648</c:v>
                </c:pt>
                <c:pt idx="6">
                  <c:v>2.733740221788473</c:v>
                </c:pt>
                <c:pt idx="7">
                  <c:v>0.28479778072701833</c:v>
                </c:pt>
                <c:pt idx="8">
                  <c:v>-5.4352193843737879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100.73584880368632</c:v>
                </c:pt>
                <c:pt idx="1">
                  <c:v>92.039615817664838</c:v>
                </c:pt>
                <c:pt idx="2">
                  <c:v>74.954695503098733</c:v>
                </c:pt>
                <c:pt idx="3">
                  <c:v>80.50931774019223</c:v>
                </c:pt>
                <c:pt idx="4">
                  <c:v>59.922050448255519</c:v>
                </c:pt>
                <c:pt idx="5">
                  <c:v>74.446269157921549</c:v>
                </c:pt>
                <c:pt idx="6">
                  <c:v>68.918769624372217</c:v>
                </c:pt>
                <c:pt idx="7">
                  <c:v>71.112874319166764</c:v>
                </c:pt>
                <c:pt idx="8">
                  <c:v>67.393664641755421</c:v>
                </c:pt>
                <c:pt idx="9">
                  <c:v>75.036889207583187</c:v>
                </c:pt>
                <c:pt idx="10">
                  <c:v>65.589222896642383</c:v>
                </c:pt>
                <c:pt idx="11">
                  <c:v>73.63654914730823</c:v>
                </c:pt>
                <c:pt idx="12">
                  <c:v>66.047539527395784</c:v>
                </c:pt>
                <c:pt idx="13">
                  <c:v>64.387891351492101</c:v>
                </c:pt>
                <c:pt idx="14">
                  <c:v>62.51401047699666</c:v>
                </c:pt>
                <c:pt idx="15">
                  <c:v>61.840996922475597</c:v>
                </c:pt>
                <c:pt idx="16">
                  <c:v>61.299700213931175</c:v>
                </c:pt>
                <c:pt idx="17">
                  <c:v>60.618542576409844</c:v>
                </c:pt>
                <c:pt idx="18">
                  <c:v>60.091400433010897</c:v>
                </c:pt>
                <c:pt idx="19">
                  <c:v>59.485359417791251</c:v>
                </c:pt>
                <c:pt idx="20">
                  <c:v>58.965322916038843</c:v>
                </c:pt>
                <c:pt idx="21">
                  <c:v>58.374015054246883</c:v>
                </c:pt>
                <c:pt idx="22">
                  <c:v>57.719706512717856</c:v>
                </c:pt>
                <c:pt idx="23">
                  <c:v>56.996877970277936</c:v>
                </c:pt>
                <c:pt idx="24">
                  <c:v>56.342657194343161</c:v>
                </c:pt>
                <c:pt idx="25">
                  <c:v>57.668363339172423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276.50208736426868</c:v>
                </c:pt>
                <c:pt idx="1">
                  <c:v>269.25344928263496</c:v>
                </c:pt>
                <c:pt idx="2">
                  <c:v>260.12785613858267</c:v>
                </c:pt>
                <c:pt idx="3">
                  <c:v>248.99397870623105</c:v>
                </c:pt>
                <c:pt idx="4">
                  <c:v>248.26536168788303</c:v>
                </c:pt>
                <c:pt idx="5">
                  <c:v>259.8864296034605</c:v>
                </c:pt>
                <c:pt idx="6">
                  <c:v>260.26934632544999</c:v>
                </c:pt>
                <c:pt idx="7">
                  <c:v>242.25503635551016</c:v>
                </c:pt>
                <c:pt idx="8">
                  <c:v>235.56541382628274</c:v>
                </c:pt>
                <c:pt idx="9">
                  <c:v>235.27152201069026</c:v>
                </c:pt>
                <c:pt idx="10">
                  <c:v>206.58415781168114</c:v>
                </c:pt>
                <c:pt idx="11">
                  <c:v>225.41762220419861</c:v>
                </c:pt>
                <c:pt idx="12">
                  <c:v>212.21471511319405</c:v>
                </c:pt>
                <c:pt idx="13">
                  <c:v>207.33603335206641</c:v>
                </c:pt>
                <c:pt idx="14">
                  <c:v>202.47466641357047</c:v>
                </c:pt>
                <c:pt idx="15">
                  <c:v>196.69163022617215</c:v>
                </c:pt>
                <c:pt idx="16">
                  <c:v>190.70345617098556</c:v>
                </c:pt>
                <c:pt idx="17">
                  <c:v>184.63800450404702</c:v>
                </c:pt>
                <c:pt idx="18">
                  <c:v>178.53741668312776</c:v>
                </c:pt>
                <c:pt idx="19">
                  <c:v>172.40557094502688</c:v>
                </c:pt>
                <c:pt idx="20">
                  <c:v>166.32631154468189</c:v>
                </c:pt>
                <c:pt idx="21">
                  <c:v>160.18509582714088</c:v>
                </c:pt>
                <c:pt idx="22">
                  <c:v>154.03904131311566</c:v>
                </c:pt>
                <c:pt idx="23">
                  <c:v>147.85596417014889</c:v>
                </c:pt>
                <c:pt idx="24">
                  <c:v>141.6108626434858</c:v>
                </c:pt>
                <c:pt idx="25">
                  <c:v>135.10284182407375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368.17451374398246</c:v>
                </c:pt>
                <c:pt idx="1">
                  <c:v>376.06604899905466</c:v>
                </c:pt>
                <c:pt idx="2">
                  <c:v>374.64293064175683</c:v>
                </c:pt>
                <c:pt idx="3">
                  <c:v>377.08671051164458</c:v>
                </c:pt>
                <c:pt idx="4">
                  <c:v>374.60757573756814</c:v>
                </c:pt>
                <c:pt idx="5">
                  <c:v>380.41645222563864</c:v>
                </c:pt>
                <c:pt idx="6">
                  <c:v>392.27452484502459</c:v>
                </c:pt>
                <c:pt idx="7">
                  <c:v>378.82308279576739</c:v>
                </c:pt>
                <c:pt idx="8">
                  <c:v>363.50478371341535</c:v>
                </c:pt>
                <c:pt idx="9">
                  <c:v>378.35763512482373</c:v>
                </c:pt>
                <c:pt idx="10">
                  <c:v>348.60006862806915</c:v>
                </c:pt>
                <c:pt idx="11">
                  <c:v>365.7565424471025</c:v>
                </c:pt>
                <c:pt idx="12">
                  <c:v>354.15541733369719</c:v>
                </c:pt>
                <c:pt idx="13">
                  <c:v>351.62381836681635</c:v>
                </c:pt>
                <c:pt idx="14">
                  <c:v>349.16510792118379</c:v>
                </c:pt>
                <c:pt idx="15">
                  <c:v>345.12148815294745</c:v>
                </c:pt>
                <c:pt idx="16">
                  <c:v>340.69748799891391</c:v>
                </c:pt>
                <c:pt idx="17">
                  <c:v>336.09387404623385</c:v>
                </c:pt>
                <c:pt idx="18">
                  <c:v>331.44160854728557</c:v>
                </c:pt>
                <c:pt idx="19">
                  <c:v>326.73446452173357</c:v>
                </c:pt>
                <c:pt idx="20">
                  <c:v>322.09948677895801</c:v>
                </c:pt>
                <c:pt idx="21">
                  <c:v>317.40045487229605</c:v>
                </c:pt>
                <c:pt idx="22">
                  <c:v>312.66496913247931</c:v>
                </c:pt>
                <c:pt idx="23">
                  <c:v>307.90558700679526</c:v>
                </c:pt>
                <c:pt idx="24">
                  <c:v>303.07665217088834</c:v>
                </c:pt>
                <c:pt idx="25">
                  <c:v>297.89037166258476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371.28547657633243</c:v>
                </c:pt>
                <c:pt idx="1">
                  <c:v>366.59405760865684</c:v>
                </c:pt>
                <c:pt idx="2">
                  <c:v>387.78116417073011</c:v>
                </c:pt>
                <c:pt idx="3">
                  <c:v>360.29382246280744</c:v>
                </c:pt>
                <c:pt idx="4">
                  <c:v>377.62234217825159</c:v>
                </c:pt>
                <c:pt idx="5">
                  <c:v>394.06474367741231</c:v>
                </c:pt>
                <c:pt idx="6">
                  <c:v>410.9418931436287</c:v>
                </c:pt>
                <c:pt idx="7">
                  <c:v>402.12275408362723</c:v>
                </c:pt>
                <c:pt idx="8">
                  <c:v>400.30808786595242</c:v>
                </c:pt>
                <c:pt idx="9">
                  <c:v>384.55892902288605</c:v>
                </c:pt>
                <c:pt idx="10">
                  <c:v>404.07929033364456</c:v>
                </c:pt>
                <c:pt idx="11">
                  <c:v>388.5077793589644</c:v>
                </c:pt>
                <c:pt idx="12">
                  <c:v>395.49509014002609</c:v>
                </c:pt>
                <c:pt idx="13">
                  <c:v>397.92722216927405</c:v>
                </c:pt>
                <c:pt idx="14">
                  <c:v>400.75117498563475</c:v>
                </c:pt>
                <c:pt idx="15">
                  <c:v>401.94483356515872</c:v>
                </c:pt>
                <c:pt idx="16">
                  <c:v>402.62919033023314</c:v>
                </c:pt>
                <c:pt idx="17">
                  <c:v>403.05413696858579</c:v>
                </c:pt>
                <c:pt idx="18">
                  <c:v>403.47026906379102</c:v>
                </c:pt>
                <c:pt idx="19">
                  <c:v>403.94080301476043</c:v>
                </c:pt>
                <c:pt idx="20">
                  <c:v>404.58814968375555</c:v>
                </c:pt>
                <c:pt idx="21">
                  <c:v>405.2748610154797</c:v>
                </c:pt>
                <c:pt idx="22">
                  <c:v>406.02534703849796</c:v>
                </c:pt>
                <c:pt idx="23">
                  <c:v>406.85922816844169</c:v>
                </c:pt>
                <c:pt idx="24">
                  <c:v>407.72508393593637</c:v>
                </c:pt>
                <c:pt idx="25">
                  <c:v>408.20591780667513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92.858555437079147</c:v>
                </c:pt>
                <c:pt idx="1">
                  <c:v>97.550187436095982</c:v>
                </c:pt>
                <c:pt idx="2">
                  <c:v>104.79274174150855</c:v>
                </c:pt>
                <c:pt idx="3">
                  <c:v>103.47716483915015</c:v>
                </c:pt>
                <c:pt idx="4">
                  <c:v>110.99185423425796</c:v>
                </c:pt>
                <c:pt idx="5">
                  <c:v>106.7399026875996</c:v>
                </c:pt>
                <c:pt idx="6">
                  <c:v>107.62336971932936</c:v>
                </c:pt>
                <c:pt idx="7">
                  <c:v>112.78939864349219</c:v>
                </c:pt>
                <c:pt idx="8">
                  <c:v>111.31368806715933</c:v>
                </c:pt>
                <c:pt idx="9">
                  <c:v>120.24436110866316</c:v>
                </c:pt>
                <c:pt idx="10">
                  <c:v>121.18669847774684</c:v>
                </c:pt>
                <c:pt idx="11">
                  <c:v>117.60537142475108</c:v>
                </c:pt>
                <c:pt idx="12">
                  <c:v>119.75354016908014</c:v>
                </c:pt>
                <c:pt idx="13">
                  <c:v>121.82859225737265</c:v>
                </c:pt>
                <c:pt idx="14">
                  <c:v>124.06816631765003</c:v>
                </c:pt>
                <c:pt idx="15">
                  <c:v>125.78865080971623</c:v>
                </c:pt>
                <c:pt idx="16">
                  <c:v>127.50996271922911</c:v>
                </c:pt>
                <c:pt idx="17">
                  <c:v>129.22560614013867</c:v>
                </c:pt>
                <c:pt idx="18" formatCode="General">
                  <c:v>130.99570733730928</c:v>
                </c:pt>
                <c:pt idx="19" formatCode="General">
                  <c:v>132.82297810629382</c:v>
                </c:pt>
                <c:pt idx="20" formatCode="General">
                  <c:v>134.75563717323374</c:v>
                </c:pt>
                <c:pt idx="21" formatCode="General">
                  <c:v>136.73697042635587</c:v>
                </c:pt>
                <c:pt idx="22">
                  <c:v>138.75659245142629</c:v>
                </c:pt>
                <c:pt idx="23">
                  <c:v>140.88226721642187</c:v>
                </c:pt>
                <c:pt idx="24">
                  <c:v>143.12552543740591</c:v>
                </c:pt>
                <c:pt idx="25">
                  <c:v>145.25291263886265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109.52199355172382</c:v>
                </c:pt>
                <c:pt idx="1">
                  <c:v>110.14289102253657</c:v>
                </c:pt>
                <c:pt idx="2">
                  <c:v>114.24914214477194</c:v>
                </c:pt>
                <c:pt idx="3">
                  <c:v>112.07193204164133</c:v>
                </c:pt>
                <c:pt idx="4">
                  <c:v>115.99575213782256</c:v>
                </c:pt>
                <c:pt idx="5">
                  <c:v>111.37951388333838</c:v>
                </c:pt>
                <c:pt idx="6">
                  <c:v>111.56567866234369</c:v>
                </c:pt>
                <c:pt idx="7">
                  <c:v>114.55010149815502</c:v>
                </c:pt>
                <c:pt idx="8">
                  <c:v>112.62495473312575</c:v>
                </c:pt>
                <c:pt idx="9">
                  <c:v>119.08898680472747</c:v>
                </c:pt>
                <c:pt idx="10">
                  <c:v>118.37801785001562</c:v>
                </c:pt>
                <c:pt idx="11">
                  <c:v>114.26863004250558</c:v>
                </c:pt>
                <c:pt idx="12">
                  <c:v>115.52601322085923</c:v>
                </c:pt>
                <c:pt idx="13">
                  <c:v>116.7184868529236</c:v>
                </c:pt>
                <c:pt idx="14">
                  <c:v>118.17766943850945</c:v>
                </c:pt>
                <c:pt idx="15">
                  <c:v>119.25471812474942</c:v>
                </c:pt>
                <c:pt idx="16">
                  <c:v>120.3940552152765</c:v>
                </c:pt>
                <c:pt idx="17">
                  <c:v>121.49876838018533</c:v>
                </c:pt>
                <c:pt idx="18" formatCode="General">
                  <c:v>122.63318390996632</c:v>
                </c:pt>
                <c:pt idx="19" formatCode="General">
                  <c:v>123.95600126754152</c:v>
                </c:pt>
                <c:pt idx="20" formatCode="General">
                  <c:v>125.37792027792231</c:v>
                </c:pt>
                <c:pt idx="21" formatCode="General">
                  <c:v>126.87842780594619</c:v>
                </c:pt>
                <c:pt idx="22">
                  <c:v>128.51255793934365</c:v>
                </c:pt>
                <c:pt idx="23">
                  <c:v>130.26061863897246</c:v>
                </c:pt>
                <c:pt idx="24">
                  <c:v>132.06334153500333</c:v>
                </c:pt>
                <c:pt idx="25">
                  <c:v>133.77251555448012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288.96515264318441</c:v>
                </c:pt>
                <c:pt idx="1">
                  <c:v>306.54845478693278</c:v>
                </c:pt>
                <c:pt idx="2">
                  <c:v>335.00728074263452</c:v>
                </c:pt>
                <c:pt idx="3">
                  <c:v>341.94260002380491</c:v>
                </c:pt>
                <c:pt idx="4">
                  <c:v>369.36080432306852</c:v>
                </c:pt>
                <c:pt idx="5">
                  <c:v>367.54349964585197</c:v>
                </c:pt>
                <c:pt idx="6">
                  <c:v>368.08298962911078</c:v>
                </c:pt>
                <c:pt idx="7">
                  <c:v>383.50792209129304</c:v>
                </c:pt>
                <c:pt idx="8">
                  <c:v>388.32494620070946</c:v>
                </c:pt>
                <c:pt idx="9">
                  <c:v>420.42465629857872</c:v>
                </c:pt>
                <c:pt idx="10">
                  <c:v>420.04824246621479</c:v>
                </c:pt>
                <c:pt idx="11">
                  <c:v>420.10532230272207</c:v>
                </c:pt>
                <c:pt idx="12">
                  <c:v>426.76728433496385</c:v>
                </c:pt>
                <c:pt idx="13">
                  <c:v>435.21727641749288</c:v>
                </c:pt>
                <c:pt idx="14">
                  <c:v>444.37208351337136</c:v>
                </c:pt>
                <c:pt idx="15">
                  <c:v>451.93637512691794</c:v>
                </c:pt>
                <c:pt idx="16">
                  <c:v>459.04592607589223</c:v>
                </c:pt>
                <c:pt idx="17">
                  <c:v>466.13115245755779</c:v>
                </c:pt>
                <c:pt idx="18" formatCode="General">
                  <c:v>473.37973273009544</c:v>
                </c:pt>
                <c:pt idx="19" formatCode="General">
                  <c:v>480.58169647069587</c:v>
                </c:pt>
                <c:pt idx="20" formatCode="General">
                  <c:v>488.01740633614372</c:v>
                </c:pt>
                <c:pt idx="21" formatCode="General">
                  <c:v>495.55245847831344</c:v>
                </c:pt>
                <c:pt idx="22" formatCode="General">
                  <c:v>503.1736947596188</c:v>
                </c:pt>
                <c:pt idx="23" formatCode="General">
                  <c:v>510.92315864251248</c:v>
                </c:pt>
                <c:pt idx="24" formatCode="General">
                  <c:v>518.76081831825127</c:v>
                </c:pt>
                <c:pt idx="25" formatCode="General">
                  <c:v>526.41458528569569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134.89540702878367</c:v>
                </c:pt>
                <c:pt idx="1">
                  <c:v>134.86895902504412</c:v>
                </c:pt>
                <c:pt idx="2">
                  <c:v>146.47271667238402</c:v>
                </c:pt>
                <c:pt idx="3">
                  <c:v>137.50976015035826</c:v>
                </c:pt>
                <c:pt idx="4">
                  <c:v>161.41285549834848</c:v>
                </c:pt>
                <c:pt idx="5">
                  <c:v>170.52314828322903</c:v>
                </c:pt>
                <c:pt idx="6">
                  <c:v>203.35471723728881</c:v>
                </c:pt>
                <c:pt idx="7">
                  <c:v>208.55714047464281</c:v>
                </c:pt>
                <c:pt idx="8">
                  <c:v>206.11538713574018</c:v>
                </c:pt>
                <c:pt idx="9">
                  <c:v>218.26656232222695</c:v>
                </c:pt>
                <c:pt idx="10">
                  <c:v>236.06467886722814</c:v>
                </c:pt>
                <c:pt idx="11">
                  <c:v>223.30482708353071</c:v>
                </c:pt>
                <c:pt idx="12">
                  <c:v>245.22929102103257</c:v>
                </c:pt>
                <c:pt idx="13">
                  <c:v>254.97950896655058</c:v>
                </c:pt>
                <c:pt idx="14">
                  <c:v>265.0441390525371</c:v>
                </c:pt>
                <c:pt idx="15">
                  <c:v>273.9946805896621</c:v>
                </c:pt>
                <c:pt idx="16">
                  <c:v>282.56722601878016</c:v>
                </c:pt>
                <c:pt idx="17">
                  <c:v>290.88974303051367</c:v>
                </c:pt>
                <c:pt idx="18" formatCode="General">
                  <c:v>298.99478578096648</c:v>
                </c:pt>
                <c:pt idx="19" formatCode="General">
                  <c:v>306.94384481509582</c:v>
                </c:pt>
                <c:pt idx="20" formatCode="General">
                  <c:v>314.82352650446222</c:v>
                </c:pt>
                <c:pt idx="21" formatCode="General">
                  <c:v>322.53655581584616</c:v>
                </c:pt>
                <c:pt idx="22" formatCode="General">
                  <c:v>330.08566337433086</c:v>
                </c:pt>
                <c:pt idx="23" formatCode="General">
                  <c:v>337.50932043585368</c:v>
                </c:pt>
                <c:pt idx="24" formatCode="General">
                  <c:v>344.71734111609146</c:v>
                </c:pt>
                <c:pt idx="25" formatCode="General">
                  <c:v>351.4603846901914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19.21396485095806</c:v>
                </c:pt>
                <c:pt idx="1">
                  <c:v>18.83333602137894</c:v>
                </c:pt>
                <c:pt idx="2">
                  <c:v>20.739472244531964</c:v>
                </c:pt>
                <c:pt idx="3">
                  <c:v>19.65871352417145</c:v>
                </c:pt>
                <c:pt idx="4">
                  <c:v>22.374403754542161</c:v>
                </c:pt>
                <c:pt idx="5">
                  <c:v>23.999040835549341</c:v>
                </c:pt>
                <c:pt idx="6">
                  <c:v>28.73871081345106</c:v>
                </c:pt>
                <c:pt idx="7">
                  <c:v>29.18568973834703</c:v>
                </c:pt>
                <c:pt idx="8">
                  <c:v>28.736073815859431</c:v>
                </c:pt>
                <c:pt idx="9">
                  <c:v>30.599458099820392</c:v>
                </c:pt>
                <c:pt idx="10">
                  <c:v>33.028622668758516</c:v>
                </c:pt>
                <c:pt idx="11">
                  <c:v>31.364355988918661</c:v>
                </c:pt>
                <c:pt idx="12">
                  <c:v>34.325109139753266</c:v>
                </c:pt>
                <c:pt idx="13">
                  <c:v>35.677170266011409</c:v>
                </c:pt>
                <c:pt idx="14">
                  <c:v>37.065981880544058</c:v>
                </c:pt>
                <c:pt idx="15">
                  <c:v>38.319626482200647</c:v>
                </c:pt>
                <c:pt idx="16">
                  <c:v>39.526995256758546</c:v>
                </c:pt>
                <c:pt idx="17">
                  <c:v>40.701171896328191</c:v>
                </c:pt>
                <c:pt idx="18" formatCode="General">
                  <c:v>41.846895514447411</c:v>
                </c:pt>
                <c:pt idx="19" formatCode="General">
                  <c:v>42.959281441061435</c:v>
                </c:pt>
                <c:pt idx="20" formatCode="General">
                  <c:v>44.065238784803789</c:v>
                </c:pt>
                <c:pt idx="21" formatCode="General">
                  <c:v>45.147160704375644</c:v>
                </c:pt>
                <c:pt idx="22" formatCode="General">
                  <c:v>46.211427478468316</c:v>
                </c:pt>
                <c:pt idx="23" formatCode="General">
                  <c:v>47.253977750576091</c:v>
                </c:pt>
                <c:pt idx="24" formatCode="General">
                  <c:v>48.286717648593445</c:v>
                </c:pt>
                <c:pt idx="25" formatCode="General">
                  <c:v>49.261107198260483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100.73584880368632</c:v>
                </c:pt>
                <c:pt idx="1">
                  <c:v>92.039615817664838</c:v>
                </c:pt>
                <c:pt idx="2">
                  <c:v>74.954695503098733</c:v>
                </c:pt>
                <c:pt idx="3">
                  <c:v>80.50931774019223</c:v>
                </c:pt>
                <c:pt idx="4">
                  <c:v>59.922050448255519</c:v>
                </c:pt>
                <c:pt idx="5">
                  <c:v>74.446269157921549</c:v>
                </c:pt>
                <c:pt idx="6">
                  <c:v>68.918769624372217</c:v>
                </c:pt>
                <c:pt idx="7">
                  <c:v>71.112874319166764</c:v>
                </c:pt>
                <c:pt idx="8">
                  <c:v>67.393664641755421</c:v>
                </c:pt>
                <c:pt idx="9">
                  <c:v>75.036889207583187</c:v>
                </c:pt>
                <c:pt idx="10">
                  <c:v>65.589222896642383</c:v>
                </c:pt>
                <c:pt idx="11">
                  <c:v>73.63654914730823</c:v>
                </c:pt>
                <c:pt idx="12">
                  <c:v>66.047539527395784</c:v>
                </c:pt>
                <c:pt idx="13">
                  <c:v>64.387891351492101</c:v>
                </c:pt>
                <c:pt idx="14">
                  <c:v>62.51401047699666</c:v>
                </c:pt>
                <c:pt idx="15">
                  <c:v>61.840996922475597</c:v>
                </c:pt>
                <c:pt idx="16">
                  <c:v>61.299700213931175</c:v>
                </c:pt>
                <c:pt idx="17">
                  <c:v>60.618542576409844</c:v>
                </c:pt>
                <c:pt idx="18">
                  <c:v>60.091400433010897</c:v>
                </c:pt>
                <c:pt idx="19">
                  <c:v>59.485359417791251</c:v>
                </c:pt>
                <c:pt idx="20">
                  <c:v>58.965322916038843</c:v>
                </c:pt>
                <c:pt idx="21">
                  <c:v>58.374015054246883</c:v>
                </c:pt>
                <c:pt idx="22">
                  <c:v>57.719706512717856</c:v>
                </c:pt>
                <c:pt idx="23">
                  <c:v>56.996877970277936</c:v>
                </c:pt>
                <c:pt idx="24">
                  <c:v>56.342657194343161</c:v>
                </c:pt>
                <c:pt idx="25">
                  <c:v>57.668363339172423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276.50208736426868</c:v>
                </c:pt>
                <c:pt idx="1">
                  <c:v>269.25344928263496</c:v>
                </c:pt>
                <c:pt idx="2">
                  <c:v>260.12785613858267</c:v>
                </c:pt>
                <c:pt idx="3">
                  <c:v>248.99397870623105</c:v>
                </c:pt>
                <c:pt idx="4">
                  <c:v>248.26536168788303</c:v>
                </c:pt>
                <c:pt idx="5">
                  <c:v>259.8864296034605</c:v>
                </c:pt>
                <c:pt idx="6">
                  <c:v>260.26934632544999</c:v>
                </c:pt>
                <c:pt idx="7">
                  <c:v>242.25503635551016</c:v>
                </c:pt>
                <c:pt idx="8">
                  <c:v>235.56541382628274</c:v>
                </c:pt>
                <c:pt idx="9">
                  <c:v>235.27152201069026</c:v>
                </c:pt>
                <c:pt idx="10">
                  <c:v>206.58415781168114</c:v>
                </c:pt>
                <c:pt idx="11">
                  <c:v>225.41762220419861</c:v>
                </c:pt>
                <c:pt idx="12">
                  <c:v>212.21471511319405</c:v>
                </c:pt>
                <c:pt idx="13">
                  <c:v>207.33603335206641</c:v>
                </c:pt>
                <c:pt idx="14">
                  <c:v>202.47466641357047</c:v>
                </c:pt>
                <c:pt idx="15">
                  <c:v>196.69163022617215</c:v>
                </c:pt>
                <c:pt idx="16">
                  <c:v>190.70345617098556</c:v>
                </c:pt>
                <c:pt idx="17">
                  <c:v>184.63800450404702</c:v>
                </c:pt>
                <c:pt idx="18">
                  <c:v>178.53741668312776</c:v>
                </c:pt>
                <c:pt idx="19">
                  <c:v>172.40557094502688</c:v>
                </c:pt>
                <c:pt idx="20">
                  <c:v>166.32631154468189</c:v>
                </c:pt>
                <c:pt idx="21">
                  <c:v>160.18509582714088</c:v>
                </c:pt>
                <c:pt idx="22">
                  <c:v>154.03904131311566</c:v>
                </c:pt>
                <c:pt idx="23">
                  <c:v>147.85596417014889</c:v>
                </c:pt>
                <c:pt idx="24">
                  <c:v>141.6108626434858</c:v>
                </c:pt>
                <c:pt idx="25">
                  <c:v>135.10284182407375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368.17451374398246</c:v>
                </c:pt>
                <c:pt idx="1">
                  <c:v>376.06604899905466</c:v>
                </c:pt>
                <c:pt idx="2">
                  <c:v>374.64293064175683</c:v>
                </c:pt>
                <c:pt idx="3">
                  <c:v>377.08671051164458</c:v>
                </c:pt>
                <c:pt idx="4">
                  <c:v>374.60757573756814</c:v>
                </c:pt>
                <c:pt idx="5">
                  <c:v>380.41645222563864</c:v>
                </c:pt>
                <c:pt idx="6">
                  <c:v>392.27452484502459</c:v>
                </c:pt>
                <c:pt idx="7">
                  <c:v>378.82308279576739</c:v>
                </c:pt>
                <c:pt idx="8">
                  <c:v>363.50478371341535</c:v>
                </c:pt>
                <c:pt idx="9">
                  <c:v>378.35763512482373</c:v>
                </c:pt>
                <c:pt idx="10">
                  <c:v>348.60006862806915</c:v>
                </c:pt>
                <c:pt idx="11">
                  <c:v>365.7565424471025</c:v>
                </c:pt>
                <c:pt idx="12">
                  <c:v>354.15541733369719</c:v>
                </c:pt>
                <c:pt idx="13">
                  <c:v>351.62381836681635</c:v>
                </c:pt>
                <c:pt idx="14">
                  <c:v>349.16510792118379</c:v>
                </c:pt>
                <c:pt idx="15">
                  <c:v>345.12148815294745</c:v>
                </c:pt>
                <c:pt idx="16">
                  <c:v>340.69748799891391</c:v>
                </c:pt>
                <c:pt idx="17">
                  <c:v>336.09387404623385</c:v>
                </c:pt>
                <c:pt idx="18">
                  <c:v>331.44160854728557</c:v>
                </c:pt>
                <c:pt idx="19">
                  <c:v>326.73446452173357</c:v>
                </c:pt>
                <c:pt idx="20">
                  <c:v>322.09948677895801</c:v>
                </c:pt>
                <c:pt idx="21">
                  <c:v>317.40045487229605</c:v>
                </c:pt>
                <c:pt idx="22">
                  <c:v>312.66496913247931</c:v>
                </c:pt>
                <c:pt idx="23">
                  <c:v>307.90558700679526</c:v>
                </c:pt>
                <c:pt idx="24">
                  <c:v>303.07665217088834</c:v>
                </c:pt>
                <c:pt idx="25">
                  <c:v>297.89037166258476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371.28547657633243</c:v>
                </c:pt>
                <c:pt idx="1">
                  <c:v>366.59405760865684</c:v>
                </c:pt>
                <c:pt idx="2">
                  <c:v>387.78116417073011</c:v>
                </c:pt>
                <c:pt idx="3">
                  <c:v>360.29382246280744</c:v>
                </c:pt>
                <c:pt idx="4">
                  <c:v>377.62234217825159</c:v>
                </c:pt>
                <c:pt idx="5">
                  <c:v>394.06474367741231</c:v>
                </c:pt>
                <c:pt idx="6">
                  <c:v>410.9418931436287</c:v>
                </c:pt>
                <c:pt idx="7">
                  <c:v>402.12275408362723</c:v>
                </c:pt>
                <c:pt idx="8">
                  <c:v>400.30808786595242</c:v>
                </c:pt>
                <c:pt idx="9">
                  <c:v>384.55892902288605</c:v>
                </c:pt>
                <c:pt idx="10">
                  <c:v>404.07929033364456</c:v>
                </c:pt>
                <c:pt idx="11">
                  <c:v>388.5077793589644</c:v>
                </c:pt>
                <c:pt idx="12">
                  <c:v>395.49509014002609</c:v>
                </c:pt>
                <c:pt idx="13">
                  <c:v>397.92722216927405</c:v>
                </c:pt>
                <c:pt idx="14">
                  <c:v>400.75117498563475</c:v>
                </c:pt>
                <c:pt idx="15">
                  <c:v>401.94483356515872</c:v>
                </c:pt>
                <c:pt idx="16">
                  <c:v>402.62919033023314</c:v>
                </c:pt>
                <c:pt idx="17">
                  <c:v>403.05413696858579</c:v>
                </c:pt>
                <c:pt idx="18">
                  <c:v>403.47026906379102</c:v>
                </c:pt>
                <c:pt idx="19">
                  <c:v>403.94080301476043</c:v>
                </c:pt>
                <c:pt idx="20">
                  <c:v>404.58814968375555</c:v>
                </c:pt>
                <c:pt idx="21">
                  <c:v>405.2748610154797</c:v>
                </c:pt>
                <c:pt idx="22">
                  <c:v>406.02534703849796</c:v>
                </c:pt>
                <c:pt idx="23">
                  <c:v>406.85922816844169</c:v>
                </c:pt>
                <c:pt idx="24">
                  <c:v>407.72508393593637</c:v>
                </c:pt>
                <c:pt idx="25">
                  <c:v>408.20591780667513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92.858555437079147</c:v>
                </c:pt>
                <c:pt idx="1">
                  <c:v>97.550187436095982</c:v>
                </c:pt>
                <c:pt idx="2">
                  <c:v>104.79274174150855</c:v>
                </c:pt>
                <c:pt idx="3">
                  <c:v>103.47716483915015</c:v>
                </c:pt>
                <c:pt idx="4">
                  <c:v>110.99185423425796</c:v>
                </c:pt>
                <c:pt idx="5">
                  <c:v>106.7399026875996</c:v>
                </c:pt>
                <c:pt idx="6">
                  <c:v>107.62336971932936</c:v>
                </c:pt>
                <c:pt idx="7">
                  <c:v>112.78939864349219</c:v>
                </c:pt>
                <c:pt idx="8">
                  <c:v>111.31368806715933</c:v>
                </c:pt>
                <c:pt idx="9">
                  <c:v>120.24436110866316</c:v>
                </c:pt>
                <c:pt idx="10">
                  <c:v>121.18669847774684</c:v>
                </c:pt>
                <c:pt idx="11">
                  <c:v>117.60537142475108</c:v>
                </c:pt>
                <c:pt idx="12">
                  <c:v>119.75354016908014</c:v>
                </c:pt>
                <c:pt idx="13">
                  <c:v>121.82859225737265</c:v>
                </c:pt>
                <c:pt idx="14">
                  <c:v>124.06816631765003</c:v>
                </c:pt>
                <c:pt idx="15">
                  <c:v>125.78865080971623</c:v>
                </c:pt>
                <c:pt idx="16">
                  <c:v>127.50996271922911</c:v>
                </c:pt>
                <c:pt idx="17">
                  <c:v>129.22560614013867</c:v>
                </c:pt>
                <c:pt idx="18" formatCode="General">
                  <c:v>130.99570733730928</c:v>
                </c:pt>
                <c:pt idx="19" formatCode="General">
                  <c:v>132.82297810629382</c:v>
                </c:pt>
                <c:pt idx="20" formatCode="General">
                  <c:v>134.75563717323374</c:v>
                </c:pt>
                <c:pt idx="21" formatCode="General">
                  <c:v>136.73697042635587</c:v>
                </c:pt>
                <c:pt idx="22">
                  <c:v>138.75659245142629</c:v>
                </c:pt>
                <c:pt idx="23">
                  <c:v>140.88226721642187</c:v>
                </c:pt>
                <c:pt idx="24">
                  <c:v>143.12552543740591</c:v>
                </c:pt>
                <c:pt idx="25">
                  <c:v>145.25291263886265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109.52199355172382</c:v>
                </c:pt>
                <c:pt idx="1">
                  <c:v>110.14289102253657</c:v>
                </c:pt>
                <c:pt idx="2">
                  <c:v>114.24914214477194</c:v>
                </c:pt>
                <c:pt idx="3">
                  <c:v>112.07193204164133</c:v>
                </c:pt>
                <c:pt idx="4">
                  <c:v>115.99575213782256</c:v>
                </c:pt>
                <c:pt idx="5">
                  <c:v>111.37951388333838</c:v>
                </c:pt>
                <c:pt idx="6">
                  <c:v>111.56567866234369</c:v>
                </c:pt>
                <c:pt idx="7">
                  <c:v>114.55010149815502</c:v>
                </c:pt>
                <c:pt idx="8">
                  <c:v>112.62495473312575</c:v>
                </c:pt>
                <c:pt idx="9">
                  <c:v>119.08898680472747</c:v>
                </c:pt>
                <c:pt idx="10">
                  <c:v>118.37801785001562</c:v>
                </c:pt>
                <c:pt idx="11">
                  <c:v>114.26863004250558</c:v>
                </c:pt>
                <c:pt idx="12">
                  <c:v>115.52601322085923</c:v>
                </c:pt>
                <c:pt idx="13">
                  <c:v>116.7184868529236</c:v>
                </c:pt>
                <c:pt idx="14">
                  <c:v>118.17766943850945</c:v>
                </c:pt>
                <c:pt idx="15">
                  <c:v>119.25471812474942</c:v>
                </c:pt>
                <c:pt idx="16">
                  <c:v>120.3940552152765</c:v>
                </c:pt>
                <c:pt idx="17">
                  <c:v>121.49876838018533</c:v>
                </c:pt>
                <c:pt idx="18" formatCode="General">
                  <c:v>122.63318390996632</c:v>
                </c:pt>
                <c:pt idx="19" formatCode="General">
                  <c:v>123.95600126754152</c:v>
                </c:pt>
                <c:pt idx="20" formatCode="General">
                  <c:v>125.37792027792231</c:v>
                </c:pt>
                <c:pt idx="21" formatCode="General">
                  <c:v>126.87842780594619</c:v>
                </c:pt>
                <c:pt idx="22">
                  <c:v>128.51255793934365</c:v>
                </c:pt>
                <c:pt idx="23">
                  <c:v>130.26061863897246</c:v>
                </c:pt>
                <c:pt idx="24">
                  <c:v>132.06334153500333</c:v>
                </c:pt>
                <c:pt idx="25">
                  <c:v>133.77251555448012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288.96515264318441</c:v>
                </c:pt>
                <c:pt idx="1">
                  <c:v>306.54845478693278</c:v>
                </c:pt>
                <c:pt idx="2">
                  <c:v>335.00728074263452</c:v>
                </c:pt>
                <c:pt idx="3">
                  <c:v>341.94260002380491</c:v>
                </c:pt>
                <c:pt idx="4">
                  <c:v>369.36080432306852</c:v>
                </c:pt>
                <c:pt idx="5">
                  <c:v>367.54349964585197</c:v>
                </c:pt>
                <c:pt idx="6">
                  <c:v>368.08298962911078</c:v>
                </c:pt>
                <c:pt idx="7">
                  <c:v>383.50792209129304</c:v>
                </c:pt>
                <c:pt idx="8">
                  <c:v>388.32494620070946</c:v>
                </c:pt>
                <c:pt idx="9">
                  <c:v>420.42465629857872</c:v>
                </c:pt>
                <c:pt idx="10">
                  <c:v>420.04824246621479</c:v>
                </c:pt>
                <c:pt idx="11">
                  <c:v>420.10532230272207</c:v>
                </c:pt>
                <c:pt idx="12">
                  <c:v>426.76728433496385</c:v>
                </c:pt>
                <c:pt idx="13">
                  <c:v>435.21727641749288</c:v>
                </c:pt>
                <c:pt idx="14">
                  <c:v>444.37208351337136</c:v>
                </c:pt>
                <c:pt idx="15">
                  <c:v>451.93637512691794</c:v>
                </c:pt>
                <c:pt idx="16">
                  <c:v>459.04592607589223</c:v>
                </c:pt>
                <c:pt idx="17">
                  <c:v>466.13115245755779</c:v>
                </c:pt>
                <c:pt idx="18" formatCode="General">
                  <c:v>473.37973273009544</c:v>
                </c:pt>
                <c:pt idx="19" formatCode="General">
                  <c:v>480.58169647069587</c:v>
                </c:pt>
                <c:pt idx="20" formatCode="General">
                  <c:v>488.01740633614372</c:v>
                </c:pt>
                <c:pt idx="21" formatCode="General">
                  <c:v>495.55245847831344</c:v>
                </c:pt>
                <c:pt idx="22" formatCode="General">
                  <c:v>503.1736947596188</c:v>
                </c:pt>
                <c:pt idx="23" formatCode="General">
                  <c:v>510.92315864251248</c:v>
                </c:pt>
                <c:pt idx="24" formatCode="General">
                  <c:v>518.76081831825127</c:v>
                </c:pt>
                <c:pt idx="25" formatCode="General">
                  <c:v>526.41458528569569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134.89540702878367</c:v>
                </c:pt>
                <c:pt idx="1">
                  <c:v>134.86895902504412</c:v>
                </c:pt>
                <c:pt idx="2">
                  <c:v>146.47271667238402</c:v>
                </c:pt>
                <c:pt idx="3">
                  <c:v>137.50976015035826</c:v>
                </c:pt>
                <c:pt idx="4">
                  <c:v>161.41285549834848</c:v>
                </c:pt>
                <c:pt idx="5">
                  <c:v>170.52314828322903</c:v>
                </c:pt>
                <c:pt idx="6">
                  <c:v>203.35471723728881</c:v>
                </c:pt>
                <c:pt idx="7">
                  <c:v>208.55714047464281</c:v>
                </c:pt>
                <c:pt idx="8">
                  <c:v>206.11538713574018</c:v>
                </c:pt>
                <c:pt idx="9">
                  <c:v>218.26656232222695</c:v>
                </c:pt>
                <c:pt idx="10">
                  <c:v>236.06467886722814</c:v>
                </c:pt>
                <c:pt idx="11">
                  <c:v>223.30482708353071</c:v>
                </c:pt>
                <c:pt idx="12">
                  <c:v>245.22929102103257</c:v>
                </c:pt>
                <c:pt idx="13">
                  <c:v>254.97950896655058</c:v>
                </c:pt>
                <c:pt idx="14">
                  <c:v>265.0441390525371</c:v>
                </c:pt>
                <c:pt idx="15">
                  <c:v>273.9946805896621</c:v>
                </c:pt>
                <c:pt idx="16">
                  <c:v>282.56722601878016</c:v>
                </c:pt>
                <c:pt idx="17">
                  <c:v>290.88974303051367</c:v>
                </c:pt>
                <c:pt idx="18" formatCode="General">
                  <c:v>298.99478578096648</c:v>
                </c:pt>
                <c:pt idx="19" formatCode="General">
                  <c:v>306.94384481509582</c:v>
                </c:pt>
                <c:pt idx="20" formatCode="General">
                  <c:v>314.82352650446222</c:v>
                </c:pt>
                <c:pt idx="21" formatCode="General">
                  <c:v>322.53655581584616</c:v>
                </c:pt>
                <c:pt idx="22" formatCode="General">
                  <c:v>330.08566337433086</c:v>
                </c:pt>
                <c:pt idx="23" formatCode="General">
                  <c:v>337.50932043585368</c:v>
                </c:pt>
                <c:pt idx="24" formatCode="General">
                  <c:v>344.71734111609146</c:v>
                </c:pt>
                <c:pt idx="25" formatCode="General">
                  <c:v>351.4603846901914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19.21396485095806</c:v>
                </c:pt>
                <c:pt idx="1">
                  <c:v>18.83333602137894</c:v>
                </c:pt>
                <c:pt idx="2">
                  <c:v>20.739472244531964</c:v>
                </c:pt>
                <c:pt idx="3">
                  <c:v>19.65871352417145</c:v>
                </c:pt>
                <c:pt idx="4">
                  <c:v>22.374403754542161</c:v>
                </c:pt>
                <c:pt idx="5">
                  <c:v>23.999040835549341</c:v>
                </c:pt>
                <c:pt idx="6">
                  <c:v>28.73871081345106</c:v>
                </c:pt>
                <c:pt idx="7">
                  <c:v>29.18568973834703</c:v>
                </c:pt>
                <c:pt idx="8">
                  <c:v>28.736073815859431</c:v>
                </c:pt>
                <c:pt idx="9">
                  <c:v>30.599458099820392</c:v>
                </c:pt>
                <c:pt idx="10">
                  <c:v>33.028622668758516</c:v>
                </c:pt>
                <c:pt idx="11">
                  <c:v>31.364355988918661</c:v>
                </c:pt>
                <c:pt idx="12">
                  <c:v>34.325109139753266</c:v>
                </c:pt>
                <c:pt idx="13">
                  <c:v>35.677170266011409</c:v>
                </c:pt>
                <c:pt idx="14">
                  <c:v>37.065981880544058</c:v>
                </c:pt>
                <c:pt idx="15">
                  <c:v>38.319626482200647</c:v>
                </c:pt>
                <c:pt idx="16">
                  <c:v>39.526995256758546</c:v>
                </c:pt>
                <c:pt idx="17">
                  <c:v>40.701171896328191</c:v>
                </c:pt>
                <c:pt idx="18" formatCode="General">
                  <c:v>41.846895514447411</c:v>
                </c:pt>
                <c:pt idx="19" formatCode="General">
                  <c:v>42.959281441061435</c:v>
                </c:pt>
                <c:pt idx="20" formatCode="General">
                  <c:v>44.065238784803789</c:v>
                </c:pt>
                <c:pt idx="21" formatCode="General">
                  <c:v>45.147160704375644</c:v>
                </c:pt>
                <c:pt idx="22" formatCode="General">
                  <c:v>46.211427478468316</c:v>
                </c:pt>
                <c:pt idx="23" formatCode="General">
                  <c:v>47.253977750576091</c:v>
                </c:pt>
                <c:pt idx="24" formatCode="General">
                  <c:v>48.286717648593445</c:v>
                </c:pt>
                <c:pt idx="25" formatCode="General">
                  <c:v>49.261107198260483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142.11344998566358</c:v>
                </c:pt>
                <c:pt idx="1">
                  <c:v>65.97555635563188</c:v>
                </c:pt>
                <c:pt idx="2">
                  <c:v>105.58038632047479</c:v>
                </c:pt>
                <c:pt idx="3">
                  <c:v>69.239672448721819</c:v>
                </c:pt>
                <c:pt idx="4">
                  <c:v>82.39904437999914</c:v>
                </c:pt>
                <c:pt idx="5">
                  <c:v>112.05047241291014</c:v>
                </c:pt>
                <c:pt idx="6">
                  <c:v>28.418502038047791</c:v>
                </c:pt>
                <c:pt idx="7">
                  <c:v>30.984473496547064</c:v>
                </c:pt>
                <c:pt idx="8">
                  <c:v>24.622561847299345</c:v>
                </c:pt>
                <c:pt idx="9">
                  <c:v>42.404562749373547</c:v>
                </c:pt>
                <c:pt idx="10">
                  <c:v>120.31365488352644</c:v>
                </c:pt>
                <c:pt idx="11">
                  <c:v>159.0666995882778</c:v>
                </c:pt>
                <c:pt idx="12">
                  <c:v>47.105790488250967</c:v>
                </c:pt>
                <c:pt idx="13">
                  <c:v>21.627910326937879</c:v>
                </c:pt>
                <c:pt idx="14">
                  <c:v>65.107117441471758</c:v>
                </c:pt>
                <c:pt idx="15">
                  <c:v>66.039361014646175</c:v>
                </c:pt>
                <c:pt idx="16">
                  <c:v>43.755103719755908</c:v>
                </c:pt>
                <c:pt idx="17">
                  <c:v>138.92894500308412</c:v>
                </c:pt>
                <c:pt idx="18">
                  <c:v>47.833992930442548</c:v>
                </c:pt>
                <c:pt idx="19">
                  <c:v>2.1998499632052932</c:v>
                </c:pt>
                <c:pt idx="20">
                  <c:v>124.45083461496999</c:v>
                </c:pt>
                <c:pt idx="21">
                  <c:v>27.622766338791287</c:v>
                </c:pt>
                <c:pt idx="22">
                  <c:v>31.989800823579117</c:v>
                </c:pt>
                <c:pt idx="23">
                  <c:v>66.217533371869635</c:v>
                </c:pt>
                <c:pt idx="24">
                  <c:v>28.852951998385961</c:v>
                </c:pt>
                <c:pt idx="25">
                  <c:v>194.09800545813567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169.57564820166911</c:v>
                </c:pt>
                <c:pt idx="1">
                  <c:v>69.219960812129912</c:v>
                </c:pt>
                <c:pt idx="2">
                  <c:v>123.68682931070349</c:v>
                </c:pt>
                <c:pt idx="3">
                  <c:v>81.76153485929774</c:v>
                </c:pt>
                <c:pt idx="4">
                  <c:v>91.828648614663621</c:v>
                </c:pt>
                <c:pt idx="5">
                  <c:v>139.35536746569616</c:v>
                </c:pt>
                <c:pt idx="6">
                  <c:v>36.071871159298851</c:v>
                </c:pt>
                <c:pt idx="7">
                  <c:v>36.068673926888145</c:v>
                </c:pt>
                <c:pt idx="8">
                  <c:v>25.321443253202418</c:v>
                </c:pt>
                <c:pt idx="9">
                  <c:v>43.537169652157047</c:v>
                </c:pt>
                <c:pt idx="10">
                  <c:v>131.55730305836315</c:v>
                </c:pt>
                <c:pt idx="11">
                  <c:v>160.63142495074962</c:v>
                </c:pt>
                <c:pt idx="12">
                  <c:v>42.179140855691976</c:v>
                </c:pt>
                <c:pt idx="13">
                  <c:v>18.355313409378684</c:v>
                </c:pt>
                <c:pt idx="14">
                  <c:v>59.628028743818177</c:v>
                </c:pt>
                <c:pt idx="15">
                  <c:v>59.233862347223933</c:v>
                </c:pt>
                <c:pt idx="16">
                  <c:v>37.069524929492999</c:v>
                </c:pt>
                <c:pt idx="17">
                  <c:v>139.11589787394414</c:v>
                </c:pt>
                <c:pt idx="18">
                  <c:v>47.914987048149172</c:v>
                </c:pt>
                <c:pt idx="19">
                  <c:v>2.3060321629068676</c:v>
                </c:pt>
                <c:pt idx="20">
                  <c:v>116.68295948537936</c:v>
                </c:pt>
                <c:pt idx="21">
                  <c:v>30.297629383648911</c:v>
                </c:pt>
                <c:pt idx="22">
                  <c:v>28.266820235084055</c:v>
                </c:pt>
                <c:pt idx="23">
                  <c:v>61.416302522330746</c:v>
                </c:pt>
                <c:pt idx="24">
                  <c:v>23.053921517805438</c:v>
                </c:pt>
                <c:pt idx="25">
                  <c:v>179.42270422032533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176.09792760714936</c:v>
                </c:pt>
                <c:pt idx="1">
                  <c:v>101.39362062512004</c:v>
                </c:pt>
                <c:pt idx="2">
                  <c:v>146.04535462188795</c:v>
                </c:pt>
                <c:pt idx="3">
                  <c:v>93.719050964224266</c:v>
                </c:pt>
                <c:pt idx="4">
                  <c:v>101.59471351596544</c:v>
                </c:pt>
                <c:pt idx="5">
                  <c:v>176.222265519704</c:v>
                </c:pt>
                <c:pt idx="6">
                  <c:v>34.761494546598215</c:v>
                </c:pt>
                <c:pt idx="7">
                  <c:v>39.58755768511633</c:v>
                </c:pt>
                <c:pt idx="8">
                  <c:v>35.125520861689552</c:v>
                </c:pt>
                <c:pt idx="9">
                  <c:v>45.973147080247976</c:v>
                </c:pt>
                <c:pt idx="10">
                  <c:v>134.34191001620587</c:v>
                </c:pt>
                <c:pt idx="11">
                  <c:v>135.57006764095948</c:v>
                </c:pt>
                <c:pt idx="12">
                  <c:v>34.803811930536831</c:v>
                </c:pt>
                <c:pt idx="13">
                  <c:v>22.637094965597409</c:v>
                </c:pt>
                <c:pt idx="14">
                  <c:v>61.975586634718191</c:v>
                </c:pt>
                <c:pt idx="15">
                  <c:v>60.865265298628152</c:v>
                </c:pt>
                <c:pt idx="16">
                  <c:v>39.785821336673941</c:v>
                </c:pt>
                <c:pt idx="17">
                  <c:v>165.04235179683127</c:v>
                </c:pt>
                <c:pt idx="18">
                  <c:v>50.658099507291247</c:v>
                </c:pt>
                <c:pt idx="19">
                  <c:v>2.0138924385917178</c:v>
                </c:pt>
                <c:pt idx="20">
                  <c:v>103.57518672590136</c:v>
                </c:pt>
                <c:pt idx="21">
                  <c:v>44.06935136615467</c:v>
                </c:pt>
                <c:pt idx="22">
                  <c:v>35.738880189438937</c:v>
                </c:pt>
                <c:pt idx="23">
                  <c:v>66.170905561004105</c:v>
                </c:pt>
                <c:pt idx="24">
                  <c:v>19.073427346087673</c:v>
                </c:pt>
                <c:pt idx="25">
                  <c:v>178.18669421767706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27.462198216005532</c:v>
                </c:pt>
                <c:pt idx="1">
                  <c:v>3.2444044564980317</c:v>
                </c:pt>
                <c:pt idx="2">
                  <c:v>18.1064429902287</c:v>
                </c:pt>
                <c:pt idx="3">
                  <c:v>12.52186241057592</c:v>
                </c:pt>
                <c:pt idx="4">
                  <c:v>9.4296042346644811</c:v>
                </c:pt>
                <c:pt idx="5">
                  <c:v>27.304895052786023</c:v>
                </c:pt>
                <c:pt idx="6">
                  <c:v>7.6533691212510604</c:v>
                </c:pt>
                <c:pt idx="7">
                  <c:v>5.084200430341081</c:v>
                </c:pt>
                <c:pt idx="8">
                  <c:v>0.69888140590307302</c:v>
                </c:pt>
                <c:pt idx="9">
                  <c:v>1.1326069027835004</c:v>
                </c:pt>
                <c:pt idx="10">
                  <c:v>11.243648174836707</c:v>
                </c:pt>
                <c:pt idx="11">
                  <c:v>1.5647253624718189</c:v>
                </c:pt>
                <c:pt idx="12">
                  <c:v>-4.9266496325589912</c:v>
                </c:pt>
                <c:pt idx="13">
                  <c:v>-3.2725969175591949</c:v>
                </c:pt>
                <c:pt idx="14">
                  <c:v>-5.4790886976535802</c:v>
                </c:pt>
                <c:pt idx="15">
                  <c:v>-6.805498667422242</c:v>
                </c:pt>
                <c:pt idx="16">
                  <c:v>-6.6855787902629089</c:v>
                </c:pt>
                <c:pt idx="17">
                  <c:v>0.18695287086001144</c:v>
                </c:pt>
                <c:pt idx="18">
                  <c:v>8.099411770662357E-2</c:v>
                </c:pt>
                <c:pt idx="19">
                  <c:v>0.10618219970157439</c:v>
                </c:pt>
                <c:pt idx="20">
                  <c:v>-7.7678751295906352</c:v>
                </c:pt>
                <c:pt idx="21">
                  <c:v>2.6748630448576236</c:v>
                </c:pt>
                <c:pt idx="22">
                  <c:v>-3.7229805884950622</c:v>
                </c:pt>
                <c:pt idx="23">
                  <c:v>-4.8012308495388893</c:v>
                </c:pt>
                <c:pt idx="24">
                  <c:v>-5.7990304805805231</c:v>
                </c:pt>
                <c:pt idx="25">
                  <c:v>-14.675301237810345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6.5222794054802478</c:v>
                </c:pt>
                <c:pt idx="1">
                  <c:v>32.173659812990124</c:v>
                </c:pt>
                <c:pt idx="2">
                  <c:v>22.358525311184465</c:v>
                </c:pt>
                <c:pt idx="3">
                  <c:v>11.957516104926526</c:v>
                </c:pt>
                <c:pt idx="4">
                  <c:v>9.7660649013018173</c:v>
                </c:pt>
                <c:pt idx="5">
                  <c:v>36.866898054007834</c:v>
                </c:pt>
                <c:pt idx="6">
                  <c:v>-1.3103766127006367</c:v>
                </c:pt>
                <c:pt idx="7">
                  <c:v>3.5188837582281849</c:v>
                </c:pt>
                <c:pt idx="8">
                  <c:v>9.8040776084871339</c:v>
                </c:pt>
                <c:pt idx="9">
                  <c:v>2.4359774280909292</c:v>
                </c:pt>
                <c:pt idx="10">
                  <c:v>2.7846069578427262</c:v>
                </c:pt>
                <c:pt idx="11">
                  <c:v>-25.061357309790139</c:v>
                </c:pt>
                <c:pt idx="12">
                  <c:v>-7.375328925155145</c:v>
                </c:pt>
                <c:pt idx="13">
                  <c:v>4.2817815562187249</c:v>
                </c:pt>
                <c:pt idx="14">
                  <c:v>2.3475578909000134</c:v>
                </c:pt>
                <c:pt idx="15">
                  <c:v>1.631402951404219</c:v>
                </c:pt>
                <c:pt idx="16">
                  <c:v>2.7162964071809412</c:v>
                </c:pt>
                <c:pt idx="17">
                  <c:v>25.926453922887134</c:v>
                </c:pt>
                <c:pt idx="18">
                  <c:v>2.7431124591420755</c:v>
                </c:pt>
                <c:pt idx="19">
                  <c:v>-0.29213972431514978</c:v>
                </c:pt>
                <c:pt idx="20">
                  <c:v>-13.107772759477996</c:v>
                </c:pt>
                <c:pt idx="21">
                  <c:v>13.77172198250576</c:v>
                </c:pt>
                <c:pt idx="22">
                  <c:v>7.4720599543548829</c:v>
                </c:pt>
                <c:pt idx="23">
                  <c:v>4.7546030386733591</c:v>
                </c:pt>
                <c:pt idx="24">
                  <c:v>-3.9804941717177655</c:v>
                </c:pt>
                <c:pt idx="25">
                  <c:v>-1.2360100026482712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7.5232146753737617</c:v>
                </c:pt>
                <c:pt idx="1">
                  <c:v>8.6803443459690328</c:v>
                </c:pt>
                <c:pt idx="2">
                  <c:v>8.3655820232001208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3.49261997256917</c:v>
                </c:pt>
                <c:pt idx="1">
                  <c:v>3.5432746496077132</c:v>
                </c:pt>
                <c:pt idx="2">
                  <c:v>4.8167327207900685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1.5044212325177406</c:v>
                </c:pt>
                <c:pt idx="1">
                  <c:v>1.8464695030607658</c:v>
                </c:pt>
                <c:pt idx="2">
                  <c:v>1.6513546628857936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1.640258861785902</c:v>
                </c:pt>
                <c:pt idx="1">
                  <c:v>1.8463058411283286</c:v>
                </c:pt>
                <c:pt idx="2">
                  <c:v>1.8806181617980704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1.3034714072002871</c:v>
                </c:pt>
                <c:pt idx="1">
                  <c:v>1.2961698752483253</c:v>
                </c:pt>
                <c:pt idx="2">
                  <c:v>1.6686478362858435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2.244816580070903</c:v>
                </c:pt>
                <c:pt idx="1">
                  <c:v>2.2286078716924886</c:v>
                </c:pt>
                <c:pt idx="2">
                  <c:v>2.1839673980856298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6.3691751495647413</c:v>
                </c:pt>
                <c:pt idx="1">
                  <c:v>6.7342375151384317</c:v>
                </c:pt>
                <c:pt idx="2">
                  <c:v>6.3819505582206126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8.4206873369587729</c:v>
                </c:pt>
                <c:pt idx="1">
                  <c:v>8.2225018517869017</c:v>
                </c:pt>
                <c:pt idx="2">
                  <c:v>6.4402945347051936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2.4936905995318672</c:v>
                </c:pt>
                <c:pt idx="1">
                  <c:v>2.1590922442420215</c:v>
                </c:pt>
                <c:pt idx="2">
                  <c:v>1.6533649622184212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7.3546330624359335</c:v>
                </c:pt>
                <c:pt idx="1">
                  <c:v>7.1211515942924786</c:v>
                </c:pt>
                <c:pt idx="2">
                  <c:v>7.8403837570328569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2.5322402463126004</c:v>
                </c:pt>
                <c:pt idx="1">
                  <c:v>2.4527023267866084</c:v>
                </c:pt>
                <c:pt idx="2">
                  <c:v>2.4065273926055752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0.11645585641947369</c:v>
                </c:pt>
                <c:pt idx="1">
                  <c:v>0.11804261672705399</c:v>
                </c:pt>
                <c:pt idx="2">
                  <c:v>9.5670531788004665E-2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6.5881895445667267</c:v>
                </c:pt>
                <c:pt idx="1">
                  <c:v>5.9728403127512104</c:v>
                </c:pt>
                <c:pt idx="2">
                  <c:v>4.9203686374820155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1.4622965040633316</c:v>
                </c:pt>
                <c:pt idx="1">
                  <c:v>1.55089400338812</c:v>
                </c:pt>
                <c:pt idx="2">
                  <c:v>2.0935270424376404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1.6934789707977147</c:v>
                </c:pt>
                <c:pt idx="1">
                  <c:v>1.4469396744651208</c:v>
                </c:pt>
                <c:pt idx="2">
                  <c:v>1.6977856452067366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3.5054297737515823</c:v>
                </c:pt>
                <c:pt idx="1">
                  <c:v>3.1438161080535973</c:v>
                </c:pt>
                <c:pt idx="2">
                  <c:v>3.1434676463366569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5.5892240451410942</c:v>
                </c:pt>
                <c:pt idx="1">
                  <c:v>6.3313587821357613</c:v>
                </c:pt>
                <c:pt idx="2">
                  <c:v>6.9379260153607323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3.6654160456793163</c:v>
                </c:pt>
                <c:pt idx="1">
                  <c:v>4.185260586411661</c:v>
                </c:pt>
                <c:pt idx="2">
                  <c:v>4.4521501111967678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4.3620480677861213</c:v>
                </c:pt>
                <c:pt idx="1">
                  <c:v>4.7005823020785993</c:v>
                </c:pt>
                <c:pt idx="2">
                  <c:v>4.8262856956348523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5.9317380481890236</c:v>
                </c:pt>
                <c:pt idx="1">
                  <c:v>7.133409713538021</c:v>
                </c:pt>
                <c:pt idx="2">
                  <c:v>8.3714887310200421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1.1449402740254433</c:v>
                </c:pt>
                <c:pt idx="1">
                  <c:v>0.93958326364234168</c:v>
                </c:pt>
                <c:pt idx="2">
                  <c:v>1.0753816201865816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3.4466464747451839</c:v>
                </c:pt>
                <c:pt idx="1">
                  <c:v>3.0522768313533506</c:v>
                </c:pt>
                <c:pt idx="2">
                  <c:v>2.9441678302160277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3.4959976693818362</c:v>
                </c:pt>
                <c:pt idx="1">
                  <c:v>3.0320999953021106</c:v>
                </c:pt>
                <c:pt idx="2">
                  <c:v>2.8914217000634248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2.3163116401732302</c:v>
                </c:pt>
                <c:pt idx="1">
                  <c:v>1.8975380282598591</c:v>
                </c:pt>
                <c:pt idx="2">
                  <c:v>1.8900367328276195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1.5274201838320702</c:v>
                </c:pt>
                <c:pt idx="1">
                  <c:v>1.1800985543720692</c:v>
                </c:pt>
                <c:pt idx="2">
                  <c:v>0.90608857864132331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10.275177777126178</c:v>
                </c:pt>
                <c:pt idx="1">
                  <c:v>9.1844016085680238</c:v>
                </c:pt>
                <c:pt idx="2">
                  <c:v>8.464809473773375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-5.2165041743660368</c:v>
                </c:pt>
                <c:pt idx="1">
                  <c:v>12.226662993028242</c:v>
                </c:pt>
                <c:pt idx="2">
                  <c:v>0.66394922302774262</c:v>
                </c:pt>
                <c:pt idx="3">
                  <c:v>28.377426657714039</c:v>
                </c:pt>
                <c:pt idx="4">
                  <c:v>10.97703880570387</c:v>
                </c:pt>
                <c:pt idx="5">
                  <c:v>-32.436686234945284</c:v>
                </c:pt>
                <c:pt idx="6">
                  <c:v>17.233169139948359</c:v>
                </c:pt>
                <c:pt idx="7">
                  <c:v>80.949004371420642</c:v>
                </c:pt>
                <c:pt idx="8">
                  <c:v>38.695939218470357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89.8955405229826</c:v>
                </c:pt>
                <c:pt idx="1">
                  <c:v>59.811281538854331</c:v>
                </c:pt>
                <c:pt idx="2">
                  <c:v>66.044866064747609</c:v>
                </c:pt>
                <c:pt idx="3">
                  <c:v>139.18013412316029</c:v>
                </c:pt>
                <c:pt idx="4">
                  <c:v>88.844792452362185</c:v>
                </c:pt>
                <c:pt idx="5">
                  <c:v>61.297666000662929</c:v>
                </c:pt>
                <c:pt idx="6">
                  <c:v>143.14730099276443</c:v>
                </c:pt>
                <c:pt idx="7">
                  <c:v>305.18241125994336</c:v>
                </c:pt>
                <c:pt idx="8">
                  <c:v>174.21966193006742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6.5222794054802478</c:v>
                </c:pt>
                <c:pt idx="1">
                  <c:v>32.173659812990124</c:v>
                </c:pt>
                <c:pt idx="2">
                  <c:v>22.358525311184465</c:v>
                </c:pt>
                <c:pt idx="3">
                  <c:v>11.957516104926526</c:v>
                </c:pt>
                <c:pt idx="4">
                  <c:v>9.7660649013018173</c:v>
                </c:pt>
                <c:pt idx="5">
                  <c:v>36.866898054007834</c:v>
                </c:pt>
                <c:pt idx="6">
                  <c:v>-1.3103766127006367</c:v>
                </c:pt>
                <c:pt idx="7">
                  <c:v>3.5188837582281849</c:v>
                </c:pt>
                <c:pt idx="8">
                  <c:v>9.8040776084871339</c:v>
                </c:pt>
                <c:pt idx="9">
                  <c:v>2.4359774280909292</c:v>
                </c:pt>
                <c:pt idx="10">
                  <c:v>2.7846069578427262</c:v>
                </c:pt>
                <c:pt idx="11">
                  <c:v>-25.061357309790139</c:v>
                </c:pt>
                <c:pt idx="12">
                  <c:v>-7.375328925155145</c:v>
                </c:pt>
                <c:pt idx="13">
                  <c:v>4.2817815562187249</c:v>
                </c:pt>
                <c:pt idx="14">
                  <c:v>2.3475578909000134</c:v>
                </c:pt>
                <c:pt idx="15">
                  <c:v>1.631402951404219</c:v>
                </c:pt>
                <c:pt idx="16">
                  <c:v>2.7162964071809412</c:v>
                </c:pt>
                <c:pt idx="17">
                  <c:v>25.926453922887134</c:v>
                </c:pt>
                <c:pt idx="18">
                  <c:v>2.7431124591420755</c:v>
                </c:pt>
                <c:pt idx="19">
                  <c:v>-0.29213972431514978</c:v>
                </c:pt>
                <c:pt idx="20">
                  <c:v>-13.107772759477996</c:v>
                </c:pt>
                <c:pt idx="21">
                  <c:v>13.77172198250576</c:v>
                </c:pt>
                <c:pt idx="22">
                  <c:v>7.4720599543548829</c:v>
                </c:pt>
                <c:pt idx="23">
                  <c:v>4.7546030386733591</c:v>
                </c:pt>
                <c:pt idx="24">
                  <c:v>-3.9804941717177655</c:v>
                </c:pt>
                <c:pt idx="25">
                  <c:v>-1.2360100026482712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90.951136517853911</c:v>
                </c:pt>
                <c:pt idx="1">
                  <c:v>83.268525412213535</c:v>
                </c:pt>
                <c:pt idx="2">
                  <c:v>73.032895153274751</c:v>
                </c:pt>
                <c:pt idx="3">
                  <c:v>59.536400812631882</c:v>
                </c:pt>
                <c:pt idx="4">
                  <c:v>59.395647083792696</c:v>
                </c:pt>
                <c:pt idx="5">
                  <c:v>113.21746821024399</c:v>
                </c:pt>
                <c:pt idx="6">
                  <c:v>12.37465144983261</c:v>
                </c:pt>
                <c:pt idx="7">
                  <c:v>24.856110604131086</c:v>
                </c:pt>
                <c:pt idx="8">
                  <c:v>20.853414602302159</c:v>
                </c:pt>
                <c:pt idx="9">
                  <c:v>22.687204797014218</c:v>
                </c:pt>
                <c:pt idx="10">
                  <c:v>62.375919539484329</c:v>
                </c:pt>
                <c:pt idx="11">
                  <c:v>47.14612973064726</c:v>
                </c:pt>
                <c:pt idx="12">
                  <c:v>14.151536270015662</c:v>
                </c:pt>
                <c:pt idx="13">
                  <c:v>15.701410752957269</c:v>
                </c:pt>
                <c:pt idx="14">
                  <c:v>25.975187769220003</c:v>
                </c:pt>
                <c:pt idx="15">
                  <c:v>27.789124769569707</c:v>
                </c:pt>
                <c:pt idx="16">
                  <c:v>19.379069160615231</c:v>
                </c:pt>
                <c:pt idx="17">
                  <c:v>110.78862722862372</c:v>
                </c:pt>
                <c:pt idx="18">
                  <c:v>27.720929756344571</c:v>
                </c:pt>
                <c:pt idx="19">
                  <c:v>0.6705771381920117</c:v>
                </c:pt>
                <c:pt idx="20">
                  <c:v>34.123691567088166</c:v>
                </c:pt>
                <c:pt idx="21">
                  <c:v>31.921174497659464</c:v>
                </c:pt>
                <c:pt idx="22">
                  <c:v>20.562522053792929</c:v>
                </c:pt>
                <c:pt idx="23">
                  <c:v>39.248759485061399</c:v>
                </c:pt>
                <c:pt idx="24">
                  <c:v>3.2370440984562769</c:v>
                </c:pt>
                <c:pt idx="25">
                  <c:v>86.658496424526319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automation/Data/Results/Workbooks/LEPs/SO_LEP/SO_LEP_Database.Main.xlsx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East</v>
      </c>
      <c r="L1" s="19" t="str">
        <f>CONCATENATE("Industry Table 1.1  Employment by Industry Sector (SIC 2007), ",B$5,"-",F$5,", ",Info!B5)</f>
        <v>Industry Table 1.1  Employment by Industry Sector (SIC 2007), 2015-2035, South East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43.256000000000014</v>
      </c>
      <c r="N5" s="11">
        <f t="shared" si="1"/>
        <v>50.720000000000041</v>
      </c>
      <c r="O5" s="11">
        <f t="shared" si="1"/>
        <v>40.798000000000066</v>
      </c>
      <c r="P5" s="11">
        <f t="shared" si="1"/>
        <v>42.215000000000011</v>
      </c>
      <c r="Q5" s="11">
        <f t="shared" si="1"/>
        <v>43.914999999999992</v>
      </c>
      <c r="R5" s="40">
        <f t="shared" ref="R5:R10" si="2">IF(D$5-B$5 &lt;&gt; 0,(EXP(LN(D7/B7)/(D$5-B$5))-1)*100,0)</f>
        <v>-1.1632392725524632</v>
      </c>
      <c r="S5" s="40">
        <f t="shared" si="0"/>
        <v>0.49202573586759613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115.94699999999997</v>
      </c>
      <c r="N6" s="11">
        <f t="shared" si="1"/>
        <v>119.90699999999997</v>
      </c>
      <c r="O6" s="11">
        <f t="shared" si="1"/>
        <v>117.71300000000008</v>
      </c>
      <c r="P6" s="11">
        <f t="shared" si="1"/>
        <v>112.66899999999991</v>
      </c>
      <c r="Q6" s="11">
        <f t="shared" si="1"/>
        <v>101.48600000000033</v>
      </c>
      <c r="R6" s="40">
        <f t="shared" si="2"/>
        <v>0.30278283040565679</v>
      </c>
      <c r="S6" s="40">
        <f t="shared" si="0"/>
        <v>-0.98398421866269237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43.256000000000014</v>
      </c>
      <c r="C7" s="11">
        <f t="array" ref="C7:C12">MMULT(aggregation!$B$3:$W$8,'Ind T2'!C5:C26)</f>
        <v>50.720000000000041</v>
      </c>
      <c r="D7" s="11">
        <f t="array" ref="D7:D12">MMULT(aggregation!$B$3:$W$8,'Ind T2'!D5:D26)</f>
        <v>40.798000000000066</v>
      </c>
      <c r="E7" s="11">
        <f t="array" ref="E7:E12">MMULT(aggregation!$B$3:$W$8,'Ind T2'!E5:E26)</f>
        <v>42.215000000000011</v>
      </c>
      <c r="F7" s="11">
        <f t="array" ref="F7:F12">MMULT(aggregation!$B$3:$W$8,'Ind T2'!F5:F26)</f>
        <v>43.914999999999992</v>
      </c>
      <c r="G7" s="11"/>
      <c r="H7" s="11">
        <f>F7-D7</f>
        <v>3.1169999999999263</v>
      </c>
      <c r="I7" s="11">
        <f t="array" ref="I7:I12">MMULT(aggregation!$B$3:$W$8,'RD T1'!AB7:AB28)</f>
        <v>19.960145074804153</v>
      </c>
      <c r="J7" s="11">
        <f>SUM(H7:I7)</f>
        <v>23.077145074804079</v>
      </c>
      <c r="K7" s="11"/>
      <c r="L7" t="str">
        <f t="shared" si="1"/>
        <v>Construction</v>
      </c>
      <c r="M7" s="11">
        <f t="shared" si="1"/>
        <v>156.88900000000041</v>
      </c>
      <c r="N7" s="11">
        <f t="shared" si="1"/>
        <v>171.66100000000046</v>
      </c>
      <c r="O7" s="11">
        <f t="shared" si="1"/>
        <v>189.16199999999952</v>
      </c>
      <c r="P7" s="11">
        <f t="shared" si="1"/>
        <v>206.10500000000059</v>
      </c>
      <c r="Q7" s="11">
        <f t="shared" si="1"/>
        <v>227.98800000000014</v>
      </c>
      <c r="R7" s="40">
        <f>IF(D$5-B$5 &lt;&gt; 0,(EXP(LN(D9/B9)/(D$5-B$5))-1)*100,0)</f>
        <v>3.8121726780527609</v>
      </c>
      <c r="S7" s="40">
        <f t="shared" si="0"/>
        <v>1.2523720131033533</v>
      </c>
    </row>
    <row r="8" spans="1:19" x14ac:dyDescent="0.2">
      <c r="A8" t="str">
        <f>name!C5</f>
        <v>Manufacturing</v>
      </c>
      <c r="B8" s="11">
        <v>115.94699999999997</v>
      </c>
      <c r="C8" s="11">
        <v>119.90699999999997</v>
      </c>
      <c r="D8" s="11">
        <v>117.71300000000008</v>
      </c>
      <c r="E8" s="11">
        <v>112.66899999999991</v>
      </c>
      <c r="F8" s="11">
        <v>101.48600000000033</v>
      </c>
      <c r="G8" s="11"/>
      <c r="H8" s="11">
        <f t="shared" ref="H8:H12" si="3">F8-D8</f>
        <v>-16.226999999999748</v>
      </c>
      <c r="I8" s="11">
        <v>46.893682716412187</v>
      </c>
      <c r="J8" s="11">
        <f t="shared" ref="J8:J12" si="4">SUM(H8:I8)</f>
        <v>30.666682716412438</v>
      </c>
      <c r="K8" s="11"/>
      <c r="L8" t="str">
        <f t="shared" si="1"/>
        <v>Trade, accomod. and transport</v>
      </c>
      <c r="M8" s="11">
        <f t="shared" si="1"/>
        <v>522.04399999999953</v>
      </c>
      <c r="N8" s="11">
        <f t="shared" si="1"/>
        <v>552.05000000000064</v>
      </c>
      <c r="O8" s="11">
        <f t="shared" si="1"/>
        <v>538.85899999999913</v>
      </c>
      <c r="P8" s="11">
        <f t="shared" si="1"/>
        <v>554.63099999999963</v>
      </c>
      <c r="Q8" s="11">
        <f t="shared" si="1"/>
        <v>579.54999999999905</v>
      </c>
      <c r="R8" s="40">
        <f t="shared" si="2"/>
        <v>0.63605560926762728</v>
      </c>
      <c r="S8" s="40">
        <f t="shared" si="0"/>
        <v>0.48649957960218426</v>
      </c>
    </row>
    <row r="9" spans="1:19" x14ac:dyDescent="0.2">
      <c r="A9" t="str">
        <f>name!C6</f>
        <v>Construction</v>
      </c>
      <c r="B9" s="11">
        <v>156.88900000000041</v>
      </c>
      <c r="C9" s="11">
        <v>171.66100000000046</v>
      </c>
      <c r="D9" s="11">
        <v>189.16199999999952</v>
      </c>
      <c r="E9" s="11">
        <v>206.10500000000059</v>
      </c>
      <c r="F9" s="11">
        <v>227.98800000000014</v>
      </c>
      <c r="G9" s="11"/>
      <c r="H9" s="11">
        <f t="shared" si="3"/>
        <v>38.826000000000619</v>
      </c>
      <c r="I9" s="11">
        <v>87.856392749110938</v>
      </c>
      <c r="J9" s="11">
        <f t="shared" si="4"/>
        <v>126.68239274911156</v>
      </c>
      <c r="K9" s="11"/>
      <c r="L9" t="str">
        <f t="shared" si="1"/>
        <v>Business and other services</v>
      </c>
      <c r="M9" s="11">
        <f t="shared" si="1"/>
        <v>561.17099999999959</v>
      </c>
      <c r="N9" s="11">
        <f t="shared" si="1"/>
        <v>578.38600000000099</v>
      </c>
      <c r="O9" s="11">
        <f t="shared" si="1"/>
        <v>564.69700000000012</v>
      </c>
      <c r="P9" s="11">
        <f t="shared" si="1"/>
        <v>581.56399999999996</v>
      </c>
      <c r="Q9" s="11">
        <f t="shared" si="1"/>
        <v>615.07200000000046</v>
      </c>
      <c r="R9" s="40">
        <f t="shared" si="2"/>
        <v>0.12535114292073768</v>
      </c>
      <c r="S9" s="40">
        <f t="shared" si="0"/>
        <v>0.57129255399914758</v>
      </c>
    </row>
    <row r="10" spans="1:19" x14ac:dyDescent="0.2">
      <c r="A10" t="str">
        <f>name!C7</f>
        <v>Trade, accomod. and transport</v>
      </c>
      <c r="B10" s="11">
        <v>522.04399999999953</v>
      </c>
      <c r="C10" s="11">
        <v>552.05000000000064</v>
      </c>
      <c r="D10" s="11">
        <v>538.85899999999913</v>
      </c>
      <c r="E10" s="11">
        <v>554.63099999999963</v>
      </c>
      <c r="F10" s="11">
        <v>579.54999999999905</v>
      </c>
      <c r="G10" s="11"/>
      <c r="H10" s="11">
        <f t="shared" si="3"/>
        <v>40.690999999999917</v>
      </c>
      <c r="I10" s="11">
        <v>261.6471674855481</v>
      </c>
      <c r="J10" s="11">
        <f t="shared" si="4"/>
        <v>302.33816748554801</v>
      </c>
      <c r="K10" s="11"/>
      <c r="L10" t="str">
        <f t="shared" si="1"/>
        <v>Non-marketed services</v>
      </c>
      <c r="M10" s="11">
        <f t="shared" si="1"/>
        <v>489.69199999999984</v>
      </c>
      <c r="N10" s="11">
        <f t="shared" si="1"/>
        <v>509.12499999999989</v>
      </c>
      <c r="O10" s="11">
        <f t="shared" si="1"/>
        <v>502.32999999999964</v>
      </c>
      <c r="P10" s="11">
        <f t="shared" si="1"/>
        <v>517.70899999999983</v>
      </c>
      <c r="Q10" s="11">
        <f t="shared" si="1"/>
        <v>537.01800000000026</v>
      </c>
      <c r="R10" s="40">
        <f t="shared" si="2"/>
        <v>0.51091377978795816</v>
      </c>
      <c r="S10" s="40">
        <f t="shared" si="0"/>
        <v>0.44615458088594906</v>
      </c>
    </row>
    <row r="11" spans="1:19" x14ac:dyDescent="0.2">
      <c r="A11" t="str">
        <f>name!C8</f>
        <v>Business and other services</v>
      </c>
      <c r="B11" s="11">
        <v>561.17099999999959</v>
      </c>
      <c r="C11" s="11">
        <v>578.38600000000099</v>
      </c>
      <c r="D11" s="11">
        <v>564.69700000000012</v>
      </c>
      <c r="E11" s="11">
        <v>581.56399999999996</v>
      </c>
      <c r="F11" s="11">
        <v>615.07200000000046</v>
      </c>
      <c r="G11" s="11"/>
      <c r="H11" s="11">
        <f t="shared" si="3"/>
        <v>50.375000000000341</v>
      </c>
      <c r="I11" s="11">
        <v>283.31583163329645</v>
      </c>
      <c r="J11" s="11">
        <f t="shared" si="4"/>
        <v>333.6908316332968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489.69199999999984</v>
      </c>
      <c r="C12" s="11">
        <v>509.12499999999989</v>
      </c>
      <c r="D12" s="11">
        <v>502.32999999999964</v>
      </c>
      <c r="E12" s="11">
        <v>517.70899999999983</v>
      </c>
      <c r="F12" s="11">
        <v>537.01800000000026</v>
      </c>
      <c r="G12" s="11"/>
      <c r="H12" s="11">
        <f t="shared" si="3"/>
        <v>34.688000000000613</v>
      </c>
      <c r="I12" s="11">
        <v>276.4804352263713</v>
      </c>
      <c r="J12" s="11">
        <f t="shared" si="4"/>
        <v>311.16843522637191</v>
      </c>
      <c r="K12" s="11"/>
      <c r="L12" s="24" t="str">
        <f t="shared" ref="L12:Q12" si="5">A14</f>
        <v>All industries</v>
      </c>
      <c r="M12" s="34">
        <f t="shared" si="5"/>
        <v>1888.9989999999993</v>
      </c>
      <c r="N12" s="34">
        <f t="shared" si="5"/>
        <v>1981.849000000002</v>
      </c>
      <c r="O12" s="34">
        <f t="shared" si="5"/>
        <v>1953.5589999999986</v>
      </c>
      <c r="P12" s="34">
        <f t="shared" si="5"/>
        <v>2014.893</v>
      </c>
      <c r="Q12" s="34">
        <f t="shared" si="5"/>
        <v>2105.0290000000005</v>
      </c>
      <c r="R12" s="43">
        <f>IF(D$5-B$5 &lt;&gt; 0,(EXP(LN(D14/B14)/(D$5-B$5))-1)*100,0)</f>
        <v>0.67437932790048727</v>
      </c>
      <c r="S12" s="43">
        <f>F41</f>
        <v>0.499084005888073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1888.9989999999993</v>
      </c>
      <c r="C14" s="34">
        <f t="shared" ref="C14:F14" si="6">SUM(C7:C12)</f>
        <v>1981.849000000002</v>
      </c>
      <c r="D14" s="34">
        <f t="shared" si="6"/>
        <v>1953.5589999999986</v>
      </c>
      <c r="E14" s="34">
        <f t="shared" si="6"/>
        <v>2014.893</v>
      </c>
      <c r="F14" s="34">
        <f t="shared" si="6"/>
        <v>2105.0290000000005</v>
      </c>
      <c r="G14" s="34"/>
      <c r="H14" s="34">
        <f>SUM(H7:H12)</f>
        <v>151.47000000000168</v>
      </c>
      <c r="I14" s="34">
        <f>SUM(I7:I12)</f>
        <v>976.15365488554312</v>
      </c>
      <c r="J14" s="34">
        <f t="shared" ref="J14" si="7">SUM(J7:J12)</f>
        <v>1127.6236548855447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2.2898900422922419</v>
      </c>
      <c r="C20" s="18">
        <f t="shared" si="8"/>
        <v>2.5592262579036036</v>
      </c>
      <c r="D20" s="18">
        <f t="shared" si="8"/>
        <v>2.0883935422477693</v>
      </c>
      <c r="E20" s="18">
        <f t="shared" si="8"/>
        <v>2.0951484768670103</v>
      </c>
      <c r="F20" s="18">
        <f t="shared" si="8"/>
        <v>2.0861945369873758</v>
      </c>
      <c r="G20" s="351"/>
      <c r="H20" s="40">
        <f>IF(D7&gt;0,(H7/D7)*100,0)</f>
        <v>7.6400803960976553</v>
      </c>
      <c r="I20" s="40">
        <f>IF(D7&gt;0,(I7/D7)*100,0)</f>
        <v>48.924322454051968</v>
      </c>
      <c r="J20" s="40">
        <f>IF(D7&gt;0,(J7/D7)*100,0)</f>
        <v>56.564402850149619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6.1380127781962832</v>
      </c>
      <c r="C21" s="18">
        <f t="shared" si="8"/>
        <v>6.0502591267043977</v>
      </c>
      <c r="D21" s="18">
        <f t="shared" si="8"/>
        <v>6.0255666708812052</v>
      </c>
      <c r="E21" s="18">
        <f t="shared" si="8"/>
        <v>5.5918105824974287</v>
      </c>
      <c r="F21" s="18">
        <f t="shared" si="8"/>
        <v>4.8211212292087335</v>
      </c>
      <c r="G21" s="351"/>
      <c r="H21" s="40">
        <f t="shared" ref="H21:H25" si="9">IF(D8&gt;0,(H8/D8)*100,0)</f>
        <v>-13.785223382294001</v>
      </c>
      <c r="I21" s="40">
        <f t="shared" ref="I21:I25" si="10">IF(D8&gt;0,(I8/D8)*100,0)</f>
        <v>39.837301501458768</v>
      </c>
      <c r="J21" s="40">
        <f t="shared" ref="J21:J27" si="11">IF(D8&gt;0,(J8/D8)*100,0)</f>
        <v>26.052078119164761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8.3054040790916499</v>
      </c>
      <c r="C22" s="18">
        <f t="shared" si="8"/>
        <v>8.6616588852127627</v>
      </c>
      <c r="D22" s="18">
        <f t="shared" si="8"/>
        <v>9.6829427726523569</v>
      </c>
      <c r="E22" s="18">
        <f t="shared" si="8"/>
        <v>10.229079162020046</v>
      </c>
      <c r="F22" s="18">
        <f t="shared" si="8"/>
        <v>10.830634637337543</v>
      </c>
      <c r="G22" s="351"/>
      <c r="H22" s="40">
        <f t="shared" si="9"/>
        <v>20.525264059378053</v>
      </c>
      <c r="I22" s="40">
        <f t="shared" si="10"/>
        <v>46.445053842268088</v>
      </c>
      <c r="J22" s="40">
        <f t="shared" si="11"/>
        <v>66.970317901646155</v>
      </c>
      <c r="K22" s="351"/>
    </row>
    <row r="23" spans="1:12" x14ac:dyDescent="0.2">
      <c r="A23" t="str">
        <f>$A$10</f>
        <v>Trade, accomod. and transport</v>
      </c>
      <c r="B23" s="18">
        <f t="shared" si="8"/>
        <v>27.636012512447056</v>
      </c>
      <c r="C23" s="18">
        <f t="shared" si="8"/>
        <v>27.855300782249309</v>
      </c>
      <c r="D23" s="18">
        <f t="shared" si="8"/>
        <v>27.583451536400975</v>
      </c>
      <c r="E23" s="18">
        <f t="shared" si="8"/>
        <v>27.526573371389929</v>
      </c>
      <c r="F23" s="18">
        <f t="shared" si="8"/>
        <v>27.531687211910093</v>
      </c>
      <c r="G23" s="351"/>
      <c r="H23" s="40">
        <f t="shared" si="9"/>
        <v>7.5513260426196798</v>
      </c>
      <c r="I23" s="40">
        <f t="shared" si="10"/>
        <v>48.555775719724181</v>
      </c>
      <c r="J23" s="40">
        <f t="shared" si="11"/>
        <v>56.107101762343859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29.707321179100667</v>
      </c>
      <c r="C24" s="18">
        <f t="shared" si="8"/>
        <v>29.184160851810624</v>
      </c>
      <c r="D24" s="18">
        <f t="shared" si="8"/>
        <v>28.906063241499258</v>
      </c>
      <c r="E24" s="18">
        <f t="shared" si="8"/>
        <v>28.863269662458503</v>
      </c>
      <c r="F24" s="18">
        <f t="shared" si="8"/>
        <v>29.219169902172386</v>
      </c>
      <c r="G24" s="351"/>
      <c r="H24" s="40">
        <f t="shared" si="9"/>
        <v>8.9207132320519378</v>
      </c>
      <c r="I24" s="40">
        <f t="shared" si="10"/>
        <v>50.17130100448496</v>
      </c>
      <c r="J24" s="40">
        <f t="shared" si="11"/>
        <v>59.092014236536897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25.923359408872106</v>
      </c>
      <c r="C25" s="18">
        <f t="shared" si="8"/>
        <v>25.689394096119301</v>
      </c>
      <c r="D25" s="18">
        <f t="shared" si="8"/>
        <v>25.713582236318434</v>
      </c>
      <c r="E25" s="18">
        <f t="shared" si="8"/>
        <v>25.694118744767081</v>
      </c>
      <c r="F25" s="18">
        <f t="shared" si="8"/>
        <v>25.511192482383859</v>
      </c>
      <c r="G25" s="351"/>
      <c r="H25" s="40">
        <f t="shared" si="9"/>
        <v>6.9054207393547342</v>
      </c>
      <c r="I25" s="40">
        <f t="shared" si="10"/>
        <v>55.039602497635322</v>
      </c>
      <c r="J25" s="40">
        <f t="shared" si="11"/>
        <v>61.945023236990046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7.7535411011390902</v>
      </c>
      <c r="I27" s="43">
        <f>IF(D14&gt;0,(I14/D14)*100,0)</f>
        <v>49.967963848828923</v>
      </c>
      <c r="J27" s="43">
        <f t="shared" si="11"/>
        <v>57.721504949968008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4.0598563596555115</v>
      </c>
      <c r="C34" s="18">
        <f t="shared" si="12"/>
        <v>-19.562302839116651</v>
      </c>
      <c r="D34" s="18">
        <f t="shared" si="12"/>
        <v>0.68518769331187279</v>
      </c>
      <c r="E34" s="18">
        <f t="shared" si="12"/>
        <v>0.39558376771440251</v>
      </c>
      <c r="F34" s="18">
        <f t="shared" ref="F34:F39" si="13">IF(F$5-D$5 &lt;&gt; 0,(EXP(LN(F7/D7)/(F$5-D$5))-1)*100,0)</f>
        <v>0.49202573586759613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0.84311567242303376</v>
      </c>
      <c r="C35" s="18">
        <f t="shared" si="12"/>
        <v>-1.8297513906610052</v>
      </c>
      <c r="D35" s="18">
        <f t="shared" si="12"/>
        <v>-0.87207798268391645</v>
      </c>
      <c r="E35" s="18">
        <f t="shared" si="12"/>
        <v>-1.0398899533217376</v>
      </c>
      <c r="F35" s="18">
        <f t="shared" si="13"/>
        <v>-0.98398421866269237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2.2750700967664184</v>
      </c>
      <c r="C36" s="18">
        <f t="shared" si="12"/>
        <v>10.19509381863033</v>
      </c>
      <c r="D36" s="18">
        <f t="shared" si="12"/>
        <v>1.7304407523369925</v>
      </c>
      <c r="E36" s="18">
        <f t="shared" si="12"/>
        <v>1.0141807872906528</v>
      </c>
      <c r="F36" s="18">
        <f t="shared" si="13"/>
        <v>1.2523720131033533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1.4069746761308899</v>
      </c>
      <c r="C37" s="18">
        <f t="shared" si="12"/>
        <v>-2.3894574766781029</v>
      </c>
      <c r="D37" s="18">
        <f>IF(E$5-D$5 &lt;&gt; 0,(EXP(LN(E10/D10)/(E$5-D$5))-1)*100,0)</f>
        <v>0.57864947801018474</v>
      </c>
      <c r="E37" s="18">
        <f t="shared" si="12"/>
        <v>0.44045629554629873</v>
      </c>
      <c r="F37" s="18">
        <f t="shared" si="13"/>
        <v>0.48649957960218426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0.75825515299863255</v>
      </c>
      <c r="C38" s="18">
        <f t="shared" si="12"/>
        <v>-2.3667585314998685</v>
      </c>
      <c r="D38" s="18">
        <f t="shared" si="12"/>
        <v>0.59037029644395389</v>
      </c>
      <c r="E38" s="18">
        <f t="shared" si="12"/>
        <v>0.56175503966022777</v>
      </c>
      <c r="F38" s="18">
        <f t="shared" si="13"/>
        <v>0.57129255399914758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0.97767188637623015</v>
      </c>
      <c r="C39" s="18">
        <f t="shared" si="12"/>
        <v>-1.3346427694574503</v>
      </c>
      <c r="D39" s="18">
        <f t="shared" si="12"/>
        <v>0.60494311689305302</v>
      </c>
      <c r="E39" s="18">
        <f t="shared" si="12"/>
        <v>0.36685432082186331</v>
      </c>
      <c r="F39" s="18">
        <f t="shared" si="13"/>
        <v>0.44615458088594906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1.2068035184746639</v>
      </c>
      <c r="C41" s="18">
        <f>IF(D$5-C$5 &lt;&gt; 0,(EXP(LN(D14/C14)/(D$5-C$5))-1)*100,0)</f>
        <v>-1.4274548666423748</v>
      </c>
      <c r="D41" s="18">
        <f>IF(E$5-D$5 &lt;&gt; 0,(EXP(LN(E14/D14)/(E$5-D$5))-1)*100,0)</f>
        <v>0.6201803035188691</v>
      </c>
      <c r="E41" s="18">
        <f>IF(F$5-E$5 &lt;&gt; 0,(EXP(LN(F14/E14)/(F$5-E$5))-1)*100,0)</f>
        <v>0.4385905202724194</v>
      </c>
      <c r="F41" s="18">
        <f>IF(F$5-D$5 &lt;&gt; 0,(EXP(LN(F14/D14)/(F$5-D$5))-1)*100,0)</f>
        <v>0.499084005888073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7.4640000000000271</v>
      </c>
      <c r="C45" s="27">
        <f>D7-C7</f>
        <v>-9.9219999999999757</v>
      </c>
      <c r="D45" s="27">
        <f>E7-D7</f>
        <v>1.4169999999999447</v>
      </c>
      <c r="E45" s="27">
        <f>F7-E7</f>
        <v>1.6999999999999815</v>
      </c>
      <c r="F45" s="27">
        <f>F7-D7</f>
        <v>3.1169999999999263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3.9599999999999937</v>
      </c>
      <c r="C46" s="27">
        <f>D8-C8</f>
        <v>-2.1939999999998889</v>
      </c>
      <c r="D46" s="27">
        <f t="shared" si="14"/>
        <v>-5.0440000000001675</v>
      </c>
      <c r="E46" s="27">
        <f t="shared" si="14"/>
        <v>-11.182999999999581</v>
      </c>
      <c r="F46" s="27">
        <f t="shared" ref="F46:F52" si="15">F8-D8</f>
        <v>-16.226999999999748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14.772000000000048</v>
      </c>
      <c r="C47" s="27">
        <f t="shared" ref="C47:C50" si="16">D9-C9</f>
        <v>17.500999999999067</v>
      </c>
      <c r="D47" s="27">
        <f t="shared" si="14"/>
        <v>16.943000000001064</v>
      </c>
      <c r="E47" s="27">
        <f t="shared" si="14"/>
        <v>21.882999999999555</v>
      </c>
      <c r="F47" s="27">
        <f t="shared" si="15"/>
        <v>38.826000000000619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30.006000000001109</v>
      </c>
      <c r="C48" s="27">
        <f t="shared" si="16"/>
        <v>-13.191000000001509</v>
      </c>
      <c r="D48" s="27">
        <f t="shared" si="14"/>
        <v>15.772000000000503</v>
      </c>
      <c r="E48" s="27">
        <f t="shared" si="14"/>
        <v>24.918999999999414</v>
      </c>
      <c r="F48" s="27">
        <f t="shared" si="15"/>
        <v>40.690999999999917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17.215000000001396</v>
      </c>
      <c r="C49" s="27">
        <f t="shared" si="16"/>
        <v>-13.689000000000874</v>
      </c>
      <c r="D49" s="27">
        <f t="shared" si="14"/>
        <v>16.866999999999848</v>
      </c>
      <c r="E49" s="27">
        <f t="shared" si="14"/>
        <v>33.508000000000493</v>
      </c>
      <c r="F49" s="27">
        <f t="shared" si="15"/>
        <v>50.375000000000341</v>
      </c>
    </row>
    <row r="50" spans="1:6" x14ac:dyDescent="0.2">
      <c r="A50" t="str">
        <f>$A$12</f>
        <v>Non-marketed services</v>
      </c>
      <c r="B50" s="27">
        <f t="shared" si="14"/>
        <v>19.43300000000005</v>
      </c>
      <c r="C50" s="27">
        <f t="shared" si="16"/>
        <v>-6.7950000000002433</v>
      </c>
      <c r="D50" s="27">
        <f t="shared" si="14"/>
        <v>15.37900000000019</v>
      </c>
      <c r="E50" s="27">
        <f t="shared" si="14"/>
        <v>19.309000000000424</v>
      </c>
      <c r="F50" s="27">
        <f t="shared" si="15"/>
        <v>34.688000000000613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92.850000000002638</v>
      </c>
      <c r="C52" s="29">
        <f>D14-C14</f>
        <v>-28.290000000003374</v>
      </c>
      <c r="D52" s="29">
        <f t="shared" si="14"/>
        <v>61.334000000001424</v>
      </c>
      <c r="E52" s="29">
        <f t="shared" si="14"/>
        <v>90.136000000000422</v>
      </c>
      <c r="F52" s="29">
        <f t="shared" si="15"/>
        <v>151.47000000000185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East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24.808000000000014</v>
      </c>
      <c r="C5" s="11">
        <v>28.691000000000017</v>
      </c>
      <c r="D5" s="11">
        <v>20.183000000000064</v>
      </c>
      <c r="E5" s="11">
        <v>20.976999999999975</v>
      </c>
      <c r="F5" s="11">
        <v>21.274999999999984</v>
      </c>
      <c r="G5" s="10"/>
    </row>
    <row r="6" spans="1:7" x14ac:dyDescent="0.2">
      <c r="A6" s="10" t="str">
        <f>name!B5</f>
        <v>Mining and quarrying</v>
      </c>
      <c r="B6" s="11">
        <v>1.0299999999999983</v>
      </c>
      <c r="C6" s="11">
        <v>1.0729999999999993</v>
      </c>
      <c r="D6" s="11">
        <v>1.0179999999999998</v>
      </c>
      <c r="E6" s="11">
        <v>0.84799999999999776</v>
      </c>
      <c r="F6" s="11">
        <v>0.67999999999999994</v>
      </c>
    </row>
    <row r="7" spans="1:7" x14ac:dyDescent="0.2">
      <c r="A7" s="10" t="str">
        <f>name!B6</f>
        <v>Food drink and tobacco</v>
      </c>
      <c r="B7" s="11">
        <v>10.563000000000001</v>
      </c>
      <c r="C7" s="11">
        <v>12.350999999999964</v>
      </c>
      <c r="D7" s="11">
        <v>12.157000000000018</v>
      </c>
      <c r="E7" s="11">
        <v>13.432999999999987</v>
      </c>
      <c r="F7" s="11">
        <v>14.895000000000014</v>
      </c>
      <c r="G7" s="11"/>
    </row>
    <row r="8" spans="1:7" x14ac:dyDescent="0.2">
      <c r="A8" s="10" t="str">
        <f>name!B7</f>
        <v>Engineering</v>
      </c>
      <c r="B8" s="11">
        <v>24.64199999999995</v>
      </c>
      <c r="C8" s="11">
        <v>25.467999999999993</v>
      </c>
      <c r="D8" s="11">
        <v>24.506999999999959</v>
      </c>
      <c r="E8" s="11">
        <v>23.692999999999987</v>
      </c>
      <c r="F8" s="11">
        <v>18.989000000000097</v>
      </c>
      <c r="G8" s="11"/>
    </row>
    <row r="9" spans="1:7" x14ac:dyDescent="0.2">
      <c r="A9" s="10" t="str">
        <f>name!B8</f>
        <v>Rest of manufacturing</v>
      </c>
      <c r="B9" s="11">
        <v>80.742000000000019</v>
      </c>
      <c r="C9" s="11">
        <v>82.088000000000008</v>
      </c>
      <c r="D9" s="11">
        <v>81.049000000000106</v>
      </c>
      <c r="E9" s="11">
        <v>75.542999999999935</v>
      </c>
      <c r="F9" s="11">
        <v>67.602000000000217</v>
      </c>
      <c r="G9" s="11"/>
    </row>
    <row r="10" spans="1:7" x14ac:dyDescent="0.2">
      <c r="A10" s="10" t="str">
        <f>name!B9</f>
        <v>Electricity and gas</v>
      </c>
      <c r="B10" s="11">
        <v>3.4569999999999919</v>
      </c>
      <c r="C10" s="11">
        <v>4.6959999999999944</v>
      </c>
      <c r="D10" s="11">
        <v>5.14</v>
      </c>
      <c r="E10" s="11">
        <v>4.9880000000000031</v>
      </c>
      <c r="F10" s="11">
        <v>4.977999999999998</v>
      </c>
      <c r="G10" s="11"/>
    </row>
    <row r="11" spans="1:7" x14ac:dyDescent="0.2">
      <c r="A11" s="10" t="str">
        <f>name!B10</f>
        <v>Water and sewerage</v>
      </c>
      <c r="B11" s="11">
        <v>13.961000000000016</v>
      </c>
      <c r="C11" s="11">
        <v>16.260000000000034</v>
      </c>
      <c r="D11" s="11">
        <v>14.457000000000003</v>
      </c>
      <c r="E11" s="11">
        <v>15.402000000000035</v>
      </c>
      <c r="F11" s="11">
        <v>16.98200000000001</v>
      </c>
      <c r="G11" s="11"/>
    </row>
    <row r="12" spans="1:7" x14ac:dyDescent="0.2">
      <c r="A12" s="10" t="str">
        <f>name!B11</f>
        <v>Construction</v>
      </c>
      <c r="B12" s="11">
        <v>156.88900000000041</v>
      </c>
      <c r="C12" s="11">
        <v>171.66100000000046</v>
      </c>
      <c r="D12" s="11">
        <v>189.16199999999952</v>
      </c>
      <c r="E12" s="11">
        <v>206.10500000000059</v>
      </c>
      <c r="F12" s="11">
        <v>227.98800000000014</v>
      </c>
      <c r="G12" s="11"/>
    </row>
    <row r="13" spans="1:7" x14ac:dyDescent="0.2">
      <c r="A13" s="10" t="str">
        <f>name!B12</f>
        <v>Wholesale and retail trade</v>
      </c>
      <c r="B13" s="11">
        <v>305.66999999999962</v>
      </c>
      <c r="C13" s="11">
        <v>305.9150000000007</v>
      </c>
      <c r="D13" s="11">
        <v>306.52599999999967</v>
      </c>
      <c r="E13" s="11">
        <v>310.09200000000004</v>
      </c>
      <c r="F13" s="11">
        <v>314.80599999999924</v>
      </c>
      <c r="G13" s="11"/>
    </row>
    <row r="14" spans="1:7" x14ac:dyDescent="0.2">
      <c r="A14" s="10" t="str">
        <f>name!B13</f>
        <v>Transport and storage</v>
      </c>
      <c r="B14" s="11">
        <v>94.302999999999983</v>
      </c>
      <c r="C14" s="11">
        <v>111.12499999999962</v>
      </c>
      <c r="D14" s="11">
        <v>102.60799999999993</v>
      </c>
      <c r="E14" s="11">
        <v>109.34899999999979</v>
      </c>
      <c r="F14" s="11">
        <v>111.45299999999993</v>
      </c>
      <c r="G14" s="11"/>
    </row>
    <row r="15" spans="1:7" x14ac:dyDescent="0.2">
      <c r="A15" s="10" t="str">
        <f>name!B14</f>
        <v>Accommodation and food</v>
      </c>
      <c r="B15" s="11">
        <v>122.07099999999996</v>
      </c>
      <c r="C15" s="11">
        <v>135.0100000000003</v>
      </c>
      <c r="D15" s="11">
        <v>129.72499999999951</v>
      </c>
      <c r="E15" s="11">
        <v>135.1899999999998</v>
      </c>
      <c r="F15" s="11">
        <v>153.29099999999994</v>
      </c>
      <c r="G15" s="11"/>
    </row>
    <row r="16" spans="1:7" x14ac:dyDescent="0.2">
      <c r="A16" s="10" t="str">
        <f>name!B15</f>
        <v>Media</v>
      </c>
      <c r="B16" s="11">
        <v>20.565999999999981</v>
      </c>
      <c r="C16" s="11">
        <v>13.757999999999996</v>
      </c>
      <c r="D16" s="11">
        <v>14.994000000000005</v>
      </c>
      <c r="E16" s="11">
        <v>14.501000000000012</v>
      </c>
      <c r="F16" s="11">
        <v>14.241000000000001</v>
      </c>
      <c r="G16" s="11"/>
    </row>
    <row r="17" spans="1:7" x14ac:dyDescent="0.2">
      <c r="A17" s="10" t="str">
        <f>name!B16</f>
        <v>Information technology</v>
      </c>
      <c r="B17" s="11">
        <v>44.693000000000048</v>
      </c>
      <c r="C17" s="11">
        <v>41.502000000000088</v>
      </c>
      <c r="D17" s="11">
        <v>41.782999999999987</v>
      </c>
      <c r="E17" s="11">
        <v>44.848999999999975</v>
      </c>
      <c r="F17" s="11">
        <v>48.559000000000161</v>
      </c>
      <c r="G17" s="11"/>
    </row>
    <row r="18" spans="1:7" x14ac:dyDescent="0.2">
      <c r="A18" s="10" t="str">
        <f>name!B17</f>
        <v>Finance and insurance</v>
      </c>
      <c r="B18" s="11">
        <v>50.029000000000046</v>
      </c>
      <c r="C18" s="11">
        <v>48.270000000000074</v>
      </c>
      <c r="D18" s="11">
        <v>49.271000000000058</v>
      </c>
      <c r="E18" s="11">
        <v>47.572999999999915</v>
      </c>
      <c r="F18" s="11">
        <v>43.151000000000103</v>
      </c>
      <c r="G18" s="11"/>
    </row>
    <row r="19" spans="1:7" x14ac:dyDescent="0.2">
      <c r="A19" s="10" t="str">
        <f>name!B18</f>
        <v>Real estate</v>
      </c>
      <c r="B19" s="11">
        <v>30.614000000000001</v>
      </c>
      <c r="C19" s="11">
        <v>30.872000000000035</v>
      </c>
      <c r="D19" s="11">
        <v>34.425999999999981</v>
      </c>
      <c r="E19" s="11">
        <v>34.780000000000065</v>
      </c>
      <c r="F19" s="11">
        <v>39.316000000000003</v>
      </c>
      <c r="G19" s="11"/>
    </row>
    <row r="20" spans="1:7" x14ac:dyDescent="0.2">
      <c r="A20" s="10" t="str">
        <f>name!B19</f>
        <v>Professional services</v>
      </c>
      <c r="B20" s="11">
        <v>144.60199999999986</v>
      </c>
      <c r="C20" s="11">
        <v>167.69400000000022</v>
      </c>
      <c r="D20" s="11">
        <v>154.6579999999999</v>
      </c>
      <c r="E20" s="11">
        <v>163.52899999999963</v>
      </c>
      <c r="F20" s="11">
        <v>177.56700000000046</v>
      </c>
      <c r="G20" s="11"/>
    </row>
    <row r="21" spans="1:7" x14ac:dyDescent="0.2">
      <c r="A21" s="10" t="str">
        <f>name!B20</f>
        <v>Support services</v>
      </c>
      <c r="B21" s="11">
        <v>153.57899999999967</v>
      </c>
      <c r="C21" s="11">
        <v>161.15300000000053</v>
      </c>
      <c r="D21" s="11">
        <v>148.69700000000003</v>
      </c>
      <c r="E21" s="11">
        <v>157.04000000000016</v>
      </c>
      <c r="F21" s="11">
        <v>169.25999999999965</v>
      </c>
      <c r="G21" s="11"/>
    </row>
    <row r="22" spans="1:7" x14ac:dyDescent="0.2">
      <c r="A22" s="10" t="str">
        <f>name!B21</f>
        <v>Public admin. and defence</v>
      </c>
      <c r="B22" s="11">
        <v>76.650000000000119</v>
      </c>
      <c r="C22" s="11">
        <v>74.28900000000003</v>
      </c>
      <c r="D22" s="11">
        <v>75.84999999999971</v>
      </c>
      <c r="E22" s="11">
        <v>79.394999999999925</v>
      </c>
      <c r="F22" s="11">
        <v>79.80200000000012</v>
      </c>
      <c r="G22" s="11"/>
    </row>
    <row r="23" spans="1:7" x14ac:dyDescent="0.2">
      <c r="A23" s="10" t="str">
        <f>name!B22</f>
        <v>Education</v>
      </c>
      <c r="B23" s="11">
        <v>173.41099999999963</v>
      </c>
      <c r="C23" s="11">
        <v>179.5139999999997</v>
      </c>
      <c r="D23" s="11">
        <v>176.68400000000003</v>
      </c>
      <c r="E23" s="11">
        <v>174.67899999999992</v>
      </c>
      <c r="F23" s="11">
        <v>178.82099999999997</v>
      </c>
      <c r="G23" s="11"/>
    </row>
    <row r="24" spans="1:7" x14ac:dyDescent="0.2">
      <c r="A24" s="10" t="str">
        <f>name!B23</f>
        <v>Health and social work</v>
      </c>
      <c r="B24" s="11">
        <v>239.63100000000009</v>
      </c>
      <c r="C24" s="11">
        <v>255.32200000000017</v>
      </c>
      <c r="D24" s="11">
        <v>249.79599999999991</v>
      </c>
      <c r="E24" s="11">
        <v>263.63500000000005</v>
      </c>
      <c r="F24" s="11">
        <v>278.3950000000001</v>
      </c>
      <c r="G24" s="11"/>
    </row>
    <row r="25" spans="1:7" x14ac:dyDescent="0.2">
      <c r="A25" s="10" t="str">
        <f>name!B24</f>
        <v>Arts and entertainment</v>
      </c>
      <c r="B25" s="11">
        <v>54.630000000000088</v>
      </c>
      <c r="C25" s="11">
        <v>54.494999999999933</v>
      </c>
      <c r="D25" s="11">
        <v>59.181000000000033</v>
      </c>
      <c r="E25" s="11">
        <v>59.450999999999979</v>
      </c>
      <c r="F25" s="11">
        <v>63.406000000000006</v>
      </c>
      <c r="G25" s="11"/>
    </row>
    <row r="26" spans="1:7" x14ac:dyDescent="0.2">
      <c r="A26" s="10" t="str">
        <f>name!B25</f>
        <v>Other services</v>
      </c>
      <c r="B26" s="11">
        <v>62.457999999999934</v>
      </c>
      <c r="C26" s="11">
        <v>60.642000000000145</v>
      </c>
      <c r="D26" s="11">
        <v>61.687000000000097</v>
      </c>
      <c r="E26" s="11">
        <v>59.841000000000072</v>
      </c>
      <c r="F26" s="11">
        <v>59.572000000000003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1888.9989999999993</v>
      </c>
      <c r="C28" s="11">
        <f t="shared" ref="C28:F28" si="0">SUM(C5:C26)</f>
        <v>1981.8490000000018</v>
      </c>
      <c r="D28" s="11">
        <f t="shared" si="0"/>
        <v>1953.5589999999986</v>
      </c>
      <c r="E28" s="11">
        <f t="shared" si="0"/>
        <v>2014.8929999999998</v>
      </c>
      <c r="F28" s="11">
        <f t="shared" si="0"/>
        <v>2105.029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1.3132881489084971</v>
      </c>
      <c r="C32" s="18">
        <f t="shared" ref="C32:E32" si="1">C5/C$28*100</f>
        <v>1.4476884969541066</v>
      </c>
      <c r="D32" s="18">
        <f t="shared" si="1"/>
        <v>1.0331400280206575</v>
      </c>
      <c r="E32" s="18">
        <f t="shared" si="1"/>
        <v>1.0410974677067208</v>
      </c>
      <c r="F32" s="18">
        <f>F5/F$28*100</f>
        <v>1.0106749123171217</v>
      </c>
    </row>
    <row r="33" spans="1:6" x14ac:dyDescent="0.2">
      <c r="A33" t="str">
        <f>$A$6</f>
        <v>Mining and quarrying</v>
      </c>
      <c r="B33" s="18">
        <f t="shared" ref="B33:F53" si="2">B6/B$28*100</f>
        <v>5.4526233206052439E-2</v>
      </c>
      <c r="C33" s="18">
        <f t="shared" si="2"/>
        <v>5.4141359911880189E-2</v>
      </c>
      <c r="D33" s="18">
        <f t="shared" si="2"/>
        <v>5.2110020736512205E-2</v>
      </c>
      <c r="E33" s="18">
        <f t="shared" si="2"/>
        <v>4.2086602117333172E-2</v>
      </c>
      <c r="F33" s="18">
        <f t="shared" si="2"/>
        <v>3.2303592967127766E-2</v>
      </c>
    </row>
    <row r="34" spans="1:6" x14ac:dyDescent="0.2">
      <c r="A34" t="str">
        <f>$A$7</f>
        <v>Food drink and tobacco</v>
      </c>
      <c r="B34" s="18">
        <f t="shared" si="2"/>
        <v>0.55918504985974082</v>
      </c>
      <c r="C34" s="18">
        <f t="shared" si="2"/>
        <v>0.6232059051925728</v>
      </c>
      <c r="D34" s="18">
        <f t="shared" si="2"/>
        <v>0.62230011993495093</v>
      </c>
      <c r="E34" s="18">
        <f t="shared" si="2"/>
        <v>0.66668552622893573</v>
      </c>
      <c r="F34" s="18">
        <f t="shared" si="2"/>
        <v>0.70759120183142432</v>
      </c>
    </row>
    <row r="35" spans="1:6" x14ac:dyDescent="0.2">
      <c r="A35" t="str">
        <f>$A$8</f>
        <v>Engineering</v>
      </c>
      <c r="B35" s="18">
        <f t="shared" si="2"/>
        <v>1.3045004258869357</v>
      </c>
      <c r="C35" s="18">
        <f t="shared" si="2"/>
        <v>1.2850625854946551</v>
      </c>
      <c r="D35" s="18">
        <f t="shared" si="2"/>
        <v>1.2544796445871345</v>
      </c>
      <c r="E35" s="18">
        <f t="shared" si="2"/>
        <v>1.1758937075070481</v>
      </c>
      <c r="F35" s="18">
        <f t="shared" si="2"/>
        <v>0.90207783360704752</v>
      </c>
    </row>
    <row r="36" spans="1:6" x14ac:dyDescent="0.2">
      <c r="A36" t="str">
        <f>$A$9</f>
        <v>Rest of manufacturing</v>
      </c>
      <c r="B36" s="18">
        <f t="shared" si="2"/>
        <v>4.2743273024496071</v>
      </c>
      <c r="C36" s="18">
        <f t="shared" si="2"/>
        <v>4.1419906360171703</v>
      </c>
      <c r="D36" s="18">
        <f t="shared" si="2"/>
        <v>4.1487869063591196</v>
      </c>
      <c r="E36" s="18">
        <f t="shared" si="2"/>
        <v>3.7492313487614446</v>
      </c>
      <c r="F36" s="18">
        <f t="shared" si="2"/>
        <v>3.2114521937702625</v>
      </c>
    </row>
    <row r="37" spans="1:6" x14ac:dyDescent="0.2">
      <c r="A37" t="str">
        <f>$A$10</f>
        <v>Electricity and gas</v>
      </c>
      <c r="B37" s="18">
        <f t="shared" si="2"/>
        <v>0.18300697882846909</v>
      </c>
      <c r="C37" s="18">
        <f t="shared" si="2"/>
        <v>0.23695044375227325</v>
      </c>
      <c r="D37" s="18">
        <f t="shared" si="2"/>
        <v>0.26310953495645656</v>
      </c>
      <c r="E37" s="18">
        <f t="shared" si="2"/>
        <v>0.24755657000148412</v>
      </c>
      <c r="F37" s="18">
        <f t="shared" si="2"/>
        <v>0.23648130263288525</v>
      </c>
    </row>
    <row r="38" spans="1:6" x14ac:dyDescent="0.2">
      <c r="A38" t="str">
        <f>$A$11</f>
        <v>Water and sewerage</v>
      </c>
      <c r="B38" s="18">
        <f t="shared" si="2"/>
        <v>0.73906868134922366</v>
      </c>
      <c r="C38" s="18">
        <f t="shared" si="2"/>
        <v>0.82044595728534409</v>
      </c>
      <c r="D38" s="18">
        <f t="shared" si="2"/>
        <v>0.74003395853414267</v>
      </c>
      <c r="E38" s="18">
        <f t="shared" si="2"/>
        <v>0.76440783704147253</v>
      </c>
      <c r="F38" s="18">
        <f t="shared" si="2"/>
        <v>0.80673472907024124</v>
      </c>
    </row>
    <row r="39" spans="1:6" x14ac:dyDescent="0.2">
      <c r="A39" t="str">
        <f>$A$12</f>
        <v>Construction</v>
      </c>
      <c r="B39" s="18">
        <f t="shared" si="2"/>
        <v>8.3054040790916499</v>
      </c>
      <c r="C39" s="18">
        <f t="shared" si="2"/>
        <v>8.6616588852127645</v>
      </c>
      <c r="D39" s="18">
        <f t="shared" si="2"/>
        <v>9.6829427726523569</v>
      </c>
      <c r="E39" s="18">
        <f t="shared" si="2"/>
        <v>10.229079162020048</v>
      </c>
      <c r="F39" s="18">
        <f t="shared" si="2"/>
        <v>10.830634637337544</v>
      </c>
    </row>
    <row r="40" spans="1:6" x14ac:dyDescent="0.2">
      <c r="A40" t="str">
        <f>$A$13</f>
        <v>Wholesale and retail trade</v>
      </c>
      <c r="B40" s="18">
        <f t="shared" si="2"/>
        <v>16.181586120479668</v>
      </c>
      <c r="C40" s="18">
        <f t="shared" si="2"/>
        <v>15.435837947290659</v>
      </c>
      <c r="D40" s="18">
        <f t="shared" si="2"/>
        <v>15.690644613241775</v>
      </c>
      <c r="E40" s="18">
        <f t="shared" si="2"/>
        <v>15.389998377085041</v>
      </c>
      <c r="F40" s="18">
        <f t="shared" si="2"/>
        <v>14.954948364131765</v>
      </c>
    </row>
    <row r="41" spans="1:6" x14ac:dyDescent="0.2">
      <c r="A41" t="str">
        <f>$A$14</f>
        <v>Transport and storage</v>
      </c>
      <c r="B41" s="18">
        <f t="shared" si="2"/>
        <v>4.9922207476023024</v>
      </c>
      <c r="C41" s="18">
        <f t="shared" si="2"/>
        <v>5.6071375770807723</v>
      </c>
      <c r="D41" s="18">
        <f t="shared" si="2"/>
        <v>5.2523624830373699</v>
      </c>
      <c r="E41" s="18">
        <f t="shared" si="2"/>
        <v>5.4270375647739009</v>
      </c>
      <c r="F41" s="18">
        <f t="shared" si="2"/>
        <v>5.2946063925960125</v>
      </c>
    </row>
    <row r="42" spans="1:6" x14ac:dyDescent="0.2">
      <c r="A42" t="str">
        <f>$A$15</f>
        <v>Accommodation and food</v>
      </c>
      <c r="B42" s="18">
        <f t="shared" si="2"/>
        <v>6.4622056443650848</v>
      </c>
      <c r="C42" s="18">
        <f t="shared" si="2"/>
        <v>6.8123252578778795</v>
      </c>
      <c r="D42" s="18">
        <f t="shared" si="2"/>
        <v>6.6404444401218292</v>
      </c>
      <c r="E42" s="18">
        <f t="shared" si="2"/>
        <v>6.7095374295309886</v>
      </c>
      <c r="F42" s="18">
        <f t="shared" si="2"/>
        <v>7.2821324551823245</v>
      </c>
    </row>
    <row r="43" spans="1:6" x14ac:dyDescent="0.2">
      <c r="A43" t="str">
        <f>$A$16</f>
        <v>Media</v>
      </c>
      <c r="B43" s="18">
        <f t="shared" si="2"/>
        <v>1.0887247690443451</v>
      </c>
      <c r="C43" s="18">
        <f t="shared" si="2"/>
        <v>0.69420021404254217</v>
      </c>
      <c r="D43" s="18">
        <f t="shared" si="2"/>
        <v>0.76752225041578037</v>
      </c>
      <c r="E43" s="18">
        <f t="shared" si="2"/>
        <v>0.7196908222918047</v>
      </c>
      <c r="F43" s="18">
        <f t="shared" si="2"/>
        <v>0.6765227462424509</v>
      </c>
    </row>
    <row r="44" spans="1:6" x14ac:dyDescent="0.2">
      <c r="A44" t="str">
        <f>$A$17</f>
        <v>Information technology</v>
      </c>
      <c r="B44" s="18">
        <f t="shared" si="2"/>
        <v>2.3659620783282609</v>
      </c>
      <c r="C44" s="18">
        <f t="shared" si="2"/>
        <v>2.0941050503847696</v>
      </c>
      <c r="D44" s="18">
        <f t="shared" si="2"/>
        <v>2.1388143383435065</v>
      </c>
      <c r="E44" s="18">
        <f t="shared" si="2"/>
        <v>2.225875021651273</v>
      </c>
      <c r="F44" s="18">
        <f t="shared" si="2"/>
        <v>2.3068090748393564</v>
      </c>
    </row>
    <row r="45" spans="1:6" x14ac:dyDescent="0.2">
      <c r="A45" t="str">
        <f>$A$18</f>
        <v>Finance and insurance</v>
      </c>
      <c r="B45" s="18">
        <f t="shared" si="2"/>
        <v>2.6484397291899078</v>
      </c>
      <c r="C45" s="18">
        <f t="shared" si="2"/>
        <v>2.4356043270703283</v>
      </c>
      <c r="D45" s="18">
        <f t="shared" si="2"/>
        <v>2.5221147659220988</v>
      </c>
      <c r="E45" s="18">
        <f t="shared" si="2"/>
        <v>2.3610683048677981</v>
      </c>
      <c r="F45" s="18">
        <f t="shared" si="2"/>
        <v>2.0499005001831376</v>
      </c>
    </row>
    <row r="46" spans="1:6" x14ac:dyDescent="0.2">
      <c r="A46" t="str">
        <f>$A$19</f>
        <v>Real estate</v>
      </c>
      <c r="B46" s="18">
        <f t="shared" si="2"/>
        <v>1.6206467023010607</v>
      </c>
      <c r="C46" s="18">
        <f t="shared" si="2"/>
        <v>1.5577372443612005</v>
      </c>
      <c r="D46" s="18">
        <f t="shared" si="2"/>
        <v>1.7622196207025234</v>
      </c>
      <c r="E46" s="18">
        <f t="shared" si="2"/>
        <v>1.7261462519349697</v>
      </c>
      <c r="F46" s="18">
        <f t="shared" si="2"/>
        <v>1.8677177369052875</v>
      </c>
    </row>
    <row r="47" spans="1:6" x14ac:dyDescent="0.2">
      <c r="A47" s="10" t="str">
        <f>$A$20</f>
        <v>Professional services</v>
      </c>
      <c r="B47" s="18">
        <f t="shared" si="2"/>
        <v>7.6549537612248555</v>
      </c>
      <c r="C47" s="18">
        <f t="shared" si="2"/>
        <v>8.4614922731247475</v>
      </c>
      <c r="D47" s="18">
        <f t="shared" si="2"/>
        <v>7.916730439162575</v>
      </c>
      <c r="E47" s="18">
        <f t="shared" si="2"/>
        <v>8.1160141009969085</v>
      </c>
      <c r="F47" s="18">
        <f t="shared" si="2"/>
        <v>8.4353707241088109</v>
      </c>
    </row>
    <row r="48" spans="1:6" x14ac:dyDescent="0.2">
      <c r="A48" s="10" t="str">
        <f>$A$21</f>
        <v>Support services</v>
      </c>
      <c r="B48" s="18">
        <f t="shared" si="2"/>
        <v>8.1301789995653628</v>
      </c>
      <c r="C48" s="18">
        <f t="shared" si="2"/>
        <v>8.1314469467653883</v>
      </c>
      <c r="D48" s="18">
        <f t="shared" si="2"/>
        <v>7.6115950426887613</v>
      </c>
      <c r="E48" s="18">
        <f t="shared" si="2"/>
        <v>7.7939622600306899</v>
      </c>
      <c r="F48" s="18">
        <f t="shared" si="2"/>
        <v>8.0407443317882876</v>
      </c>
    </row>
    <row r="49" spans="1:9" x14ac:dyDescent="0.2">
      <c r="A49" s="10" t="str">
        <f>$A$22</f>
        <v>Public admin. and defence</v>
      </c>
      <c r="B49" s="18">
        <f t="shared" si="2"/>
        <v>4.0577046361591584</v>
      </c>
      <c r="C49" s="18">
        <f t="shared" si="2"/>
        <v>3.7484692325197315</v>
      </c>
      <c r="D49" s="18">
        <f t="shared" si="2"/>
        <v>3.8826572424994468</v>
      </c>
      <c r="E49" s="18">
        <f t="shared" si="2"/>
        <v>3.9404077536623499</v>
      </c>
      <c r="F49" s="18">
        <f t="shared" si="2"/>
        <v>3.7910166558275504</v>
      </c>
    </row>
    <row r="50" spans="1:9" x14ac:dyDescent="0.2">
      <c r="A50" s="10" t="str">
        <f>$A$23</f>
        <v>Education</v>
      </c>
      <c r="B50" s="18">
        <f t="shared" si="2"/>
        <v>9.180047210189084</v>
      </c>
      <c r="C50" s="18">
        <f t="shared" si="2"/>
        <v>9.0579050169815929</v>
      </c>
      <c r="D50" s="18">
        <f t="shared" si="2"/>
        <v>9.0442111039390234</v>
      </c>
      <c r="E50" s="18">
        <f t="shared" si="2"/>
        <v>8.6693933623274244</v>
      </c>
      <c r="F50" s="18">
        <f t="shared" si="2"/>
        <v>8.4949423499628729</v>
      </c>
    </row>
    <row r="51" spans="1:9" x14ac:dyDescent="0.2">
      <c r="A51" s="10" t="str">
        <f>$A$24</f>
        <v>Health and social work</v>
      </c>
      <c r="B51" s="18">
        <f t="shared" si="2"/>
        <v>12.685607562523865</v>
      </c>
      <c r="C51" s="18">
        <f t="shared" si="2"/>
        <v>12.88301984661798</v>
      </c>
      <c r="D51" s="18">
        <f t="shared" si="2"/>
        <v>12.786713889879961</v>
      </c>
      <c r="E51" s="18">
        <f t="shared" si="2"/>
        <v>13.084317628777315</v>
      </c>
      <c r="F51" s="18">
        <f t="shared" si="2"/>
        <v>13.22523347659344</v>
      </c>
    </row>
    <row r="52" spans="1:9" x14ac:dyDescent="0.2">
      <c r="A52" s="10" t="str">
        <f>$A$25</f>
        <v>Arts and entertainment</v>
      </c>
      <c r="B52" s="18">
        <f t="shared" si="2"/>
        <v>2.8920078835404417</v>
      </c>
      <c r="C52" s="18">
        <f t="shared" si="2"/>
        <v>2.7497049472487505</v>
      </c>
      <c r="D52" s="18">
        <f t="shared" si="2"/>
        <v>3.0293940444081837</v>
      </c>
      <c r="E52" s="18">
        <f t="shared" si="2"/>
        <v>2.9505785170726178</v>
      </c>
      <c r="F52" s="18">
        <f t="shared" si="2"/>
        <v>3.0121200230495639</v>
      </c>
    </row>
    <row r="53" spans="1:9" x14ac:dyDescent="0.2">
      <c r="A53" s="10" t="str">
        <f>$A$26</f>
        <v>Other services</v>
      </c>
      <c r="B53" s="18">
        <f t="shared" si="2"/>
        <v>3.306407255906433</v>
      </c>
      <c r="C53" s="18">
        <f t="shared" si="2"/>
        <v>3.0598698488129061</v>
      </c>
      <c r="D53" s="18">
        <f t="shared" si="2"/>
        <v>3.1576727398558297</v>
      </c>
      <c r="E53" s="18">
        <f t="shared" si="2"/>
        <v>2.9699343836124341</v>
      </c>
      <c r="F53" s="18">
        <f t="shared" si="2"/>
        <v>2.8299847650554937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3.7023225417212702</v>
      </c>
      <c r="C63" s="18">
        <f>IF(AND(D$3-C$3 &lt;&gt; 0,C5&lt;&gt;0,D5&lt;&gt;0),(EXP(LN(D5/C5)/(D$3-C$3))-1)*100,0)</f>
        <v>-29.653898435049143</v>
      </c>
      <c r="D63" s="18">
        <f t="shared" ref="B63:E78" si="3">IF(AND(E$3-D$3 &lt;&gt; 0,D5&lt;&gt;0,E5&lt;&gt;0),(EXP(LN(E5/D5)/(E$3-D$3))-1)*100,0)</f>
        <v>0.77470409324951195</v>
      </c>
      <c r="E63" s="18">
        <f t="shared" si="3"/>
        <v>0.14116028790167601</v>
      </c>
      <c r="F63" s="18">
        <f>IF(AND(F$3-D$3 &lt;&gt; 0,D5&lt;&gt;0,F5&lt;&gt;0),(EXP(LN(F5/D5)/(F$3-D$3))-1)*100,0)</f>
        <v>0.35189776842234899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1.0277368422364042</v>
      </c>
      <c r="C64" s="18">
        <f t="shared" ref="C64:C78" si="4">IF(AND(D$3-C$3 &lt;&gt; 0,C6&lt;&gt;0,D6&lt;&gt;0),(EXP(LN(D6/C6)/(D$3-C$3))-1)*100,0)</f>
        <v>-5.1258154706430137</v>
      </c>
      <c r="D64" s="18">
        <f t="shared" si="3"/>
        <v>-3.5883279422345038</v>
      </c>
      <c r="E64" s="18">
        <f t="shared" si="3"/>
        <v>-2.1836831358987285</v>
      </c>
      <c r="F64" s="18">
        <f t="shared" ref="F64:F84" si="5">IF(AND(F$3-D$3 &lt;&gt; 0,D6&lt;&gt;0,F6&lt;&gt;0),(EXP(LN(F6/D6)/(F$3-D$3))-1)*100,0)</f>
        <v>-2.6541573169132526</v>
      </c>
    </row>
    <row r="65" spans="1:6" x14ac:dyDescent="0.2">
      <c r="A65" t="str">
        <f>$A$7</f>
        <v>Food drink and tobacco</v>
      </c>
      <c r="B65" s="18">
        <f t="shared" si="3"/>
        <v>3.9869189227800694</v>
      </c>
      <c r="C65" s="18">
        <f t="shared" si="4"/>
        <v>-1.5707230183786391</v>
      </c>
      <c r="D65" s="18">
        <f t="shared" si="3"/>
        <v>2.0162416110875325</v>
      </c>
      <c r="E65" s="18">
        <f t="shared" si="3"/>
        <v>1.0384672302078624</v>
      </c>
      <c r="F65" s="18">
        <f t="shared" si="5"/>
        <v>1.3633462881870617</v>
      </c>
    </row>
    <row r="66" spans="1:6" x14ac:dyDescent="0.2">
      <c r="A66" t="str">
        <f>$A$8</f>
        <v>Engineering</v>
      </c>
      <c r="B66" s="18">
        <f t="shared" si="3"/>
        <v>0.82766783623480222</v>
      </c>
      <c r="C66" s="18">
        <f t="shared" si="4"/>
        <v>-3.7733626511702312</v>
      </c>
      <c r="D66" s="18">
        <f t="shared" si="3"/>
        <v>-0.67330597237809098</v>
      </c>
      <c r="E66" s="18">
        <f t="shared" si="3"/>
        <v>-2.1888862787656227</v>
      </c>
      <c r="F66" s="18">
        <f t="shared" si="5"/>
        <v>-1.686279929982859</v>
      </c>
    </row>
    <row r="67" spans="1:6" x14ac:dyDescent="0.2">
      <c r="A67" t="str">
        <f>$A$9</f>
        <v>Rest of manufacturing</v>
      </c>
      <c r="B67" s="18">
        <f t="shared" si="3"/>
        <v>0.41417927566691493</v>
      </c>
      <c r="C67" s="18">
        <f t="shared" si="4"/>
        <v>-1.2657148426078124</v>
      </c>
      <c r="D67" s="18">
        <f t="shared" si="3"/>
        <v>-1.3971850795066687</v>
      </c>
      <c r="E67" s="18">
        <f t="shared" si="3"/>
        <v>-1.1044997343940044</v>
      </c>
      <c r="F67" s="18">
        <f t="shared" si="5"/>
        <v>-1.2021579207077582</v>
      </c>
    </row>
    <row r="68" spans="1:6" x14ac:dyDescent="0.2">
      <c r="A68" t="str">
        <f>$A$10</f>
        <v>Electricity and gas</v>
      </c>
      <c r="B68" s="18">
        <f t="shared" si="3"/>
        <v>7.95858338353026</v>
      </c>
      <c r="C68" s="18">
        <f t="shared" si="4"/>
        <v>9.4548551959115379</v>
      </c>
      <c r="D68" s="18">
        <f t="shared" si="3"/>
        <v>-0.59856246723201112</v>
      </c>
      <c r="E68" s="18">
        <f t="shared" si="3"/>
        <v>-2.0066225187576059E-2</v>
      </c>
      <c r="F68" s="18">
        <f t="shared" si="5"/>
        <v>-0.21327142277464128</v>
      </c>
    </row>
    <row r="69" spans="1:6" x14ac:dyDescent="0.2">
      <c r="A69" t="str">
        <f>$A$11</f>
        <v>Water and sewerage</v>
      </c>
      <c r="B69" s="18">
        <f t="shared" si="3"/>
        <v>3.8845597279537847</v>
      </c>
      <c r="C69" s="18">
        <f t="shared" si="4"/>
        <v>-11.088560885609022</v>
      </c>
      <c r="D69" s="18">
        <f t="shared" si="3"/>
        <v>1.2744253528474303</v>
      </c>
      <c r="E69" s="18">
        <f t="shared" si="3"/>
        <v>0.98134984941051773</v>
      </c>
      <c r="F69" s="18">
        <f t="shared" si="5"/>
        <v>1.0789473265032878</v>
      </c>
    </row>
    <row r="70" spans="1:6" x14ac:dyDescent="0.2">
      <c r="A70" t="str">
        <f>$A$12</f>
        <v>Construction</v>
      </c>
      <c r="B70" s="18">
        <f t="shared" si="3"/>
        <v>2.2750700967664184</v>
      </c>
      <c r="C70" s="18">
        <f t="shared" si="4"/>
        <v>10.19509381863033</v>
      </c>
      <c r="D70" s="18">
        <f t="shared" si="3"/>
        <v>1.7304407523369925</v>
      </c>
      <c r="E70" s="18">
        <f t="shared" si="3"/>
        <v>1.0141807872906528</v>
      </c>
      <c r="F70" s="18">
        <f t="shared" si="5"/>
        <v>1.2523720131033533</v>
      </c>
    </row>
    <row r="71" spans="1:6" x14ac:dyDescent="0.2">
      <c r="A71" t="str">
        <f>$A$13</f>
        <v>Wholesale and retail trade</v>
      </c>
      <c r="B71" s="18">
        <f t="shared" si="3"/>
        <v>2.0031929445840646E-2</v>
      </c>
      <c r="C71" s="18">
        <f t="shared" si="4"/>
        <v>0.19972868280371259</v>
      </c>
      <c r="D71" s="18">
        <f t="shared" si="3"/>
        <v>0.23159671492207767</v>
      </c>
      <c r="E71" s="18">
        <f t="shared" si="3"/>
        <v>0.1509893587019917</v>
      </c>
      <c r="F71" s="18">
        <f t="shared" si="5"/>
        <v>0.17785127205238727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4.1889272026407243</v>
      </c>
      <c r="C72" s="18">
        <f t="shared" si="4"/>
        <v>-7.6643419572550826</v>
      </c>
      <c r="D72" s="18">
        <f t="shared" si="3"/>
        <v>1.2807056746698464</v>
      </c>
      <c r="E72" s="18">
        <f t="shared" si="3"/>
        <v>0.19076547862648674</v>
      </c>
      <c r="F72" s="18">
        <f t="shared" si="5"/>
        <v>0.55276932929031464</v>
      </c>
    </row>
    <row r="73" spans="1:6" x14ac:dyDescent="0.2">
      <c r="A73" t="str">
        <f>$A$15</f>
        <v>Accommodation and food</v>
      </c>
      <c r="B73" s="18">
        <f t="shared" si="6"/>
        <v>2.5506361447180659</v>
      </c>
      <c r="C73" s="18">
        <f>IF(AND(D$3-C$3 &lt;&gt; 0,C15&lt;&gt;0,D15&lt;&gt;0),(EXP(LN(D15/C15)/(D$3-C$3))-1)*100,0)</f>
        <v>-3.9145248500116914</v>
      </c>
      <c r="D73" s="18">
        <f t="shared" si="3"/>
        <v>0.82870230683800283</v>
      </c>
      <c r="E73" s="18">
        <f t="shared" si="3"/>
        <v>1.2644967914113625</v>
      </c>
      <c r="F73" s="18">
        <f t="shared" si="5"/>
        <v>1.1190230798745926</v>
      </c>
    </row>
    <row r="74" spans="1:6" x14ac:dyDescent="0.2">
      <c r="A74" t="str">
        <f>$A$16</f>
        <v>Media</v>
      </c>
      <c r="B74" s="18">
        <f t="shared" si="6"/>
        <v>-9.5619127719778536</v>
      </c>
      <c r="C74" s="18">
        <f>IF(AND(D$3-C$3 &lt;&gt; 0,C16&lt;&gt;0,D16&lt;&gt;0),(EXP(LN(D16/C16)/(D$3-C$3))-1)*100,0)</f>
        <v>8.9838639337113779</v>
      </c>
      <c r="D74" s="18">
        <f t="shared" si="3"/>
        <v>-0.66641967921402534</v>
      </c>
      <c r="E74" s="18">
        <f t="shared" si="3"/>
        <v>-0.18076127295142408</v>
      </c>
      <c r="F74" s="18">
        <f t="shared" si="5"/>
        <v>-0.3429106661300696</v>
      </c>
    </row>
    <row r="75" spans="1:6" x14ac:dyDescent="0.2">
      <c r="A75" t="str">
        <f>$A$17</f>
        <v>Information technology</v>
      </c>
      <c r="B75" s="18">
        <f t="shared" si="6"/>
        <v>-1.8348398046006631</v>
      </c>
      <c r="C75" s="18">
        <f t="shared" si="4"/>
        <v>0.67707580357547759</v>
      </c>
      <c r="D75" s="18">
        <f t="shared" si="3"/>
        <v>1.4263107835507327</v>
      </c>
      <c r="E75" s="18">
        <f t="shared" si="3"/>
        <v>0.79794939862376513</v>
      </c>
      <c r="F75" s="18">
        <f t="shared" si="5"/>
        <v>1.0069694587399258</v>
      </c>
    </row>
    <row r="76" spans="1:6" x14ac:dyDescent="0.2">
      <c r="A76" t="str">
        <f>$A$18</f>
        <v>Finance and insurance</v>
      </c>
      <c r="B76" s="18">
        <f t="shared" si="6"/>
        <v>-0.8908231384043841</v>
      </c>
      <c r="C76" s="18">
        <f t="shared" si="4"/>
        <v>2.0737518127200705</v>
      </c>
      <c r="D76" s="18">
        <f t="shared" si="3"/>
        <v>-0.69895187460473629</v>
      </c>
      <c r="E76" s="18">
        <f t="shared" si="3"/>
        <v>-0.97085429477032914</v>
      </c>
      <c r="F76" s="18">
        <f t="shared" si="5"/>
        <v>-0.88030297921981582</v>
      </c>
    </row>
    <row r="77" spans="1:6" x14ac:dyDescent="0.2">
      <c r="A77" t="str">
        <f>$A$19</f>
        <v>Real estate</v>
      </c>
      <c r="B77" s="18">
        <f t="shared" si="6"/>
        <v>0.21002533402363355</v>
      </c>
      <c r="C77" s="18">
        <f t="shared" si="4"/>
        <v>11.512049753822051</v>
      </c>
      <c r="D77" s="18">
        <f t="shared" si="3"/>
        <v>0.20481778719974031</v>
      </c>
      <c r="E77" s="18">
        <f t="shared" si="3"/>
        <v>1.2334353545485177</v>
      </c>
      <c r="F77" s="18">
        <f t="shared" si="5"/>
        <v>0.88939494008324349</v>
      </c>
    </row>
    <row r="78" spans="1:6" x14ac:dyDescent="0.2">
      <c r="A78" t="str">
        <f>$A$20</f>
        <v>Professional services</v>
      </c>
      <c r="B78" s="18">
        <f t="shared" si="6"/>
        <v>3.7733426570095929</v>
      </c>
      <c r="C78" s="18">
        <f t="shared" si="4"/>
        <v>-7.7736830178779748</v>
      </c>
      <c r="D78" s="18">
        <f t="shared" si="3"/>
        <v>1.1217270448865779</v>
      </c>
      <c r="E78" s="18">
        <f t="shared" si="3"/>
        <v>0.82697729976608514</v>
      </c>
      <c r="F78" s="18">
        <f t="shared" si="5"/>
        <v>0.92513163126948239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1.2107492304621603</v>
      </c>
      <c r="C79" s="18">
        <f t="shared" ref="C79:C84" si="8">IF(AND(D$3-C$3 &lt;&gt; 0,C21&lt;&gt;0,D21&lt;&gt;0),(EXP(LN(D21/C21)/(D$3-C$3))-1)*100,0)</f>
        <v>-7.7293007266389431</v>
      </c>
      <c r="D79" s="18">
        <f t="shared" ref="D79:D84" si="9">IF(AND(E$3-D$3 &lt;&gt; 0,D21&lt;&gt;0,E21&lt;&gt;0),(EXP(LN(E21/D21)/(E$3-D$3))-1)*100,0)</f>
        <v>1.0977792893422045</v>
      </c>
      <c r="E79" s="18">
        <f t="shared" ref="E79:E84" si="10">IF(AND(F$3-E$3 &lt;&gt; 0,E21&lt;&gt;0,F21&lt;&gt;0),(EXP(LN(F21/E21)/(F$3-E$3))-1)*100,0)</f>
        <v>0.75216912940907488</v>
      </c>
      <c r="F79" s="18">
        <f t="shared" si="5"/>
        <v>0.8672410391264318</v>
      </c>
    </row>
    <row r="80" spans="1:6" x14ac:dyDescent="0.2">
      <c r="A80" s="10" t="str">
        <f>$A$22</f>
        <v>Public admin. and defence</v>
      </c>
      <c r="B80" s="18">
        <f t="shared" si="7"/>
        <v>-0.77911685238896133</v>
      </c>
      <c r="C80" s="18">
        <f t="shared" si="8"/>
        <v>2.1012532137997253</v>
      </c>
      <c r="D80" s="18">
        <f t="shared" si="9"/>
        <v>0.91773940237662721</v>
      </c>
      <c r="E80" s="18">
        <f t="shared" si="10"/>
        <v>5.1144802699298886E-2</v>
      </c>
      <c r="F80" s="18">
        <f t="shared" si="5"/>
        <v>0.33917965685021922</v>
      </c>
    </row>
    <row r="81" spans="1:6" x14ac:dyDescent="0.2">
      <c r="A81" s="10" t="str">
        <f>$A$23</f>
        <v>Education</v>
      </c>
      <c r="B81" s="18">
        <f t="shared" si="7"/>
        <v>0.86846697747007262</v>
      </c>
      <c r="C81" s="18">
        <f t="shared" si="8"/>
        <v>-1.5764787147518722</v>
      </c>
      <c r="D81" s="18">
        <f t="shared" si="9"/>
        <v>-0.22799614157564818</v>
      </c>
      <c r="E81" s="18">
        <f t="shared" si="10"/>
        <v>0.2346278379243838</v>
      </c>
      <c r="F81" s="18">
        <f t="shared" si="5"/>
        <v>8.0181990146988014E-2</v>
      </c>
    </row>
    <row r="82" spans="1:6" x14ac:dyDescent="0.2">
      <c r="A82" s="10" t="str">
        <f>$A$24</f>
        <v>Health and social work</v>
      </c>
      <c r="B82" s="18">
        <f t="shared" si="7"/>
        <v>1.5982691790701109</v>
      </c>
      <c r="C82" s="18">
        <f t="shared" si="8"/>
        <v>-2.1643258316949798</v>
      </c>
      <c r="D82" s="18">
        <f t="shared" si="9"/>
        <v>1.0842556250322266</v>
      </c>
      <c r="E82" s="18">
        <f t="shared" si="10"/>
        <v>0.54624046027846873</v>
      </c>
      <c r="F82" s="18">
        <f t="shared" si="5"/>
        <v>0.7252599207684618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-6.1836574963569646E-2</v>
      </c>
      <c r="C83" s="18">
        <f t="shared" si="8"/>
        <v>8.5989540324802327</v>
      </c>
      <c r="D83" s="18">
        <f t="shared" si="9"/>
        <v>9.1079440621699703E-2</v>
      </c>
      <c r="E83" s="18">
        <f t="shared" si="10"/>
        <v>0.64613903295480668</v>
      </c>
      <c r="F83" s="18">
        <f t="shared" si="5"/>
        <v>0.46077799708081901</v>
      </c>
    </row>
    <row r="84" spans="1:6" x14ac:dyDescent="0.2">
      <c r="A84" s="10" t="str">
        <f>$A$26</f>
        <v>Other services</v>
      </c>
      <c r="B84" s="18">
        <f t="shared" si="7"/>
        <v>-0.73495114106928439</v>
      </c>
      <c r="C84" s="18">
        <f t="shared" si="8"/>
        <v>1.7232281257213655</v>
      </c>
      <c r="D84" s="18">
        <f t="shared" si="9"/>
        <v>-0.60580092220934301</v>
      </c>
      <c r="E84" s="18">
        <f t="shared" si="10"/>
        <v>-4.5043649629938898E-2</v>
      </c>
      <c r="F84" s="18">
        <f t="shared" si="5"/>
        <v>-0.2323133789285392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1.2068035184746639</v>
      </c>
      <c r="C86" s="18">
        <f>IF(AND(D$3-C$3 &lt;&gt; 0,C28&lt;&gt;0,D28&lt;&gt;0),(EXP(LN(D28/C28)/(D$3-C$3))-1)*100,0)</f>
        <v>-1.4274548666423637</v>
      </c>
      <c r="D86" s="18">
        <f>IF(AND(E$3-D$3 &lt;&gt; 0,D28&lt;&gt;0,E28&lt;&gt;0),(EXP(LN(E28/D28)/(E$3-D$3))-1)*100,0)</f>
        <v>0.6201803035188691</v>
      </c>
      <c r="E86" s="18">
        <f>IF(AND(F$3-E$3 &lt;&gt; 0,E28&lt;&gt;0,F28&lt;&gt;0),(EXP(LN(F28/E28)/(F$3-E$3))-1)*100,0)</f>
        <v>0.4385905202724194</v>
      </c>
      <c r="F86" s="18">
        <f>IF(AND(F$3-D$3 &lt;&gt; 0,D28&lt;&gt;0,F28&lt;&gt;0),(EXP(LN(F28/D28)/(F$3-D$3))-1)*100,0)</f>
        <v>0.499084005888073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3.8830000000000027</v>
      </c>
      <c r="C90" s="27">
        <f>D5-C5</f>
        <v>-8.5079999999999529</v>
      </c>
      <c r="D90" s="27">
        <f t="shared" si="11"/>
        <v>0.79399999999991167</v>
      </c>
      <c r="E90" s="27">
        <f t="shared" si="11"/>
        <v>0.29800000000000892</v>
      </c>
      <c r="F90" s="27">
        <f>F5-D5</f>
        <v>1.0919999999999206</v>
      </c>
    </row>
    <row r="91" spans="1:6" x14ac:dyDescent="0.2">
      <c r="A91" t="str">
        <f>$A$6</f>
        <v>Mining and quarrying</v>
      </c>
      <c r="B91" s="27">
        <f t="shared" si="11"/>
        <v>4.3000000000001037E-2</v>
      </c>
      <c r="C91" s="27">
        <f t="shared" ref="C91:C105" si="12">D6-C6</f>
        <v>-5.4999999999999494E-2</v>
      </c>
      <c r="D91" s="27">
        <f t="shared" si="11"/>
        <v>-0.17000000000000204</v>
      </c>
      <c r="E91" s="27">
        <f t="shared" si="11"/>
        <v>-0.16799999999999782</v>
      </c>
      <c r="F91" s="27">
        <f t="shared" ref="F91:F111" si="13">F6-D6</f>
        <v>-0.33799999999999986</v>
      </c>
    </row>
    <row r="92" spans="1:6" x14ac:dyDescent="0.2">
      <c r="A92" t="str">
        <f>$A$7</f>
        <v>Food drink and tobacco</v>
      </c>
      <c r="B92" s="27">
        <f t="shared" si="11"/>
        <v>1.787999999999963</v>
      </c>
      <c r="C92" s="27">
        <f t="shared" si="12"/>
        <v>-0.19399999999994577</v>
      </c>
      <c r="D92" s="27">
        <f t="shared" si="11"/>
        <v>1.2759999999999696</v>
      </c>
      <c r="E92" s="27">
        <f t="shared" si="11"/>
        <v>1.4620000000000264</v>
      </c>
      <c r="F92" s="27">
        <f t="shared" si="13"/>
        <v>2.737999999999996</v>
      </c>
    </row>
    <row r="93" spans="1:6" x14ac:dyDescent="0.2">
      <c r="A93" t="str">
        <f>$A$8</f>
        <v>Engineering</v>
      </c>
      <c r="B93" s="27">
        <f t="shared" si="11"/>
        <v>0.82600000000004314</v>
      </c>
      <c r="C93" s="27">
        <f t="shared" si="12"/>
        <v>-0.96100000000003405</v>
      </c>
      <c r="D93" s="27">
        <f t="shared" si="11"/>
        <v>-0.81399999999997164</v>
      </c>
      <c r="E93" s="27">
        <f t="shared" si="11"/>
        <v>-4.7039999999998905</v>
      </c>
      <c r="F93" s="27">
        <f t="shared" si="13"/>
        <v>-5.5179999999998621</v>
      </c>
    </row>
    <row r="94" spans="1:6" x14ac:dyDescent="0.2">
      <c r="A94" t="str">
        <f>$A$9</f>
        <v>Rest of manufacturing</v>
      </c>
      <c r="B94" s="27">
        <f t="shared" si="11"/>
        <v>1.3459999999999894</v>
      </c>
      <c r="C94" s="27">
        <f t="shared" si="12"/>
        <v>-1.038999999999902</v>
      </c>
      <c r="D94" s="27">
        <f t="shared" si="11"/>
        <v>-5.5060000000001708</v>
      </c>
      <c r="E94" s="27">
        <f t="shared" si="11"/>
        <v>-7.9409999999997183</v>
      </c>
      <c r="F94" s="27">
        <f t="shared" si="13"/>
        <v>-13.446999999999889</v>
      </c>
    </row>
    <row r="95" spans="1:6" x14ac:dyDescent="0.2">
      <c r="A95" t="str">
        <f>$A$10</f>
        <v>Electricity and gas</v>
      </c>
      <c r="B95" s="27">
        <f t="shared" si="11"/>
        <v>1.2390000000000025</v>
      </c>
      <c r="C95" s="27">
        <f t="shared" si="12"/>
        <v>0.44400000000000528</v>
      </c>
      <c r="D95" s="27">
        <f t="shared" si="11"/>
        <v>-0.15199999999999658</v>
      </c>
      <c r="E95" s="27">
        <f t="shared" si="11"/>
        <v>-1.0000000000005116E-2</v>
      </c>
      <c r="F95" s="27">
        <f t="shared" si="13"/>
        <v>-0.1620000000000017</v>
      </c>
    </row>
    <row r="96" spans="1:6" x14ac:dyDescent="0.2">
      <c r="A96" t="str">
        <f>$A$11</f>
        <v>Water and sewerage</v>
      </c>
      <c r="B96" s="27">
        <f t="shared" si="11"/>
        <v>2.2990000000000173</v>
      </c>
      <c r="C96" s="27">
        <f t="shared" si="12"/>
        <v>-1.803000000000031</v>
      </c>
      <c r="D96" s="27">
        <f t="shared" si="11"/>
        <v>0.94500000000003226</v>
      </c>
      <c r="E96" s="27">
        <f t="shared" si="11"/>
        <v>1.5799999999999752</v>
      </c>
      <c r="F96" s="27">
        <f t="shared" si="13"/>
        <v>2.5250000000000075</v>
      </c>
    </row>
    <row r="97" spans="1:6" x14ac:dyDescent="0.2">
      <c r="A97" t="str">
        <f>$A$12</f>
        <v>Construction</v>
      </c>
      <c r="B97" s="27">
        <f t="shared" si="11"/>
        <v>14.772000000000048</v>
      </c>
      <c r="C97" s="27">
        <f t="shared" si="12"/>
        <v>17.500999999999067</v>
      </c>
      <c r="D97" s="27">
        <f t="shared" si="11"/>
        <v>16.943000000001064</v>
      </c>
      <c r="E97" s="27">
        <f t="shared" si="11"/>
        <v>21.882999999999555</v>
      </c>
      <c r="F97" s="27">
        <f t="shared" si="13"/>
        <v>38.826000000000619</v>
      </c>
    </row>
    <row r="98" spans="1:6" x14ac:dyDescent="0.2">
      <c r="A98" t="str">
        <f>$A$13</f>
        <v>Wholesale and retail trade</v>
      </c>
      <c r="B98" s="27">
        <f t="shared" si="11"/>
        <v>0.24500000000108457</v>
      </c>
      <c r="C98" s="27">
        <f t="shared" si="12"/>
        <v>0.61099999999896681</v>
      </c>
      <c r="D98" s="27">
        <f t="shared" si="11"/>
        <v>3.566000000000372</v>
      </c>
      <c r="E98" s="27">
        <f t="shared" si="11"/>
        <v>4.7139999999992028</v>
      </c>
      <c r="F98" s="27">
        <f t="shared" si="13"/>
        <v>8.2799999999995748</v>
      </c>
    </row>
    <row r="99" spans="1:6" x14ac:dyDescent="0.2">
      <c r="A99" t="str">
        <f>$A$14</f>
        <v>Transport and storage</v>
      </c>
      <c r="B99" s="27">
        <f t="shared" si="11"/>
        <v>16.821999999999633</v>
      </c>
      <c r="C99" s="27">
        <f t="shared" si="12"/>
        <v>-8.5169999999996833</v>
      </c>
      <c r="D99" s="27">
        <f t="shared" si="11"/>
        <v>6.7409999999998576</v>
      </c>
      <c r="E99" s="27">
        <f t="shared" si="11"/>
        <v>2.1040000000001413</v>
      </c>
      <c r="F99" s="27">
        <f t="shared" si="13"/>
        <v>8.8449999999999989</v>
      </c>
    </row>
    <row r="100" spans="1:6" x14ac:dyDescent="0.2">
      <c r="A100" t="str">
        <f>$A$15</f>
        <v>Accommodation and food</v>
      </c>
      <c r="B100" s="27">
        <f t="shared" si="11"/>
        <v>12.939000000000348</v>
      </c>
      <c r="C100" s="27">
        <f t="shared" si="12"/>
        <v>-5.2850000000007924</v>
      </c>
      <c r="D100" s="27">
        <f t="shared" si="11"/>
        <v>5.4650000000002876</v>
      </c>
      <c r="E100" s="27">
        <f t="shared" si="11"/>
        <v>18.101000000000141</v>
      </c>
      <c r="F100" s="27">
        <f t="shared" si="13"/>
        <v>23.566000000000429</v>
      </c>
    </row>
    <row r="101" spans="1:6" x14ac:dyDescent="0.2">
      <c r="A101" t="str">
        <f>$A$16</f>
        <v>Media</v>
      </c>
      <c r="B101" s="27">
        <f t="shared" si="11"/>
        <v>-6.8079999999999856</v>
      </c>
      <c r="C101" s="27">
        <f t="shared" si="12"/>
        <v>1.2360000000000095</v>
      </c>
      <c r="D101" s="27">
        <f t="shared" si="11"/>
        <v>-0.49299999999999322</v>
      </c>
      <c r="E101" s="27">
        <f t="shared" si="11"/>
        <v>-0.26000000000001044</v>
      </c>
      <c r="F101" s="27">
        <f t="shared" si="13"/>
        <v>-0.75300000000000367</v>
      </c>
    </row>
    <row r="102" spans="1:6" x14ac:dyDescent="0.2">
      <c r="A102" t="str">
        <f>$A$17</f>
        <v>Information technology</v>
      </c>
      <c r="B102" s="27">
        <f t="shared" si="11"/>
        <v>-3.1909999999999599</v>
      </c>
      <c r="C102" s="27">
        <f t="shared" si="12"/>
        <v>0.28099999999989933</v>
      </c>
      <c r="D102" s="27">
        <f t="shared" si="11"/>
        <v>3.0659999999999883</v>
      </c>
      <c r="E102" s="27">
        <f t="shared" si="11"/>
        <v>3.7100000000001856</v>
      </c>
      <c r="F102" s="27">
        <f t="shared" si="13"/>
        <v>6.7760000000001739</v>
      </c>
    </row>
    <row r="103" spans="1:6" x14ac:dyDescent="0.2">
      <c r="A103" t="str">
        <f>$A$18</f>
        <v>Finance and insurance</v>
      </c>
      <c r="B103" s="27">
        <f t="shared" si="11"/>
        <v>-1.7589999999999719</v>
      </c>
      <c r="C103" s="27">
        <f t="shared" si="12"/>
        <v>1.0009999999999835</v>
      </c>
      <c r="D103" s="27">
        <f t="shared" si="11"/>
        <v>-1.6980000000001425</v>
      </c>
      <c r="E103" s="27">
        <f t="shared" si="11"/>
        <v>-4.4219999999998123</v>
      </c>
      <c r="F103" s="27">
        <f t="shared" si="13"/>
        <v>-6.1199999999999548</v>
      </c>
    </row>
    <row r="104" spans="1:6" x14ac:dyDescent="0.2">
      <c r="A104" t="str">
        <f>$A$19</f>
        <v>Real estate</v>
      </c>
      <c r="B104" s="27">
        <f t="shared" si="11"/>
        <v>0.25800000000003465</v>
      </c>
      <c r="C104" s="27">
        <f t="shared" si="12"/>
        <v>3.5539999999999452</v>
      </c>
      <c r="D104" s="27">
        <f t="shared" si="11"/>
        <v>0.35400000000008447</v>
      </c>
      <c r="E104" s="27">
        <f t="shared" si="11"/>
        <v>4.5359999999999374</v>
      </c>
      <c r="F104" s="27">
        <f t="shared" si="13"/>
        <v>4.8900000000000219</v>
      </c>
    </row>
    <row r="105" spans="1:6" x14ac:dyDescent="0.2">
      <c r="A105" t="str">
        <f>$A$20</f>
        <v>Professional services</v>
      </c>
      <c r="B105" s="27">
        <f t="shared" si="11"/>
        <v>23.092000000000354</v>
      </c>
      <c r="C105" s="27">
        <f t="shared" si="12"/>
        <v>-13.036000000000314</v>
      </c>
      <c r="D105" s="27">
        <f t="shared" si="11"/>
        <v>8.8709999999997251</v>
      </c>
      <c r="E105" s="27">
        <f t="shared" si="11"/>
        <v>14.038000000000835</v>
      </c>
      <c r="F105" s="27">
        <f t="shared" si="13"/>
        <v>22.90900000000056</v>
      </c>
    </row>
    <row r="106" spans="1:6" x14ac:dyDescent="0.2">
      <c r="A106" s="10" t="str">
        <f>$A$21</f>
        <v>Support services</v>
      </c>
      <c r="B106" s="27">
        <f t="shared" ref="B106:B111" si="14">C21-B21</f>
        <v>7.5740000000008649</v>
      </c>
      <c r="C106" s="27">
        <f t="shared" ref="C106:C111" si="15">D21-C21</f>
        <v>-12.4560000000005</v>
      </c>
      <c r="D106" s="27">
        <f t="shared" ref="D106:D111" si="16">E21-D21</f>
        <v>8.3430000000001314</v>
      </c>
      <c r="E106" s="27">
        <f t="shared" ref="E106:E111" si="17">F21-E21</f>
        <v>12.219999999999487</v>
      </c>
      <c r="F106" s="27">
        <f t="shared" si="13"/>
        <v>20.562999999999619</v>
      </c>
    </row>
    <row r="107" spans="1:6" x14ac:dyDescent="0.2">
      <c r="A107" s="10" t="str">
        <f>$A$22</f>
        <v>Public admin. and defence</v>
      </c>
      <c r="B107" s="27">
        <f t="shared" si="14"/>
        <v>-2.3610000000000895</v>
      </c>
      <c r="C107" s="27">
        <f t="shared" si="15"/>
        <v>1.5609999999996802</v>
      </c>
      <c r="D107" s="27">
        <f t="shared" si="16"/>
        <v>3.5450000000002149</v>
      </c>
      <c r="E107" s="27">
        <f t="shared" si="17"/>
        <v>0.40700000000019543</v>
      </c>
      <c r="F107" s="27">
        <f t="shared" si="13"/>
        <v>3.9520000000004103</v>
      </c>
    </row>
    <row r="108" spans="1:6" x14ac:dyDescent="0.2">
      <c r="A108" s="10" t="str">
        <f>$A$23</f>
        <v>Education</v>
      </c>
      <c r="B108" s="27">
        <f t="shared" si="14"/>
        <v>6.1030000000000655</v>
      </c>
      <c r="C108" s="27">
        <f t="shared" si="15"/>
        <v>-2.8299999999996714</v>
      </c>
      <c r="D108" s="27">
        <f t="shared" si="16"/>
        <v>-2.0050000000001091</v>
      </c>
      <c r="E108" s="27">
        <f t="shared" si="17"/>
        <v>4.1420000000000528</v>
      </c>
      <c r="F108" s="27">
        <f t="shared" si="13"/>
        <v>2.1369999999999436</v>
      </c>
    </row>
    <row r="109" spans="1:6" x14ac:dyDescent="0.2">
      <c r="A109" s="10" t="str">
        <f>$A$24</f>
        <v>Health and social work</v>
      </c>
      <c r="B109" s="27">
        <f t="shared" si="14"/>
        <v>15.691000000000088</v>
      </c>
      <c r="C109" s="27">
        <f t="shared" si="15"/>
        <v>-5.5260000000002663</v>
      </c>
      <c r="D109" s="27">
        <f t="shared" si="16"/>
        <v>13.839000000000141</v>
      </c>
      <c r="E109" s="27">
        <f t="shared" si="17"/>
        <v>14.760000000000048</v>
      </c>
      <c r="F109" s="27">
        <f t="shared" si="13"/>
        <v>28.599000000000188</v>
      </c>
    </row>
    <row r="110" spans="1:6" x14ac:dyDescent="0.2">
      <c r="A110" s="10" t="str">
        <f>$A$25</f>
        <v>Arts and entertainment</v>
      </c>
      <c r="B110" s="27">
        <f t="shared" si="14"/>
        <v>-0.13500000000015433</v>
      </c>
      <c r="C110" s="27">
        <f t="shared" si="15"/>
        <v>4.6860000000000994</v>
      </c>
      <c r="D110" s="27">
        <f t="shared" si="16"/>
        <v>0.26999999999994628</v>
      </c>
      <c r="E110" s="27">
        <f t="shared" si="17"/>
        <v>3.9550000000000267</v>
      </c>
      <c r="F110" s="27">
        <f t="shared" si="13"/>
        <v>4.224999999999973</v>
      </c>
    </row>
    <row r="111" spans="1:6" x14ac:dyDescent="0.2">
      <c r="A111" s="10" t="str">
        <f>$A$26</f>
        <v>Other services</v>
      </c>
      <c r="B111" s="27">
        <f t="shared" si="14"/>
        <v>-1.8159999999997893</v>
      </c>
      <c r="C111" s="27">
        <f t="shared" si="15"/>
        <v>1.044999999999952</v>
      </c>
      <c r="D111" s="27">
        <f t="shared" si="16"/>
        <v>-1.846000000000025</v>
      </c>
      <c r="E111" s="27">
        <f t="shared" si="17"/>
        <v>-0.26900000000006941</v>
      </c>
      <c r="F111" s="27">
        <f t="shared" si="13"/>
        <v>-2.1150000000000944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92.85000000000241</v>
      </c>
      <c r="C113" s="29">
        <f>D28-C28</f>
        <v>-28.290000000003147</v>
      </c>
      <c r="D113" s="29">
        <f>E28-D28</f>
        <v>61.334000000001197</v>
      </c>
      <c r="E113" s="29">
        <f>F28-E28</f>
        <v>90.136000000000195</v>
      </c>
      <c r="F113" s="29">
        <f>F28-D28</f>
        <v>151.47000000000139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East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43.256000000000014</v>
      </c>
      <c r="C7" s="31">
        <f>'Ind T1'!C7</f>
        <v>50.720000000000041</v>
      </c>
      <c r="D7" s="31">
        <f>'Ind T1'!D7</f>
        <v>40.798000000000066</v>
      </c>
      <c r="E7" s="31">
        <f>'Ind T1'!E7</f>
        <v>42.215000000000011</v>
      </c>
      <c r="F7" s="31">
        <f>'Ind T1'!F7</f>
        <v>43.914999999999992</v>
      </c>
      <c r="H7" s="31">
        <f>C7-B7</f>
        <v>7.4640000000000271</v>
      </c>
      <c r="I7" s="31">
        <f>D7-C7</f>
        <v>-9.9219999999999757</v>
      </c>
      <c r="J7" s="31">
        <f>E7-D7</f>
        <v>1.4169999999999447</v>
      </c>
      <c r="K7" s="31">
        <f>F7-E7</f>
        <v>1.6999999999999815</v>
      </c>
      <c r="L7" s="31">
        <f>F7-D7</f>
        <v>3.1169999999999263</v>
      </c>
    </row>
    <row r="8" spans="1:12" x14ac:dyDescent="0.2">
      <c r="A8" t="str">
        <f>'Ind T2'!A5</f>
        <v>Agriculture</v>
      </c>
      <c r="B8" s="32">
        <f>'Ind T2'!B5</f>
        <v>24.808000000000014</v>
      </c>
      <c r="C8" s="32">
        <f>'Ind T2'!C5</f>
        <v>28.691000000000017</v>
      </c>
      <c r="D8" s="32">
        <f>'Ind T2'!D5</f>
        <v>20.183000000000064</v>
      </c>
      <c r="E8" s="32">
        <f>'Ind T2'!E5</f>
        <v>20.976999999999975</v>
      </c>
      <c r="F8" s="32">
        <f>'Ind T2'!F5</f>
        <v>21.274999999999984</v>
      </c>
      <c r="H8" s="11">
        <f t="shared" ref="H8:H40" si="0">C8-B8</f>
        <v>3.8830000000000027</v>
      </c>
      <c r="I8" s="31">
        <f t="shared" ref="I8:I38" si="1">D8-C8</f>
        <v>-8.5079999999999529</v>
      </c>
      <c r="J8" s="11">
        <f t="shared" ref="J8:J38" si="2">E8-D8</f>
        <v>0.79399999999991167</v>
      </c>
      <c r="K8" s="11">
        <f t="shared" ref="K8:K38" si="3">F8-E8</f>
        <v>0.29800000000000892</v>
      </c>
      <c r="L8" s="31">
        <f t="shared" ref="L8:L40" si="4">F8-D8</f>
        <v>1.0919999999999206</v>
      </c>
    </row>
    <row r="9" spans="1:12" x14ac:dyDescent="0.2">
      <c r="A9" t="str">
        <f>'Ind T2'!A6</f>
        <v>Mining and quarrying</v>
      </c>
      <c r="B9" s="32">
        <f>'Ind T2'!B6</f>
        <v>1.0299999999999983</v>
      </c>
      <c r="C9" s="32">
        <f>'Ind T2'!C6</f>
        <v>1.0729999999999993</v>
      </c>
      <c r="D9" s="32">
        <f>'Ind T2'!D6</f>
        <v>1.0179999999999998</v>
      </c>
      <c r="E9" s="32">
        <f>'Ind T2'!E6</f>
        <v>0.84799999999999776</v>
      </c>
      <c r="F9" s="32">
        <f>'Ind T2'!F6</f>
        <v>0.67999999999999994</v>
      </c>
      <c r="H9" s="11">
        <f t="shared" si="0"/>
        <v>4.3000000000001037E-2</v>
      </c>
      <c r="I9" s="31">
        <f t="shared" si="1"/>
        <v>-5.4999999999999494E-2</v>
      </c>
      <c r="J9" s="11">
        <f t="shared" si="2"/>
        <v>-0.17000000000000204</v>
      </c>
      <c r="K9" s="11">
        <f t="shared" si="3"/>
        <v>-0.16799999999999782</v>
      </c>
      <c r="L9" s="31">
        <f t="shared" si="4"/>
        <v>-0.33799999999999986</v>
      </c>
    </row>
    <row r="10" spans="1:12" x14ac:dyDescent="0.2">
      <c r="A10" t="str">
        <f>'Ind T2'!A10</f>
        <v>Electricity and gas</v>
      </c>
      <c r="B10" s="32">
        <f>'Ind T2'!B10</f>
        <v>3.4569999999999919</v>
      </c>
      <c r="C10" s="32">
        <f>'Ind T2'!C10</f>
        <v>4.6959999999999944</v>
      </c>
      <c r="D10" s="32">
        <f>'Ind T2'!D10</f>
        <v>5.14</v>
      </c>
      <c r="E10" s="32">
        <f>'Ind T2'!E10</f>
        <v>4.9880000000000031</v>
      </c>
      <c r="F10" s="32">
        <f>'Ind T2'!F10</f>
        <v>4.977999999999998</v>
      </c>
      <c r="H10" s="11">
        <f t="shared" si="0"/>
        <v>1.2390000000000025</v>
      </c>
      <c r="I10" s="31">
        <f t="shared" si="1"/>
        <v>0.44400000000000528</v>
      </c>
      <c r="J10" s="11">
        <f t="shared" si="2"/>
        <v>-0.15199999999999658</v>
      </c>
      <c r="K10" s="11">
        <f t="shared" si="3"/>
        <v>-1.0000000000005116E-2</v>
      </c>
      <c r="L10" s="31">
        <f t="shared" si="4"/>
        <v>-0.1620000000000017</v>
      </c>
    </row>
    <row r="11" spans="1:12" x14ac:dyDescent="0.2">
      <c r="A11" t="str">
        <f>'Ind T2'!A11</f>
        <v>Water and sewerage</v>
      </c>
      <c r="B11" s="32">
        <f>'Ind T2'!B11</f>
        <v>13.961000000000016</v>
      </c>
      <c r="C11" s="32">
        <f>'Ind T2'!C11</f>
        <v>16.260000000000034</v>
      </c>
      <c r="D11" s="32">
        <f>'Ind T2'!D11</f>
        <v>14.457000000000003</v>
      </c>
      <c r="E11" s="32">
        <f>'Ind T2'!E11</f>
        <v>15.402000000000035</v>
      </c>
      <c r="F11" s="32">
        <f>'Ind T2'!F11</f>
        <v>16.98200000000001</v>
      </c>
      <c r="H11" s="11">
        <f t="shared" ref="H11" si="5">C11-B11</f>
        <v>2.2990000000000173</v>
      </c>
      <c r="I11" s="31">
        <f t="shared" ref="I11" si="6">D11-C11</f>
        <v>-1.803000000000031</v>
      </c>
      <c r="J11" s="11">
        <f t="shared" ref="J11" si="7">E11-D11</f>
        <v>0.94500000000003226</v>
      </c>
      <c r="K11" s="11">
        <f t="shared" ref="K11" si="8">F11-E11</f>
        <v>1.5799999999999752</v>
      </c>
      <c r="L11" s="31">
        <f t="shared" si="4"/>
        <v>2.5250000000000075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115.94699999999997</v>
      </c>
      <c r="C13" s="31">
        <f>'Ind T1'!C8</f>
        <v>119.90699999999997</v>
      </c>
      <c r="D13" s="31">
        <f>'Ind T1'!D8</f>
        <v>117.71300000000008</v>
      </c>
      <c r="E13" s="31">
        <f>'Ind T1'!E8</f>
        <v>112.66899999999991</v>
      </c>
      <c r="F13" s="31">
        <f>'Ind T1'!F8</f>
        <v>101.48600000000033</v>
      </c>
      <c r="H13" s="31">
        <f t="shared" si="0"/>
        <v>3.9599999999999937</v>
      </c>
      <c r="I13" s="31">
        <f t="shared" si="1"/>
        <v>-2.1939999999998889</v>
      </c>
      <c r="J13" s="31">
        <f t="shared" si="2"/>
        <v>-5.0440000000001675</v>
      </c>
      <c r="K13" s="31">
        <f t="shared" si="3"/>
        <v>-11.182999999999581</v>
      </c>
      <c r="L13" s="31">
        <f t="shared" si="4"/>
        <v>-16.226999999999748</v>
      </c>
    </row>
    <row r="14" spans="1:12" x14ac:dyDescent="0.2">
      <c r="A14" t="str">
        <f>'Ind T2'!A7</f>
        <v>Food drink and tobacco</v>
      </c>
      <c r="B14" s="32">
        <f>'Ind T2'!B7</f>
        <v>10.563000000000001</v>
      </c>
      <c r="C14" s="32">
        <f>'Ind T2'!C7</f>
        <v>12.350999999999964</v>
      </c>
      <c r="D14" s="32">
        <f>'Ind T2'!D7</f>
        <v>12.157000000000018</v>
      </c>
      <c r="E14" s="32">
        <f>'Ind T2'!E7</f>
        <v>13.432999999999987</v>
      </c>
      <c r="F14" s="32">
        <f>'Ind T2'!F7</f>
        <v>14.895000000000014</v>
      </c>
      <c r="H14" s="11">
        <f t="shared" si="0"/>
        <v>1.787999999999963</v>
      </c>
      <c r="I14" s="31">
        <f t="shared" si="1"/>
        <v>-0.19399999999994577</v>
      </c>
      <c r="J14" s="11">
        <f t="shared" si="2"/>
        <v>1.2759999999999696</v>
      </c>
      <c r="K14" s="11">
        <f t="shared" si="3"/>
        <v>1.4620000000000264</v>
      </c>
      <c r="L14" s="31">
        <f t="shared" si="4"/>
        <v>2.737999999999996</v>
      </c>
    </row>
    <row r="15" spans="1:12" x14ac:dyDescent="0.2">
      <c r="A15" t="str">
        <f>'Ind T2'!A8</f>
        <v>Engineering</v>
      </c>
      <c r="B15" s="32">
        <f>'Ind T2'!B8</f>
        <v>24.64199999999995</v>
      </c>
      <c r="C15" s="32">
        <f>'Ind T2'!C8</f>
        <v>25.467999999999993</v>
      </c>
      <c r="D15" s="32">
        <f>'Ind T2'!D8</f>
        <v>24.506999999999959</v>
      </c>
      <c r="E15" s="32">
        <f>'Ind T2'!E8</f>
        <v>23.692999999999987</v>
      </c>
      <c r="F15" s="32">
        <f>'Ind T2'!F8</f>
        <v>18.989000000000097</v>
      </c>
      <c r="H15" s="11">
        <f t="shared" si="0"/>
        <v>0.82600000000004314</v>
      </c>
      <c r="I15" s="31">
        <f t="shared" si="1"/>
        <v>-0.96100000000003405</v>
      </c>
      <c r="J15" s="11">
        <f t="shared" si="2"/>
        <v>-0.81399999999997164</v>
      </c>
      <c r="K15" s="11">
        <f t="shared" si="3"/>
        <v>-4.7039999999998905</v>
      </c>
      <c r="L15" s="31">
        <f t="shared" si="4"/>
        <v>-5.5179999999998621</v>
      </c>
    </row>
    <row r="16" spans="1:12" x14ac:dyDescent="0.2">
      <c r="A16" t="str">
        <f>'Ind T2'!A9</f>
        <v>Rest of manufacturing</v>
      </c>
      <c r="B16" s="32">
        <f>'Ind T2'!B9</f>
        <v>80.742000000000019</v>
      </c>
      <c r="C16" s="32">
        <f>'Ind T2'!C9</f>
        <v>82.088000000000008</v>
      </c>
      <c r="D16" s="32">
        <f>'Ind T2'!D9</f>
        <v>81.049000000000106</v>
      </c>
      <c r="E16" s="32">
        <f>'Ind T2'!E9</f>
        <v>75.542999999999935</v>
      </c>
      <c r="F16" s="32">
        <f>'Ind T2'!F9</f>
        <v>67.602000000000217</v>
      </c>
      <c r="H16" s="11">
        <f t="shared" si="0"/>
        <v>1.3459999999999894</v>
      </c>
      <c r="I16" s="31">
        <f t="shared" si="1"/>
        <v>-1.038999999999902</v>
      </c>
      <c r="J16" s="11">
        <f t="shared" si="2"/>
        <v>-5.5060000000001708</v>
      </c>
      <c r="K16" s="11">
        <f t="shared" si="3"/>
        <v>-7.9409999999997183</v>
      </c>
      <c r="L16" s="31">
        <f t="shared" si="4"/>
        <v>-13.446999999999889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156.88900000000041</v>
      </c>
      <c r="C18" s="31">
        <f>'Ind T1'!C9</f>
        <v>171.66100000000046</v>
      </c>
      <c r="D18" s="31">
        <f>'Ind T1'!D9</f>
        <v>189.16199999999952</v>
      </c>
      <c r="E18" s="31">
        <f>'Ind T1'!E9</f>
        <v>206.10500000000059</v>
      </c>
      <c r="F18" s="31">
        <f>'Ind T1'!F9</f>
        <v>227.98800000000014</v>
      </c>
      <c r="H18" s="31">
        <f t="shared" si="0"/>
        <v>14.772000000000048</v>
      </c>
      <c r="I18" s="31">
        <f t="shared" si="1"/>
        <v>17.500999999999067</v>
      </c>
      <c r="J18" s="31">
        <f t="shared" si="2"/>
        <v>16.943000000001064</v>
      </c>
      <c r="K18" s="31">
        <f t="shared" si="3"/>
        <v>21.882999999999555</v>
      </c>
      <c r="L18" s="31">
        <f t="shared" si="4"/>
        <v>38.826000000000619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522.04399999999953</v>
      </c>
      <c r="C20" s="31">
        <f>'Ind T1'!C10</f>
        <v>552.05000000000064</v>
      </c>
      <c r="D20" s="31">
        <f>'Ind T1'!D10</f>
        <v>538.85899999999913</v>
      </c>
      <c r="E20" s="31">
        <f>'Ind T1'!E10</f>
        <v>554.63099999999963</v>
      </c>
      <c r="F20" s="31">
        <f>'Ind T1'!F10</f>
        <v>579.54999999999905</v>
      </c>
      <c r="H20" s="31">
        <f t="shared" si="0"/>
        <v>30.006000000001109</v>
      </c>
      <c r="I20" s="31">
        <f t="shared" si="1"/>
        <v>-13.191000000001509</v>
      </c>
      <c r="J20" s="31">
        <f t="shared" si="2"/>
        <v>15.772000000000503</v>
      </c>
      <c r="K20" s="31">
        <f t="shared" si="3"/>
        <v>24.918999999999414</v>
      </c>
      <c r="L20" s="31">
        <f t="shared" si="4"/>
        <v>40.690999999999917</v>
      </c>
    </row>
    <row r="21" spans="1:12" x14ac:dyDescent="0.2">
      <c r="A21" s="10" t="str">
        <f>'Ind T2'!A13</f>
        <v>Wholesale and retail trade</v>
      </c>
      <c r="B21" s="32">
        <f>'Ind T2'!B13</f>
        <v>305.66999999999962</v>
      </c>
      <c r="C21" s="32">
        <f>'Ind T2'!C13</f>
        <v>305.9150000000007</v>
      </c>
      <c r="D21" s="32">
        <f>'Ind T2'!D13</f>
        <v>306.52599999999967</v>
      </c>
      <c r="E21" s="32">
        <f>'Ind T2'!E13</f>
        <v>310.09200000000004</v>
      </c>
      <c r="F21" s="32">
        <f>'Ind T2'!F13</f>
        <v>314.80599999999924</v>
      </c>
      <c r="H21" s="11">
        <f t="shared" si="0"/>
        <v>0.24500000000108457</v>
      </c>
      <c r="I21" s="31">
        <f t="shared" si="1"/>
        <v>0.61099999999896681</v>
      </c>
      <c r="J21" s="11">
        <f t="shared" si="2"/>
        <v>3.566000000000372</v>
      </c>
      <c r="K21" s="11">
        <f t="shared" si="3"/>
        <v>4.7139999999992028</v>
      </c>
      <c r="L21" s="31">
        <f t="shared" si="4"/>
        <v>8.2799999999995748</v>
      </c>
    </row>
    <row r="22" spans="1:12" x14ac:dyDescent="0.2">
      <c r="A22" s="10" t="str">
        <f>'Ind T2'!A14</f>
        <v>Transport and storage</v>
      </c>
      <c r="B22" s="32">
        <f>'Ind T2'!B14</f>
        <v>94.302999999999983</v>
      </c>
      <c r="C22" s="32">
        <f>'Ind T2'!C14</f>
        <v>111.12499999999962</v>
      </c>
      <c r="D22" s="32">
        <f>'Ind T2'!D14</f>
        <v>102.60799999999993</v>
      </c>
      <c r="E22" s="32">
        <f>'Ind T2'!E14</f>
        <v>109.34899999999979</v>
      </c>
      <c r="F22" s="32">
        <f>'Ind T2'!F14</f>
        <v>111.45299999999993</v>
      </c>
      <c r="H22" s="11">
        <f t="shared" si="0"/>
        <v>16.821999999999633</v>
      </c>
      <c r="I22" s="31">
        <f t="shared" si="1"/>
        <v>-8.5169999999996833</v>
      </c>
      <c r="J22" s="11">
        <f t="shared" si="2"/>
        <v>6.7409999999998576</v>
      </c>
      <c r="K22" s="11">
        <f t="shared" si="3"/>
        <v>2.1040000000001413</v>
      </c>
      <c r="L22" s="31">
        <f t="shared" si="4"/>
        <v>8.8449999999999989</v>
      </c>
    </row>
    <row r="23" spans="1:12" x14ac:dyDescent="0.2">
      <c r="A23" s="10" t="str">
        <f>'Ind T2'!A15</f>
        <v>Accommodation and food</v>
      </c>
      <c r="B23" s="32">
        <f>'Ind T2'!B15</f>
        <v>122.07099999999996</v>
      </c>
      <c r="C23" s="32">
        <f>'Ind T2'!C15</f>
        <v>135.0100000000003</v>
      </c>
      <c r="D23" s="32">
        <f>'Ind T2'!D15</f>
        <v>129.72499999999951</v>
      </c>
      <c r="E23" s="32">
        <f>'Ind T2'!E15</f>
        <v>135.1899999999998</v>
      </c>
      <c r="F23" s="32">
        <f>'Ind T2'!F15</f>
        <v>153.29099999999994</v>
      </c>
      <c r="H23" s="11">
        <f t="shared" si="0"/>
        <v>12.939000000000348</v>
      </c>
      <c r="I23" s="31">
        <f t="shared" si="1"/>
        <v>-5.2850000000007924</v>
      </c>
      <c r="J23" s="11">
        <f t="shared" si="2"/>
        <v>5.4650000000002876</v>
      </c>
      <c r="K23" s="11">
        <f t="shared" si="3"/>
        <v>18.101000000000141</v>
      </c>
      <c r="L23" s="31">
        <f t="shared" si="4"/>
        <v>23.566000000000429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561.17099999999959</v>
      </c>
      <c r="C25" s="31">
        <f>'Ind T1'!C11</f>
        <v>578.38600000000099</v>
      </c>
      <c r="D25" s="31">
        <f>'Ind T1'!D11</f>
        <v>564.69700000000012</v>
      </c>
      <c r="E25" s="31">
        <f>'Ind T1'!E11</f>
        <v>581.56399999999996</v>
      </c>
      <c r="F25" s="31">
        <f>'Ind T1'!F11</f>
        <v>615.07200000000046</v>
      </c>
      <c r="H25" s="31">
        <f t="shared" si="0"/>
        <v>17.215000000001396</v>
      </c>
      <c r="I25" s="31">
        <f t="shared" si="1"/>
        <v>-13.689000000000874</v>
      </c>
      <c r="J25" s="31">
        <f t="shared" si="2"/>
        <v>16.866999999999848</v>
      </c>
      <c r="K25" s="31">
        <f t="shared" si="3"/>
        <v>33.508000000000493</v>
      </c>
      <c r="L25" s="31">
        <f t="shared" si="4"/>
        <v>50.375000000000341</v>
      </c>
    </row>
    <row r="26" spans="1:12" x14ac:dyDescent="0.2">
      <c r="A26" s="10" t="str">
        <f>'Ind T2'!A16</f>
        <v>Media</v>
      </c>
      <c r="B26" s="11">
        <f>'Ind T2'!B16</f>
        <v>20.565999999999981</v>
      </c>
      <c r="C26" s="11">
        <f>'Ind T2'!C16</f>
        <v>13.757999999999996</v>
      </c>
      <c r="D26" s="11">
        <f>'Ind T2'!D16</f>
        <v>14.994000000000005</v>
      </c>
      <c r="E26" s="11">
        <f>'Ind T2'!E16</f>
        <v>14.501000000000012</v>
      </c>
      <c r="F26" s="11">
        <f>'Ind T2'!F16</f>
        <v>14.241000000000001</v>
      </c>
      <c r="H26" s="11">
        <f t="shared" si="0"/>
        <v>-6.8079999999999856</v>
      </c>
      <c r="I26" s="31">
        <f t="shared" si="1"/>
        <v>1.2360000000000095</v>
      </c>
      <c r="J26" s="11">
        <f t="shared" si="2"/>
        <v>-0.49299999999999322</v>
      </c>
      <c r="K26" s="11">
        <f t="shared" si="3"/>
        <v>-0.26000000000001044</v>
      </c>
      <c r="L26" s="31">
        <f t="shared" si="4"/>
        <v>-0.75300000000000367</v>
      </c>
    </row>
    <row r="27" spans="1:12" x14ac:dyDescent="0.2">
      <c r="A27" s="10" t="str">
        <f>'Ind T2'!A17</f>
        <v>Information technology</v>
      </c>
      <c r="B27" s="11">
        <f>'Ind T2'!B17</f>
        <v>44.693000000000048</v>
      </c>
      <c r="C27" s="11">
        <f>'Ind T2'!C17</f>
        <v>41.502000000000088</v>
      </c>
      <c r="D27" s="11">
        <f>'Ind T2'!D17</f>
        <v>41.782999999999987</v>
      </c>
      <c r="E27" s="11">
        <f>'Ind T2'!E17</f>
        <v>44.848999999999975</v>
      </c>
      <c r="F27" s="11">
        <f>'Ind T2'!F17</f>
        <v>48.559000000000161</v>
      </c>
      <c r="H27" s="11">
        <f t="shared" si="0"/>
        <v>-3.1909999999999599</v>
      </c>
      <c r="I27" s="31">
        <f t="shared" si="1"/>
        <v>0.28099999999989933</v>
      </c>
      <c r="J27" s="11">
        <f t="shared" si="2"/>
        <v>3.0659999999999883</v>
      </c>
      <c r="K27" s="11">
        <f t="shared" si="3"/>
        <v>3.7100000000001856</v>
      </c>
      <c r="L27" s="31">
        <f t="shared" si="4"/>
        <v>6.7760000000001739</v>
      </c>
    </row>
    <row r="28" spans="1:12" x14ac:dyDescent="0.2">
      <c r="A28" s="10" t="str">
        <f>'Ind T2'!A18</f>
        <v>Finance and insurance</v>
      </c>
      <c r="B28" s="11">
        <f>'Ind T2'!B18</f>
        <v>50.029000000000046</v>
      </c>
      <c r="C28" s="11">
        <f>'Ind T2'!C18</f>
        <v>48.270000000000074</v>
      </c>
      <c r="D28" s="11">
        <f>'Ind T2'!D18</f>
        <v>49.271000000000058</v>
      </c>
      <c r="E28" s="11">
        <f>'Ind T2'!E18</f>
        <v>47.572999999999915</v>
      </c>
      <c r="F28" s="11">
        <f>'Ind T2'!F18</f>
        <v>43.151000000000103</v>
      </c>
      <c r="H28" s="11">
        <f t="shared" si="0"/>
        <v>-1.7589999999999719</v>
      </c>
      <c r="I28" s="31">
        <f t="shared" si="1"/>
        <v>1.0009999999999835</v>
      </c>
      <c r="J28" s="11">
        <f t="shared" si="2"/>
        <v>-1.6980000000001425</v>
      </c>
      <c r="K28" s="11">
        <f t="shared" si="3"/>
        <v>-4.4219999999998123</v>
      </c>
      <c r="L28" s="31">
        <f t="shared" si="4"/>
        <v>-6.1199999999999548</v>
      </c>
    </row>
    <row r="29" spans="1:12" x14ac:dyDescent="0.2">
      <c r="A29" s="10" t="str">
        <f>'Ind T2'!A19</f>
        <v>Real estate</v>
      </c>
      <c r="B29" s="11">
        <f>'Ind T2'!B19</f>
        <v>30.614000000000001</v>
      </c>
      <c r="C29" s="11">
        <f>'Ind T2'!C19</f>
        <v>30.872000000000035</v>
      </c>
      <c r="D29" s="11">
        <f>'Ind T2'!D19</f>
        <v>34.425999999999981</v>
      </c>
      <c r="E29" s="11">
        <f>'Ind T2'!E19</f>
        <v>34.780000000000065</v>
      </c>
      <c r="F29" s="11">
        <f>'Ind T2'!F19</f>
        <v>39.316000000000003</v>
      </c>
      <c r="H29" s="11">
        <f t="shared" ref="H29:H31" si="9">C29-B29</f>
        <v>0.25800000000003465</v>
      </c>
      <c r="I29" s="31">
        <f t="shared" ref="I29:I31" si="10">D29-C29</f>
        <v>3.5539999999999452</v>
      </c>
      <c r="J29" s="11">
        <f t="shared" ref="J29:J31" si="11">E29-D29</f>
        <v>0.35400000000008447</v>
      </c>
      <c r="K29" s="11">
        <f t="shared" ref="K29:K31" si="12">F29-E29</f>
        <v>4.5359999999999374</v>
      </c>
      <c r="L29" s="31">
        <f t="shared" si="4"/>
        <v>4.8900000000000219</v>
      </c>
    </row>
    <row r="30" spans="1:12" x14ac:dyDescent="0.2">
      <c r="A30" s="10" t="str">
        <f>'Ind T2'!A20</f>
        <v>Professional services</v>
      </c>
      <c r="B30" s="11">
        <f>'Ind T2'!B20</f>
        <v>144.60199999999986</v>
      </c>
      <c r="C30" s="11">
        <f>'Ind T2'!C20</f>
        <v>167.69400000000022</v>
      </c>
      <c r="D30" s="11">
        <f>'Ind T2'!D20</f>
        <v>154.6579999999999</v>
      </c>
      <c r="E30" s="11">
        <f>'Ind T2'!E20</f>
        <v>163.52899999999963</v>
      </c>
      <c r="F30" s="11">
        <f>'Ind T2'!F20</f>
        <v>177.56700000000046</v>
      </c>
      <c r="H30" s="11">
        <f t="shared" si="9"/>
        <v>23.092000000000354</v>
      </c>
      <c r="I30" s="31">
        <f t="shared" si="10"/>
        <v>-13.036000000000314</v>
      </c>
      <c r="J30" s="11">
        <f t="shared" si="11"/>
        <v>8.8709999999997251</v>
      </c>
      <c r="K30" s="11">
        <f t="shared" si="12"/>
        <v>14.038000000000835</v>
      </c>
      <c r="L30" s="31">
        <f t="shared" si="4"/>
        <v>22.90900000000056</v>
      </c>
    </row>
    <row r="31" spans="1:12" x14ac:dyDescent="0.2">
      <c r="A31" s="10" t="str">
        <f>'Ind T2'!A21</f>
        <v>Support services</v>
      </c>
      <c r="B31" s="11">
        <f>'Ind T2'!B21</f>
        <v>153.57899999999967</v>
      </c>
      <c r="C31" s="11">
        <f>'Ind T2'!C21</f>
        <v>161.15300000000053</v>
      </c>
      <c r="D31" s="11">
        <f>'Ind T2'!D21</f>
        <v>148.69700000000003</v>
      </c>
      <c r="E31" s="11">
        <f>'Ind T2'!E21</f>
        <v>157.04000000000016</v>
      </c>
      <c r="F31" s="11">
        <f>'Ind T2'!F21</f>
        <v>169.25999999999965</v>
      </c>
      <c r="H31" s="11">
        <f t="shared" si="9"/>
        <v>7.5740000000008649</v>
      </c>
      <c r="I31" s="31">
        <f t="shared" si="10"/>
        <v>-12.4560000000005</v>
      </c>
      <c r="J31" s="11">
        <f t="shared" si="11"/>
        <v>8.3430000000001314</v>
      </c>
      <c r="K31" s="11">
        <f t="shared" si="12"/>
        <v>12.219999999999487</v>
      </c>
      <c r="L31" s="31">
        <f t="shared" si="4"/>
        <v>20.562999999999619</v>
      </c>
    </row>
    <row r="32" spans="1:12" x14ac:dyDescent="0.2">
      <c r="A32" s="10" t="str">
        <f>'Ind T2'!A25</f>
        <v>Arts and entertainment</v>
      </c>
      <c r="B32" s="11">
        <f>'Ind T2'!B25</f>
        <v>54.630000000000088</v>
      </c>
      <c r="C32" s="11">
        <f>'Ind T2'!C25</f>
        <v>54.494999999999933</v>
      </c>
      <c r="D32" s="11">
        <f>'Ind T2'!D25</f>
        <v>59.181000000000033</v>
      </c>
      <c r="E32" s="11">
        <f>'Ind T2'!E25</f>
        <v>59.450999999999979</v>
      </c>
      <c r="F32" s="11">
        <f>'Ind T2'!F25</f>
        <v>63.406000000000006</v>
      </c>
      <c r="H32" s="11">
        <f t="shared" ref="H32" si="13">C32-B32</f>
        <v>-0.13500000000015433</v>
      </c>
      <c r="I32" s="31">
        <f t="shared" ref="I32:I33" si="14">D32-C32</f>
        <v>4.6860000000000994</v>
      </c>
      <c r="J32" s="11">
        <f t="shared" ref="J32:J33" si="15">E32-D32</f>
        <v>0.26999999999994628</v>
      </c>
      <c r="K32" s="11">
        <f t="shared" ref="K32:K33" si="16">F32-E32</f>
        <v>3.9550000000000267</v>
      </c>
      <c r="L32" s="31">
        <f t="shared" si="4"/>
        <v>4.224999999999973</v>
      </c>
    </row>
    <row r="33" spans="1:12" x14ac:dyDescent="0.2">
      <c r="A33" s="10" t="str">
        <f>'Ind T2'!A26</f>
        <v>Other services</v>
      </c>
      <c r="B33" s="11">
        <f>'Ind T2'!B26</f>
        <v>62.457999999999934</v>
      </c>
      <c r="C33" s="11">
        <f>'Ind T2'!C26</f>
        <v>60.642000000000145</v>
      </c>
      <c r="D33" s="11">
        <f>'Ind T2'!D26</f>
        <v>61.687000000000097</v>
      </c>
      <c r="E33" s="11">
        <f>'Ind T2'!E26</f>
        <v>59.841000000000072</v>
      </c>
      <c r="F33" s="11">
        <f>'Ind T2'!F26</f>
        <v>59.572000000000003</v>
      </c>
      <c r="H33" s="11">
        <f>C33-B33</f>
        <v>-1.8159999999997893</v>
      </c>
      <c r="I33" s="31">
        <f t="shared" si="14"/>
        <v>1.044999999999952</v>
      </c>
      <c r="J33" s="11">
        <f t="shared" si="15"/>
        <v>-1.846000000000025</v>
      </c>
      <c r="K33" s="11">
        <f t="shared" si="16"/>
        <v>-0.26900000000006941</v>
      </c>
      <c r="L33" s="31">
        <f t="shared" si="4"/>
        <v>-2.1150000000000944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489.69199999999984</v>
      </c>
      <c r="C35" s="31">
        <f>'Ind T1'!C12</f>
        <v>509.12499999999989</v>
      </c>
      <c r="D35" s="31">
        <f>'Ind T1'!D12</f>
        <v>502.32999999999964</v>
      </c>
      <c r="E35" s="31">
        <f>'Ind T1'!E12</f>
        <v>517.70899999999983</v>
      </c>
      <c r="F35" s="31">
        <f>'Ind T1'!F12</f>
        <v>537.01800000000026</v>
      </c>
      <c r="H35" s="31">
        <f t="shared" si="0"/>
        <v>19.43300000000005</v>
      </c>
      <c r="I35" s="31">
        <f t="shared" si="1"/>
        <v>-6.7950000000002433</v>
      </c>
      <c r="J35" s="31">
        <f t="shared" si="2"/>
        <v>15.37900000000019</v>
      </c>
      <c r="K35" s="31">
        <f t="shared" si="3"/>
        <v>19.309000000000424</v>
      </c>
      <c r="L35" s="31">
        <f t="shared" si="4"/>
        <v>34.688000000000613</v>
      </c>
    </row>
    <row r="36" spans="1:12" x14ac:dyDescent="0.2">
      <c r="A36" s="10" t="str">
        <f>'Ind T2'!A22</f>
        <v>Public admin. and defence</v>
      </c>
      <c r="B36" s="32">
        <f>'Ind T2'!B22</f>
        <v>76.650000000000119</v>
      </c>
      <c r="C36" s="32">
        <f>'Ind T2'!C22</f>
        <v>74.28900000000003</v>
      </c>
      <c r="D36" s="32">
        <f>'Ind T2'!D22</f>
        <v>75.84999999999971</v>
      </c>
      <c r="E36" s="32">
        <f>'Ind T2'!E22</f>
        <v>79.394999999999925</v>
      </c>
      <c r="F36" s="32">
        <f>'Ind T2'!F22</f>
        <v>79.80200000000012</v>
      </c>
      <c r="H36" s="11">
        <f t="shared" si="0"/>
        <v>-2.3610000000000895</v>
      </c>
      <c r="I36" s="31">
        <f t="shared" si="1"/>
        <v>1.5609999999996802</v>
      </c>
      <c r="J36" s="11">
        <f t="shared" si="2"/>
        <v>3.5450000000002149</v>
      </c>
      <c r="K36" s="11">
        <f t="shared" si="3"/>
        <v>0.40700000000019543</v>
      </c>
      <c r="L36" s="31">
        <f t="shared" si="4"/>
        <v>3.9520000000004103</v>
      </c>
    </row>
    <row r="37" spans="1:12" x14ac:dyDescent="0.2">
      <c r="A37" s="10" t="str">
        <f>'Ind T2'!A23</f>
        <v>Education</v>
      </c>
      <c r="B37" s="32">
        <f>'Ind T2'!B23</f>
        <v>173.41099999999963</v>
      </c>
      <c r="C37" s="32">
        <f>'Ind T2'!C23</f>
        <v>179.5139999999997</v>
      </c>
      <c r="D37" s="32">
        <f>'Ind T2'!D23</f>
        <v>176.68400000000003</v>
      </c>
      <c r="E37" s="32">
        <f>'Ind T2'!E23</f>
        <v>174.67899999999992</v>
      </c>
      <c r="F37" s="32">
        <f>'Ind T2'!F23</f>
        <v>178.82099999999997</v>
      </c>
      <c r="H37" s="11">
        <f t="shared" si="0"/>
        <v>6.1030000000000655</v>
      </c>
      <c r="I37" s="31">
        <f t="shared" si="1"/>
        <v>-2.8299999999996714</v>
      </c>
      <c r="J37" s="11">
        <f t="shared" si="2"/>
        <v>-2.0050000000001091</v>
      </c>
      <c r="K37" s="11">
        <f t="shared" si="3"/>
        <v>4.1420000000000528</v>
      </c>
      <c r="L37" s="31">
        <f t="shared" si="4"/>
        <v>2.1369999999999436</v>
      </c>
    </row>
    <row r="38" spans="1:12" x14ac:dyDescent="0.2">
      <c r="A38" s="10" t="str">
        <f>'Ind T2'!A24</f>
        <v>Health and social work</v>
      </c>
      <c r="B38" s="32">
        <f>'Ind T2'!B24</f>
        <v>239.63100000000009</v>
      </c>
      <c r="C38" s="32">
        <f>'Ind T2'!C24</f>
        <v>255.32200000000017</v>
      </c>
      <c r="D38" s="32">
        <f>'Ind T2'!D24</f>
        <v>249.79599999999991</v>
      </c>
      <c r="E38" s="32">
        <f>'Ind T2'!E24</f>
        <v>263.63500000000005</v>
      </c>
      <c r="F38" s="32">
        <f>'Ind T2'!F24</f>
        <v>278.3950000000001</v>
      </c>
      <c r="H38" s="11">
        <f t="shared" si="0"/>
        <v>15.691000000000088</v>
      </c>
      <c r="I38" s="31">
        <f t="shared" si="1"/>
        <v>-5.5260000000002663</v>
      </c>
      <c r="J38" s="11">
        <f t="shared" si="2"/>
        <v>13.839000000000141</v>
      </c>
      <c r="K38" s="11">
        <f t="shared" si="3"/>
        <v>14.760000000000048</v>
      </c>
      <c r="L38" s="31">
        <f t="shared" si="4"/>
        <v>28.599000000000188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1888.9989999999993</v>
      </c>
      <c r="C40" s="33">
        <f>'Ind T1'!C14</f>
        <v>1981.849000000002</v>
      </c>
      <c r="D40" s="33">
        <f>'Ind T1'!D14</f>
        <v>1953.5589999999986</v>
      </c>
      <c r="E40" s="33">
        <f>'Ind T1'!E14</f>
        <v>2014.893</v>
      </c>
      <c r="F40" s="33">
        <f>'Ind T1'!F14</f>
        <v>2105.0290000000005</v>
      </c>
      <c r="G40" s="24"/>
      <c r="H40" s="34">
        <f t="shared" si="0"/>
        <v>92.850000000002638</v>
      </c>
      <c r="I40" s="34">
        <f>D40-C40</f>
        <v>-28.290000000003374</v>
      </c>
      <c r="J40" s="34">
        <f>E40-D40</f>
        <v>61.334000000001424</v>
      </c>
      <c r="K40" s="34">
        <f>F40-E40</f>
        <v>90.136000000000422</v>
      </c>
      <c r="L40" s="205">
        <f t="shared" si="4"/>
        <v>151.47000000000185</v>
      </c>
    </row>
    <row r="44" spans="1:12" ht="15.75" x14ac:dyDescent="0.25">
      <c r="A44" s="19" t="str">
        <f>CONCATENATE(A1," (Continued)")</f>
        <v>Industry Table 4  Employment by Industry Group in Sector (SIC 2007), 2015-2035, South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4.0598563596555115</v>
      </c>
      <c r="C50" s="44">
        <f t="shared" ref="B50:E54" si="17">IF(AND(D$5-C$5 &lt;&gt; 0,C7&lt;&gt;0,D7&lt;&gt;0),(EXP(LN(D7/C7)/(D$5-C$5))-1)*100,0)</f>
        <v>-19.562302839116651</v>
      </c>
      <c r="D50" s="44">
        <f t="shared" si="17"/>
        <v>0.68518769331187279</v>
      </c>
      <c r="E50" s="44">
        <f t="shared" si="17"/>
        <v>0.39558376771440251</v>
      </c>
      <c r="F50" s="44">
        <f>IF(AND(F$5-D$5 &lt;&gt; 0,D7&lt;&gt;0,F7&lt;&gt;0),(EXP(LN(F7/D7)/(F$5-D$5))-1)*100,0)</f>
        <v>0.49202573586759613</v>
      </c>
      <c r="H50" s="44">
        <f>(B7/B$40)*100</f>
        <v>2.2898900422922419</v>
      </c>
      <c r="I50" s="44">
        <f>(C7/C$40)*100</f>
        <v>2.5592262579036036</v>
      </c>
      <c r="J50" s="44">
        <f>(D7/D$40)*100</f>
        <v>2.0883935422477693</v>
      </c>
      <c r="K50" s="44">
        <f>(E7/E$40)*100</f>
        <v>2.0951484768670103</v>
      </c>
      <c r="L50" s="44">
        <f>(F7/F$40)*100</f>
        <v>2.0861945369873758</v>
      </c>
    </row>
    <row r="51" spans="1:12" x14ac:dyDescent="0.2">
      <c r="A51" t="str">
        <f>A8</f>
        <v>Agriculture</v>
      </c>
      <c r="B51" s="40">
        <f t="shared" si="17"/>
        <v>3.7023225417212702</v>
      </c>
      <c r="C51" s="44">
        <f t="shared" si="17"/>
        <v>-29.653898435049143</v>
      </c>
      <c r="D51" s="40">
        <f t="shared" si="17"/>
        <v>0.77470409324951195</v>
      </c>
      <c r="E51" s="40">
        <f t="shared" si="17"/>
        <v>0.14116028790167601</v>
      </c>
      <c r="F51" s="44">
        <f t="shared" ref="F51:F83" si="18">IF(AND(F$5-D$5 &lt;&gt; 0,D8&lt;&gt;0,F8&lt;&gt;0),(EXP(LN(F8/D8)/(F$5-D$5))-1)*100,0)</f>
        <v>0.35189776842234899</v>
      </c>
      <c r="H51" s="40">
        <f t="shared" ref="H51:L54" si="19">(B8/B$7)*100</f>
        <v>57.351581283521369</v>
      </c>
      <c r="I51" s="40">
        <f t="shared" si="19"/>
        <v>56.567429022082003</v>
      </c>
      <c r="J51" s="40">
        <f t="shared" si="19"/>
        <v>49.470562282464904</v>
      </c>
      <c r="K51" s="40">
        <f t="shared" si="19"/>
        <v>49.690868174819308</v>
      </c>
      <c r="L51" s="40">
        <f t="shared" si="19"/>
        <v>48.445861323010334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1.0277368422364042</v>
      </c>
      <c r="C52" s="44">
        <f t="shared" si="17"/>
        <v>-5.1258154706430137</v>
      </c>
      <c r="D52" s="40">
        <f t="shared" si="17"/>
        <v>-3.5883279422345038</v>
      </c>
      <c r="E52" s="40">
        <f t="shared" si="17"/>
        <v>-2.1836831358987285</v>
      </c>
      <c r="F52" s="44">
        <f t="shared" si="18"/>
        <v>-2.6541573169132526</v>
      </c>
      <c r="H52" s="40">
        <f t="shared" si="19"/>
        <v>2.3811725540965365</v>
      </c>
      <c r="I52" s="40">
        <f t="shared" si="19"/>
        <v>2.1155362776025206</v>
      </c>
      <c r="J52" s="40">
        <f t="shared" si="19"/>
        <v>2.4952203539389139</v>
      </c>
      <c r="K52" s="40">
        <f t="shared" si="19"/>
        <v>2.0087646571123949</v>
      </c>
      <c r="L52" s="40">
        <f t="shared" si="19"/>
        <v>1.5484458613230105</v>
      </c>
    </row>
    <row r="53" spans="1:12" x14ac:dyDescent="0.2">
      <c r="A53" t="str">
        <f>A10</f>
        <v>Electricity and gas</v>
      </c>
      <c r="B53" s="40">
        <f t="shared" si="17"/>
        <v>7.95858338353026</v>
      </c>
      <c r="C53" s="44">
        <f t="shared" si="17"/>
        <v>9.4548551959115379</v>
      </c>
      <c r="D53" s="40">
        <f t="shared" si="17"/>
        <v>-0.59856246723201112</v>
      </c>
      <c r="E53" s="40">
        <f t="shared" si="17"/>
        <v>-2.0066225187576059E-2</v>
      </c>
      <c r="F53" s="44">
        <f t="shared" si="18"/>
        <v>-0.21327142277464128</v>
      </c>
      <c r="H53" s="40">
        <f t="shared" si="19"/>
        <v>7.9919548733123511</v>
      </c>
      <c r="I53" s="40">
        <f t="shared" si="19"/>
        <v>9.2586750788643339</v>
      </c>
      <c r="J53" s="40">
        <f t="shared" si="19"/>
        <v>12.598656796901789</v>
      </c>
      <c r="K53" s="40">
        <f t="shared" si="19"/>
        <v>11.815705318014928</v>
      </c>
      <c r="L53" s="40">
        <f t="shared" si="19"/>
        <v>11.335534555391094</v>
      </c>
    </row>
    <row r="54" spans="1:12" x14ac:dyDescent="0.2">
      <c r="A54" t="str">
        <f>A11</f>
        <v>Water and sewerage</v>
      </c>
      <c r="B54" s="40">
        <f t="shared" si="17"/>
        <v>3.8845597279537847</v>
      </c>
      <c r="C54" s="44">
        <f t="shared" si="17"/>
        <v>-11.088560885609022</v>
      </c>
      <c r="D54" s="40">
        <f t="shared" si="17"/>
        <v>1.2744253528474303</v>
      </c>
      <c r="E54" s="40">
        <f t="shared" si="17"/>
        <v>0.98134984941051773</v>
      </c>
      <c r="F54" s="44">
        <f t="shared" si="18"/>
        <v>1.0789473265032878</v>
      </c>
      <c r="H54" s="40">
        <f t="shared" si="19"/>
        <v>32.275291289069749</v>
      </c>
      <c r="I54" s="40">
        <f t="shared" si="19"/>
        <v>32.058359621451146</v>
      </c>
      <c r="J54" s="40">
        <f t="shared" si="19"/>
        <v>35.435560566694399</v>
      </c>
      <c r="K54" s="40">
        <f t="shared" si="19"/>
        <v>36.484661850053371</v>
      </c>
      <c r="L54" s="40">
        <f t="shared" si="19"/>
        <v>38.670158260275564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0.84311567242303376</v>
      </c>
      <c r="C56" s="44">
        <f t="shared" si="20"/>
        <v>-1.8297513906610052</v>
      </c>
      <c r="D56" s="44">
        <f t="shared" si="20"/>
        <v>-0.87207798268391645</v>
      </c>
      <c r="E56" s="44">
        <f t="shared" si="20"/>
        <v>-1.0398899533217376</v>
      </c>
      <c r="F56" s="44">
        <f t="shared" si="18"/>
        <v>-0.98398421866269237</v>
      </c>
      <c r="H56" s="44">
        <f>(B13/B$40)*100</f>
        <v>6.1380127781962832</v>
      </c>
      <c r="I56" s="44">
        <f>(C13/C$40)*100</f>
        <v>6.0502591267043977</v>
      </c>
      <c r="J56" s="44">
        <f>(D13/D$40)*100</f>
        <v>6.0255666708812052</v>
      </c>
      <c r="K56" s="44">
        <f>(E13/E$40)*100</f>
        <v>5.5918105824974287</v>
      </c>
      <c r="L56" s="44">
        <f>(F13/F$40)*100</f>
        <v>4.8211212292087335</v>
      </c>
    </row>
    <row r="57" spans="1:12" x14ac:dyDescent="0.2">
      <c r="A57" t="str">
        <f>A14</f>
        <v>Food drink and tobacco</v>
      </c>
      <c r="B57" s="40">
        <f t="shared" si="20"/>
        <v>3.9869189227800694</v>
      </c>
      <c r="C57" s="44">
        <f t="shared" si="20"/>
        <v>-1.5707230183786391</v>
      </c>
      <c r="D57" s="40">
        <f t="shared" si="20"/>
        <v>2.0162416110875325</v>
      </c>
      <c r="E57" s="40">
        <f t="shared" si="20"/>
        <v>1.0384672302078624</v>
      </c>
      <c r="F57" s="44">
        <f t="shared" si="18"/>
        <v>1.3633462881870617</v>
      </c>
      <c r="H57" s="40">
        <f t="shared" ref="H57:L59" si="21">(B14/B$13)*100</f>
        <v>9.1101969003079013</v>
      </c>
      <c r="I57" s="40">
        <f t="shared" si="21"/>
        <v>10.300482874227498</v>
      </c>
      <c r="J57" s="40">
        <f t="shared" si="21"/>
        <v>10.327661345815677</v>
      </c>
      <c r="K57" s="40">
        <f t="shared" si="21"/>
        <v>11.922534148701061</v>
      </c>
      <c r="L57" s="40">
        <f t="shared" si="21"/>
        <v>14.67690124746267</v>
      </c>
    </row>
    <row r="58" spans="1:12" x14ac:dyDescent="0.2">
      <c r="A58" t="str">
        <f>A15</f>
        <v>Engineering</v>
      </c>
      <c r="B58" s="40">
        <f t="shared" si="20"/>
        <v>0.82766783623480222</v>
      </c>
      <c r="C58" s="44">
        <f t="shared" si="20"/>
        <v>-3.7733626511702312</v>
      </c>
      <c r="D58" s="40">
        <f t="shared" si="20"/>
        <v>-0.67330597237809098</v>
      </c>
      <c r="E58" s="40">
        <f t="shared" si="20"/>
        <v>-2.1888862787656227</v>
      </c>
      <c r="F58" s="44">
        <f t="shared" si="18"/>
        <v>-1.686279929982859</v>
      </c>
      <c r="H58" s="40">
        <f t="shared" si="21"/>
        <v>21.252813785608904</v>
      </c>
      <c r="I58" s="40">
        <f t="shared" si="21"/>
        <v>21.239794173818041</v>
      </c>
      <c r="J58" s="40">
        <f t="shared" si="21"/>
        <v>20.819280793115411</v>
      </c>
      <c r="K58" s="40">
        <f t="shared" si="21"/>
        <v>21.02885443200881</v>
      </c>
      <c r="L58" s="40">
        <f t="shared" si="21"/>
        <v>18.710955205644161</v>
      </c>
    </row>
    <row r="59" spans="1:12" x14ac:dyDescent="0.2">
      <c r="A59" t="str">
        <f>A16</f>
        <v>Rest of manufacturing</v>
      </c>
      <c r="B59" s="40">
        <f t="shared" si="20"/>
        <v>0.41417927566691493</v>
      </c>
      <c r="C59" s="44">
        <f t="shared" si="20"/>
        <v>-1.2657148426078124</v>
      </c>
      <c r="D59" s="40">
        <f t="shared" si="20"/>
        <v>-1.3971850795066687</v>
      </c>
      <c r="E59" s="40">
        <f t="shared" si="20"/>
        <v>-1.1044997343940044</v>
      </c>
      <c r="F59" s="44">
        <f t="shared" si="18"/>
        <v>-1.2021579207077582</v>
      </c>
      <c r="H59" s="40">
        <f t="shared" si="21"/>
        <v>69.636989314083181</v>
      </c>
      <c r="I59" s="40">
        <f t="shared" si="21"/>
        <v>68.459722951954461</v>
      </c>
      <c r="J59" s="40">
        <f t="shared" si="21"/>
        <v>68.853057861068905</v>
      </c>
      <c r="K59" s="40">
        <f t="shared" si="21"/>
        <v>67.048611419290125</v>
      </c>
      <c r="L59" s="40">
        <f t="shared" si="21"/>
        <v>66.612143546893165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2.2750700967664184</v>
      </c>
      <c r="C61" s="44">
        <f>IF(AND(D$5-C$5 &lt;&gt; 0,C18&lt;&gt;0,D18&lt;&gt;0),(EXP(LN(D18/C18)/(D$5-C$5))-1)*100,0)</f>
        <v>10.19509381863033</v>
      </c>
      <c r="D61" s="44">
        <f>IF(AND(E$5-D$5 &lt;&gt; 0,D18&lt;&gt;0,E18&lt;&gt;0),(EXP(LN(E18/D18)/(E$5-D$5))-1)*100,0)</f>
        <v>1.7304407523369925</v>
      </c>
      <c r="E61" s="44">
        <f>IF(AND(F$5-E$5 &lt;&gt; 0,E18&lt;&gt;0,F18&lt;&gt;0),(EXP(LN(F18/E18)/(F$5-E$5))-1)*100,0)</f>
        <v>1.0141807872906528</v>
      </c>
      <c r="F61" s="44">
        <f t="shared" si="18"/>
        <v>1.2523720131033533</v>
      </c>
      <c r="H61" s="44">
        <f>(B18/B$40)*100</f>
        <v>8.3054040790916499</v>
      </c>
      <c r="I61" s="44">
        <f>(C18/C$40)*100</f>
        <v>8.6616588852127627</v>
      </c>
      <c r="J61" s="44">
        <f>(D18/D$40)*100</f>
        <v>9.6829427726523569</v>
      </c>
      <c r="K61" s="44">
        <f>(E18/E$40)*100</f>
        <v>10.229079162020046</v>
      </c>
      <c r="L61" s="44">
        <f>(F18/F$40)*100</f>
        <v>10.830634637337543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1.4069746761308899</v>
      </c>
      <c r="C63" s="44">
        <f t="shared" si="22"/>
        <v>-2.3894574766781029</v>
      </c>
      <c r="D63" s="44">
        <f t="shared" si="22"/>
        <v>0.57864947801018474</v>
      </c>
      <c r="E63" s="44">
        <f t="shared" si="22"/>
        <v>0.44045629554629873</v>
      </c>
      <c r="F63" s="44">
        <f t="shared" si="18"/>
        <v>0.48649957960218426</v>
      </c>
      <c r="H63" s="44">
        <f>(B20/B$40)*100</f>
        <v>27.636012512447056</v>
      </c>
      <c r="I63" s="44">
        <f>(C20/C$40)*100</f>
        <v>27.855300782249309</v>
      </c>
      <c r="J63" s="44">
        <f>(D20/D$40)*100</f>
        <v>27.583451536400975</v>
      </c>
      <c r="K63" s="44">
        <f>(E20/E$40)*100</f>
        <v>27.526573371389929</v>
      </c>
      <c r="L63" s="44">
        <f>(F20/F$40)*100</f>
        <v>27.531687211910093</v>
      </c>
    </row>
    <row r="64" spans="1:12" x14ac:dyDescent="0.2">
      <c r="A64" t="str">
        <f>A21</f>
        <v>Wholesale and retail trade</v>
      </c>
      <c r="B64" s="40">
        <f t="shared" si="22"/>
        <v>2.0031929445840646E-2</v>
      </c>
      <c r="C64" s="44">
        <f t="shared" si="22"/>
        <v>0.19972868280371259</v>
      </c>
      <c r="D64" s="40">
        <f t="shared" si="22"/>
        <v>0.23159671492207767</v>
      </c>
      <c r="E64" s="40">
        <f t="shared" si="22"/>
        <v>0.1509893587019917</v>
      </c>
      <c r="F64" s="44">
        <f t="shared" si="18"/>
        <v>0.17785127205238727</v>
      </c>
      <c r="H64" s="40">
        <f t="shared" ref="H64:L66" si="23">(B21/B$20)*100</f>
        <v>58.552535801579921</v>
      </c>
      <c r="I64" s="40">
        <f t="shared" si="23"/>
        <v>55.414364640884038</v>
      </c>
      <c r="J64" s="40">
        <f t="shared" si="23"/>
        <v>56.884268426434403</v>
      </c>
      <c r="K64" s="40">
        <f t="shared" si="23"/>
        <v>55.909604764248712</v>
      </c>
      <c r="L64" s="40">
        <f t="shared" si="23"/>
        <v>54.319040634975366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4.1889272026407243</v>
      </c>
      <c r="C65" s="44">
        <f t="shared" si="22"/>
        <v>-7.6643419572550826</v>
      </c>
      <c r="D65" s="40">
        <f t="shared" si="22"/>
        <v>1.2807056746698464</v>
      </c>
      <c r="E65" s="40">
        <f t="shared" si="22"/>
        <v>0.19076547862648674</v>
      </c>
      <c r="F65" s="44">
        <f t="shared" si="18"/>
        <v>0.55276932929031464</v>
      </c>
      <c r="H65" s="40">
        <f t="shared" si="23"/>
        <v>18.064186160553529</v>
      </c>
      <c r="I65" s="40">
        <f t="shared" si="23"/>
        <v>20.129517253871839</v>
      </c>
      <c r="J65" s="40">
        <f t="shared" si="23"/>
        <v>19.041715921975896</v>
      </c>
      <c r="K65" s="40">
        <f t="shared" si="23"/>
        <v>19.715630752698615</v>
      </c>
      <c r="L65" s="40">
        <f t="shared" si="23"/>
        <v>19.230955051332952</v>
      </c>
    </row>
    <row r="66" spans="1:12" x14ac:dyDescent="0.2">
      <c r="A66" t="str">
        <f>A23</f>
        <v>Accommodation and food</v>
      </c>
      <c r="B66" s="40">
        <f t="shared" si="22"/>
        <v>2.5506361447180659</v>
      </c>
      <c r="C66" s="44">
        <f t="shared" si="22"/>
        <v>-3.9145248500116914</v>
      </c>
      <c r="D66" s="40">
        <f t="shared" si="22"/>
        <v>0.82870230683800283</v>
      </c>
      <c r="E66" s="40">
        <f t="shared" si="22"/>
        <v>1.2644967914113625</v>
      </c>
      <c r="F66" s="44">
        <f t="shared" si="18"/>
        <v>1.1190230798745926</v>
      </c>
      <c r="H66" s="40">
        <f t="shared" si="23"/>
        <v>23.383278037866553</v>
      </c>
      <c r="I66" s="40">
        <f t="shared" si="23"/>
        <v>24.456118105244119</v>
      </c>
      <c r="J66" s="40">
        <f t="shared" si="23"/>
        <v>24.074015651589697</v>
      </c>
      <c r="K66" s="40">
        <f t="shared" si="23"/>
        <v>24.374764483052676</v>
      </c>
      <c r="L66" s="40">
        <f t="shared" si="23"/>
        <v>26.450004313691689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0.75825515299863255</v>
      </c>
      <c r="C68" s="44">
        <f t="shared" si="24"/>
        <v>-2.3667585314998685</v>
      </c>
      <c r="D68" s="44">
        <f t="shared" si="24"/>
        <v>0.59037029644395389</v>
      </c>
      <c r="E68" s="44">
        <f t="shared" si="24"/>
        <v>0.56175503966022777</v>
      </c>
      <c r="F68" s="44">
        <f t="shared" si="18"/>
        <v>0.57129255399914758</v>
      </c>
      <c r="H68" s="44">
        <f>(B25/B$40)*100</f>
        <v>29.707321179100667</v>
      </c>
      <c r="I68" s="44">
        <f>(C25/C$40)*100</f>
        <v>29.184160851810624</v>
      </c>
      <c r="J68" s="44">
        <f>(D25/D$40)*100</f>
        <v>28.906063241499258</v>
      </c>
      <c r="K68" s="44">
        <f>(E25/E$40)*100</f>
        <v>28.863269662458503</v>
      </c>
      <c r="L68" s="44">
        <f>(F25/F$40)*100</f>
        <v>29.219169902172386</v>
      </c>
    </row>
    <row r="69" spans="1:12" x14ac:dyDescent="0.2">
      <c r="A69" t="str">
        <f>A26</f>
        <v>Media</v>
      </c>
      <c r="B69" s="40">
        <f t="shared" si="24"/>
        <v>-9.5619127719778536</v>
      </c>
      <c r="C69" s="44">
        <f t="shared" si="24"/>
        <v>8.9838639337113779</v>
      </c>
      <c r="D69" s="40">
        <f t="shared" si="24"/>
        <v>-0.66641967921402534</v>
      </c>
      <c r="E69" s="40">
        <f t="shared" si="24"/>
        <v>-0.18076127295142408</v>
      </c>
      <c r="F69" s="44">
        <f t="shared" si="18"/>
        <v>-0.3429106661300696</v>
      </c>
      <c r="H69" s="40">
        <f t="shared" ref="H69:L71" si="25">(B26/B$25)*100</f>
        <v>3.6648365649686099</v>
      </c>
      <c r="I69" s="40">
        <f t="shared" si="25"/>
        <v>2.3786882808366681</v>
      </c>
      <c r="J69" s="40">
        <f t="shared" si="25"/>
        <v>2.6552292645436406</v>
      </c>
      <c r="K69" s="40">
        <f t="shared" si="25"/>
        <v>2.49344870040099</v>
      </c>
      <c r="L69" s="40">
        <f t="shared" si="25"/>
        <v>2.3153386920555628</v>
      </c>
    </row>
    <row r="70" spans="1:12" x14ac:dyDescent="0.2">
      <c r="A70" t="str">
        <f>A27</f>
        <v>Information technology</v>
      </c>
      <c r="B70" s="40">
        <f t="shared" si="24"/>
        <v>-1.8348398046006631</v>
      </c>
      <c r="C70" s="44">
        <f t="shared" si="24"/>
        <v>0.67707580357547759</v>
      </c>
      <c r="D70" s="40">
        <f t="shared" si="24"/>
        <v>1.4263107835507327</v>
      </c>
      <c r="E70" s="40">
        <f t="shared" si="24"/>
        <v>0.79794939862376513</v>
      </c>
      <c r="F70" s="44">
        <f t="shared" si="18"/>
        <v>1.0069694587399258</v>
      </c>
      <c r="H70" s="40">
        <f t="shared" si="25"/>
        <v>7.9642390643850227</v>
      </c>
      <c r="I70" s="40">
        <f t="shared" si="25"/>
        <v>7.1754848837973286</v>
      </c>
      <c r="J70" s="40">
        <f t="shared" si="25"/>
        <v>7.3991892997483575</v>
      </c>
      <c r="K70" s="40">
        <f t="shared" si="25"/>
        <v>7.7117909636772524</v>
      </c>
      <c r="L70" s="40">
        <f t="shared" si="25"/>
        <v>7.8948480828260958</v>
      </c>
    </row>
    <row r="71" spans="1:12" x14ac:dyDescent="0.2">
      <c r="A71" t="str">
        <f>A28</f>
        <v>Finance and insurance</v>
      </c>
      <c r="B71" s="40">
        <f t="shared" si="24"/>
        <v>-0.8908231384043841</v>
      </c>
      <c r="C71" s="44">
        <f t="shared" si="24"/>
        <v>2.0737518127200705</v>
      </c>
      <c r="D71" s="40">
        <f t="shared" si="24"/>
        <v>-0.69895187460473629</v>
      </c>
      <c r="E71" s="40">
        <f t="shared" si="24"/>
        <v>-0.97085429477032914</v>
      </c>
      <c r="F71" s="44">
        <f t="shared" si="18"/>
        <v>-0.88030297921981582</v>
      </c>
      <c r="H71" s="40">
        <f t="shared" si="25"/>
        <v>8.9151078726448958</v>
      </c>
      <c r="I71" s="40">
        <f t="shared" si="25"/>
        <v>8.3456376883257875</v>
      </c>
      <c r="J71" s="40">
        <f t="shared" si="25"/>
        <v>8.7252101569514355</v>
      </c>
      <c r="K71" s="40">
        <f t="shared" si="25"/>
        <v>8.1801830924885177</v>
      </c>
      <c r="L71" s="40">
        <f t="shared" si="25"/>
        <v>7.0156014255241779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0.21002533402363355</v>
      </c>
      <c r="C72" s="44">
        <f t="shared" si="27"/>
        <v>11.512049753822051</v>
      </c>
      <c r="D72" s="40">
        <f t="shared" si="27"/>
        <v>0.20481778719974031</v>
      </c>
      <c r="E72" s="40">
        <f t="shared" si="27"/>
        <v>1.2334353545485177</v>
      </c>
      <c r="F72" s="44">
        <f t="shared" si="18"/>
        <v>0.88939494008324349</v>
      </c>
      <c r="H72" s="40">
        <f t="shared" ref="H72:L72" si="28">(B29/B$25)*100</f>
        <v>5.4553781289482215</v>
      </c>
      <c r="I72" s="40">
        <f t="shared" si="28"/>
        <v>5.3376119062356251</v>
      </c>
      <c r="J72" s="40">
        <f t="shared" si="28"/>
        <v>6.0963667241015926</v>
      </c>
      <c r="K72" s="40">
        <f t="shared" si="28"/>
        <v>5.9804251982585006</v>
      </c>
      <c r="L72" s="40">
        <f t="shared" si="28"/>
        <v>6.3920971853701634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3.7733426570095929</v>
      </c>
      <c r="C73" s="44">
        <f t="shared" si="29"/>
        <v>-7.7736830178779748</v>
      </c>
      <c r="D73" s="40">
        <f t="shared" si="29"/>
        <v>1.1217270448865779</v>
      </c>
      <c r="E73" s="40">
        <f t="shared" si="29"/>
        <v>0.82697729976608514</v>
      </c>
      <c r="F73" s="44">
        <f t="shared" si="18"/>
        <v>0.92513163126948239</v>
      </c>
      <c r="H73" s="40">
        <f t="shared" ref="H73:L73" si="30">(B30/B$25)*100</f>
        <v>25.767903188154762</v>
      </c>
      <c r="I73" s="40">
        <f t="shared" si="30"/>
        <v>28.993440366813843</v>
      </c>
      <c r="J73" s="40">
        <f t="shared" si="30"/>
        <v>27.387784953700812</v>
      </c>
      <c r="K73" s="40">
        <f t="shared" si="30"/>
        <v>28.118831289419504</v>
      </c>
      <c r="L73" s="40">
        <f t="shared" si="30"/>
        <v>28.869303105977888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1.2107492304621603</v>
      </c>
      <c r="C74" s="44">
        <f t="shared" si="31"/>
        <v>-7.7293007266389431</v>
      </c>
      <c r="D74" s="40">
        <f t="shared" si="31"/>
        <v>1.0977792893422045</v>
      </c>
      <c r="E74" s="40">
        <f t="shared" si="31"/>
        <v>0.75216912940907488</v>
      </c>
      <c r="F74" s="44">
        <f t="shared" si="18"/>
        <v>0.8672410391264318</v>
      </c>
      <c r="H74" s="40">
        <f>(B31/B$25)*100</f>
        <v>27.367593835034199</v>
      </c>
      <c r="I74" s="40">
        <f t="shared" ref="I74:L74" si="32">(C31/C$25)*100</f>
        <v>27.862534708654817</v>
      </c>
      <c r="J74" s="40">
        <f t="shared" si="32"/>
        <v>26.332174599829646</v>
      </c>
      <c r="K74" s="40">
        <f t="shared" si="32"/>
        <v>27.003046956138991</v>
      </c>
      <c r="L74" s="40">
        <f t="shared" si="32"/>
        <v>27.518729514593339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-6.1836574963569646E-2</v>
      </c>
      <c r="C75" s="44">
        <f t="shared" si="33"/>
        <v>8.5989540324802327</v>
      </c>
      <c r="D75" s="40">
        <f t="shared" si="33"/>
        <v>9.1079440621699703E-2</v>
      </c>
      <c r="E75" s="40">
        <f t="shared" si="33"/>
        <v>0.64613903295480668</v>
      </c>
      <c r="F75" s="44">
        <f t="shared" si="18"/>
        <v>0.46077799708081901</v>
      </c>
      <c r="H75" s="40">
        <f t="shared" ref="H75:L75" si="34">(B32/B$25)*100</f>
        <v>9.7350005613262507</v>
      </c>
      <c r="I75" s="40">
        <f t="shared" si="34"/>
        <v>9.4219085524199837</v>
      </c>
      <c r="J75" s="40">
        <f t="shared" si="34"/>
        <v>10.480133593767988</v>
      </c>
      <c r="K75" s="40">
        <f t="shared" si="34"/>
        <v>10.222606626269849</v>
      </c>
      <c r="L75" s="40">
        <f t="shared" si="34"/>
        <v>10.308711825607402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-0.73495114106928439</v>
      </c>
      <c r="C76" s="44">
        <f t="shared" si="35"/>
        <v>1.7232281257213655</v>
      </c>
      <c r="D76" s="40">
        <f t="shared" si="35"/>
        <v>-0.60580092220934301</v>
      </c>
      <c r="E76" s="40">
        <f t="shared" si="35"/>
        <v>-4.5043649629938898E-2</v>
      </c>
      <c r="F76" s="44">
        <f t="shared" si="18"/>
        <v>-0.2323133789285392</v>
      </c>
      <c r="H76" s="40">
        <f t="shared" ref="H76:L76" si="36">(B33/B$25)*100</f>
        <v>11.129940784538043</v>
      </c>
      <c r="I76" s="40">
        <f t="shared" si="36"/>
        <v>10.484693612915949</v>
      </c>
      <c r="J76" s="40">
        <f t="shared" si="36"/>
        <v>10.923911407356526</v>
      </c>
      <c r="K76" s="40">
        <f t="shared" si="36"/>
        <v>10.289667173346368</v>
      </c>
      <c r="L76" s="40">
        <f t="shared" si="36"/>
        <v>9.6853701680453597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0.97767188637623015</v>
      </c>
      <c r="C78" s="44">
        <f t="shared" ref="C78:C83" si="38">IF(AND(D$5-C$5 &lt;&gt; 0,C35&lt;&gt;0,D35&lt;&gt;0),(EXP(LN(D35/C35)/(D$5-C$5))-1)*100,0)</f>
        <v>-1.3346427694574503</v>
      </c>
      <c r="D78" s="44">
        <f t="shared" si="37"/>
        <v>0.60494311689305302</v>
      </c>
      <c r="E78" s="44">
        <f t="shared" si="37"/>
        <v>0.36685432082186331</v>
      </c>
      <c r="F78" s="44">
        <f t="shared" si="18"/>
        <v>0.44615458088594906</v>
      </c>
      <c r="H78" s="44">
        <f>(B35/B$40)*100</f>
        <v>25.923359408872106</v>
      </c>
      <c r="I78" s="44">
        <f>(C35/C$40)*100</f>
        <v>25.689394096119301</v>
      </c>
      <c r="J78" s="44">
        <f>(D35/D$40)*100</f>
        <v>25.713582236318434</v>
      </c>
      <c r="K78" s="44">
        <f>(E35/E$40)*100</f>
        <v>25.694118744767081</v>
      </c>
      <c r="L78" s="44">
        <f>(F35/F$40)*100</f>
        <v>25.511192482383859</v>
      </c>
    </row>
    <row r="79" spans="1:12" x14ac:dyDescent="0.2">
      <c r="A79" t="str">
        <f>A36</f>
        <v>Public admin. and defence</v>
      </c>
      <c r="B79" s="40">
        <f t="shared" si="37"/>
        <v>-0.77911685238896133</v>
      </c>
      <c r="C79" s="44">
        <f t="shared" si="38"/>
        <v>2.1012532137997253</v>
      </c>
      <c r="D79" s="40">
        <f t="shared" si="37"/>
        <v>0.91773940237662721</v>
      </c>
      <c r="E79" s="40">
        <f t="shared" si="37"/>
        <v>5.1144802699298886E-2</v>
      </c>
      <c r="F79" s="44">
        <f t="shared" si="18"/>
        <v>0.33917965685021922</v>
      </c>
      <c r="H79" s="40">
        <f>(B36/B$35)*100</f>
        <v>15.652695980330522</v>
      </c>
      <c r="I79" s="40">
        <f t="shared" ref="I79:L81" si="39">(C36/C$35)*100</f>
        <v>14.591505033145111</v>
      </c>
      <c r="J79" s="40">
        <f t="shared" si="39"/>
        <v>15.099635697648909</v>
      </c>
      <c r="K79" s="40">
        <f t="shared" si="39"/>
        <v>15.335835382425254</v>
      </c>
      <c r="L79" s="40">
        <f t="shared" si="39"/>
        <v>14.860209527427401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0.86846697747007262</v>
      </c>
      <c r="C80" s="44">
        <f t="shared" si="38"/>
        <v>-1.5764787147518722</v>
      </c>
      <c r="D80" s="40">
        <f t="shared" si="40"/>
        <v>-0.22799614157564818</v>
      </c>
      <c r="E80" s="40">
        <f t="shared" si="40"/>
        <v>0.2346278379243838</v>
      </c>
      <c r="F80" s="44">
        <f t="shared" si="18"/>
        <v>8.0181990146988014E-2</v>
      </c>
      <c r="H80" s="40">
        <f>(B37/B$35)*100</f>
        <v>35.412259134312933</v>
      </c>
      <c r="I80" s="40">
        <f t="shared" si="39"/>
        <v>35.259317456420277</v>
      </c>
      <c r="J80" s="40">
        <f t="shared" si="39"/>
        <v>35.172894312503757</v>
      </c>
      <c r="K80" s="40">
        <f t="shared" si="39"/>
        <v>33.740769428385434</v>
      </c>
      <c r="L80" s="40">
        <f t="shared" si="39"/>
        <v>33.298883836295964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1.5982691790701109</v>
      </c>
      <c r="C81" s="44">
        <f t="shared" si="38"/>
        <v>-2.1643258316949798</v>
      </c>
      <c r="D81" s="40">
        <f t="shared" si="40"/>
        <v>1.0842556250322266</v>
      </c>
      <c r="E81" s="40">
        <f t="shared" si="40"/>
        <v>0.54624046027846873</v>
      </c>
      <c r="F81" s="44">
        <f t="shared" si="18"/>
        <v>0.7252599207684618</v>
      </c>
      <c r="H81" s="40">
        <f>(B38/B$35)*100</f>
        <v>48.935044885356547</v>
      </c>
      <c r="I81" s="40">
        <f t="shared" si="39"/>
        <v>50.149177510434619</v>
      </c>
      <c r="J81" s="40">
        <f t="shared" si="39"/>
        <v>49.727469989847329</v>
      </c>
      <c r="K81" s="40">
        <f t="shared" si="39"/>
        <v>50.923395189189321</v>
      </c>
      <c r="L81" s="40">
        <f t="shared" si="39"/>
        <v>51.840906636276621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1.2068035184746639</v>
      </c>
      <c r="C83" s="206">
        <f t="shared" si="38"/>
        <v>-1.4274548666423748</v>
      </c>
      <c r="D83" s="43">
        <f>IF(AND(E$5-D$5 &lt;&gt; 0,D40&lt;&gt;0,E40&lt;&gt;0),(EXP(LN(E40/D40)/(E$5-D$5))-1)*100,0)</f>
        <v>0.6201803035188691</v>
      </c>
      <c r="E83" s="43">
        <f>IF(AND(F$5-E$5 &lt;&gt; 0,E40&lt;&gt;0,F40&lt;&gt;0),(EXP(LN(F40/E40)/(F$5-E$5))-1)*100,0)</f>
        <v>0.4385905202724194</v>
      </c>
      <c r="F83" s="206">
        <f t="shared" si="18"/>
        <v>0.499084005888073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-1.1632392725524632</v>
      </c>
      <c r="C89" s="44">
        <f>IF(AND(F$5-D$5 &lt;&gt; 0,D7&lt;&gt;0,F7&lt;&gt;0),(EXP(LN(F7/D7)/(F$5-D$5))-1)*100,0)</f>
        <v>0.49202573586759613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-4.0425290077730436</v>
      </c>
      <c r="C90" s="44">
        <f t="shared" ref="C90:C122" si="43">IF(AND(F$5-D$5 &lt;&gt; 0,D8&lt;&gt;0,F8&lt;&gt;0),(EXP(LN(F8/D8)/(F$5-D$5))-1)*100,0)</f>
        <v>0.35189776842234899</v>
      </c>
    </row>
    <row r="91" spans="1:12" x14ac:dyDescent="0.2">
      <c r="A91" s="30" t="str">
        <f t="shared" si="41"/>
        <v>Mining and quarrying</v>
      </c>
      <c r="B91" s="44">
        <f t="shared" si="42"/>
        <v>-0.2341032322329295</v>
      </c>
      <c r="C91" s="44">
        <f t="shared" si="43"/>
        <v>-2.6541573169132526</v>
      </c>
    </row>
    <row r="92" spans="1:12" x14ac:dyDescent="0.2">
      <c r="A92" s="30" t="str">
        <f t="shared" si="41"/>
        <v>Electricity and gas</v>
      </c>
      <c r="B92" s="44">
        <f t="shared" si="42"/>
        <v>8.2561923814009397</v>
      </c>
      <c r="C92" s="44">
        <f t="shared" si="43"/>
        <v>-0.21327142277464128</v>
      </c>
    </row>
    <row r="93" spans="1:12" x14ac:dyDescent="0.2">
      <c r="A93" s="30" t="str">
        <f t="shared" si="41"/>
        <v>Water and sewerage</v>
      </c>
      <c r="B93" s="44">
        <f t="shared" si="42"/>
        <v>0.70066320508652691</v>
      </c>
      <c r="C93" s="44">
        <f t="shared" si="43"/>
        <v>1.0789473265032878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0.30278283040565679</v>
      </c>
      <c r="C95" s="44">
        <f t="shared" si="43"/>
        <v>-0.98398421866269237</v>
      </c>
    </row>
    <row r="96" spans="1:12" x14ac:dyDescent="0.2">
      <c r="A96" s="30" t="str">
        <f t="shared" si="41"/>
        <v>Food drink and tobacco</v>
      </c>
      <c r="B96" s="44">
        <f t="shared" si="42"/>
        <v>2.8508363009868587</v>
      </c>
      <c r="C96" s="44">
        <f t="shared" si="43"/>
        <v>1.3633462881870617</v>
      </c>
    </row>
    <row r="97" spans="1:3" x14ac:dyDescent="0.2">
      <c r="A97" s="30" t="str">
        <f t="shared" si="41"/>
        <v>Engineering</v>
      </c>
      <c r="B97" s="44">
        <f t="shared" si="42"/>
        <v>-0.10980992821755242</v>
      </c>
      <c r="C97" s="44">
        <f t="shared" si="43"/>
        <v>-1.686279929982859</v>
      </c>
    </row>
    <row r="98" spans="1:3" x14ac:dyDescent="0.2">
      <c r="A98" s="30" t="str">
        <f t="shared" si="41"/>
        <v>Rest of manufacturing</v>
      </c>
      <c r="B98" s="44">
        <f t="shared" si="42"/>
        <v>7.5929292807863646E-2</v>
      </c>
      <c r="C98" s="44">
        <f t="shared" si="43"/>
        <v>-1.2021579207077582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3.8121726780527609</v>
      </c>
      <c r="C100" s="44">
        <f t="shared" si="43"/>
        <v>1.2523720131033533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0.63605560926762728</v>
      </c>
      <c r="C102" s="44">
        <f t="shared" si="43"/>
        <v>0.48649957960218426</v>
      </c>
    </row>
    <row r="103" spans="1:3" x14ac:dyDescent="0.2">
      <c r="A103" s="30" t="str">
        <f t="shared" si="41"/>
        <v>Wholesale and retail trade</v>
      </c>
      <c r="B103" s="44">
        <f t="shared" si="42"/>
        <v>5.5945480358876587E-2</v>
      </c>
      <c r="C103" s="44">
        <f t="shared" si="43"/>
        <v>0.17785127205238727</v>
      </c>
    </row>
    <row r="104" spans="1:3" x14ac:dyDescent="0.2">
      <c r="A104" s="30" t="str">
        <f t="shared" si="41"/>
        <v>Transport and storage</v>
      </c>
      <c r="B104" s="44">
        <f t="shared" si="42"/>
        <v>1.7023862065386197</v>
      </c>
      <c r="C104" s="44">
        <f t="shared" si="43"/>
        <v>0.55276932929031464</v>
      </c>
    </row>
    <row r="105" spans="1:3" x14ac:dyDescent="0.2">
      <c r="A105" s="30" t="str">
        <f t="shared" si="41"/>
        <v>Accommodation and food</v>
      </c>
      <c r="B105" s="44">
        <f t="shared" si="42"/>
        <v>1.223706412164649</v>
      </c>
      <c r="C105" s="44">
        <f t="shared" si="43"/>
        <v>1.1190230798745926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0.12535114292073768</v>
      </c>
      <c r="C107" s="44">
        <f t="shared" si="43"/>
        <v>0.57129255399914758</v>
      </c>
    </row>
    <row r="108" spans="1:3" x14ac:dyDescent="0.2">
      <c r="A108" s="30" t="str">
        <f t="shared" si="41"/>
        <v>Media</v>
      </c>
      <c r="B108" s="44">
        <f t="shared" si="42"/>
        <v>-6.1242250813411392</v>
      </c>
      <c r="C108" s="44">
        <f t="shared" si="43"/>
        <v>-0.3429106661300696</v>
      </c>
    </row>
    <row r="109" spans="1:3" x14ac:dyDescent="0.2">
      <c r="A109" s="30" t="str">
        <f t="shared" si="41"/>
        <v>Information technology</v>
      </c>
      <c r="B109" s="44">
        <f t="shared" si="42"/>
        <v>-1.3375212478409004</v>
      </c>
      <c r="C109" s="44">
        <f t="shared" si="43"/>
        <v>1.0069694587399258</v>
      </c>
    </row>
    <row r="110" spans="1:3" x14ac:dyDescent="0.2">
      <c r="A110" s="30" t="str">
        <f t="shared" si="41"/>
        <v>Finance and insurance</v>
      </c>
      <c r="B110" s="44">
        <f t="shared" si="42"/>
        <v>-0.30487759382048507</v>
      </c>
      <c r="C110" s="44">
        <f t="shared" si="43"/>
        <v>-0.88030297921981582</v>
      </c>
    </row>
    <row r="111" spans="1:3" x14ac:dyDescent="0.2">
      <c r="A111" s="30" t="str">
        <f t="shared" si="41"/>
        <v>Real estate</v>
      </c>
      <c r="B111" s="44">
        <f t="shared" si="42"/>
        <v>2.3748544485309164</v>
      </c>
      <c r="C111" s="44">
        <f t="shared" si="43"/>
        <v>0.88939494008324349</v>
      </c>
    </row>
    <row r="112" spans="1:3" x14ac:dyDescent="0.2">
      <c r="A112" s="30" t="str">
        <f t="shared" si="41"/>
        <v>Professional services</v>
      </c>
      <c r="B112" s="44">
        <f t="shared" si="42"/>
        <v>1.3537024250465546</v>
      </c>
      <c r="C112" s="44">
        <f t="shared" si="43"/>
        <v>0.92513163126948239</v>
      </c>
    </row>
    <row r="113" spans="1:3" x14ac:dyDescent="0.2">
      <c r="A113" s="30" t="str">
        <f t="shared" si="41"/>
        <v>Support services</v>
      </c>
      <c r="B113" s="44">
        <f t="shared" si="42"/>
        <v>-0.64400562139577122</v>
      </c>
      <c r="C113" s="44">
        <f t="shared" si="43"/>
        <v>0.8672410391264318</v>
      </c>
    </row>
    <row r="114" spans="1:3" x14ac:dyDescent="0.2">
      <c r="A114" s="30" t="str">
        <f t="shared" si="41"/>
        <v>Arts and entertainment</v>
      </c>
      <c r="B114" s="44">
        <f t="shared" si="42"/>
        <v>1.6132213821982599</v>
      </c>
      <c r="C114" s="44">
        <f t="shared" si="43"/>
        <v>0.46077799708081901</v>
      </c>
    </row>
    <row r="115" spans="1:3" x14ac:dyDescent="0.2">
      <c r="A115" s="30" t="str">
        <f t="shared" si="41"/>
        <v>Other services</v>
      </c>
      <c r="B115" s="44">
        <f t="shared" si="42"/>
        <v>-0.24811406812379477</v>
      </c>
      <c r="C115" s="44">
        <f t="shared" si="43"/>
        <v>-0.2323133789285392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0.51091377978795816</v>
      </c>
      <c r="C117" s="44">
        <f t="shared" si="43"/>
        <v>0.44615458088594906</v>
      </c>
    </row>
    <row r="118" spans="1:3" x14ac:dyDescent="0.2">
      <c r="A118" s="30" t="str">
        <f t="shared" si="41"/>
        <v>Public admin. and defence</v>
      </c>
      <c r="B118" s="44">
        <f t="shared" si="42"/>
        <v>-0.20961798446682556</v>
      </c>
      <c r="C118" s="44">
        <f t="shared" si="43"/>
        <v>0.33917965685021922</v>
      </c>
    </row>
    <row r="119" spans="1:3" x14ac:dyDescent="0.2">
      <c r="A119" s="30" t="str">
        <f t="shared" si="41"/>
        <v>Education</v>
      </c>
      <c r="B119" s="44">
        <f t="shared" si="42"/>
        <v>0.37466666330276954</v>
      </c>
      <c r="C119" s="44">
        <f t="shared" si="43"/>
        <v>8.0181990146988014E-2</v>
      </c>
    </row>
    <row r="120" spans="1:3" x14ac:dyDescent="0.2">
      <c r="A120" s="30" t="str">
        <f t="shared" si="41"/>
        <v>Health and social work</v>
      </c>
      <c r="B120" s="44">
        <f t="shared" si="42"/>
        <v>0.83434833693076804</v>
      </c>
      <c r="C120" s="44">
        <f t="shared" si="43"/>
        <v>0.7252599207684618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0.67437932790048727</v>
      </c>
      <c r="C122" s="206">
        <f t="shared" si="43"/>
        <v>0.499084005888073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East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659.00411934909698</v>
      </c>
      <c r="C9" s="299" t="str">
        <f>CONCATENATE("(",ROUND((B9/$H11)*100,1),")")</f>
        <v>(33.7)</v>
      </c>
      <c r="D9" s="249">
        <f>SUM(D30,D51,D72,D93,D114,D135,D156,D177,D198,D219,D240,D261,D282,D303,D324,D345,D366,D387,D408,D429,D450,D471)</f>
        <v>172.01687351260767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162.5183517576699</v>
      </c>
      <c r="G9" s="299" t="str">
        <f>CONCATENATE("(",ROUND((F9/$H11)*100,1),")")</f>
        <v>(8.3)</v>
      </c>
      <c r="H9" s="249">
        <f>SUM(H30,H51,H72,H93,H114,H135,H156,H177,H198,H219,H240,H261,H282,H303,H324,H345,H366,H387,H408,H429,H450,H471)</f>
        <v>993.53934461937467</v>
      </c>
      <c r="I9" s="299" t="str">
        <f>CONCATENATE("(",ROUND((H9/$H11)*100,1),")")</f>
        <v>(50.9)</v>
      </c>
      <c r="K9" s="249">
        <f>B14-B9</f>
        <v>18.920763418748493</v>
      </c>
      <c r="L9" s="249">
        <f>D14-D9</f>
        <v>6.4936503396619401</v>
      </c>
      <c r="M9" s="249">
        <f>F14-F9</f>
        <v>9.4028180694447769</v>
      </c>
      <c r="N9" s="249">
        <f>SUM(K9:M9)</f>
        <v>34.81723182785521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440.48269460085561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409.68729314456868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109.84966763520069</v>
      </c>
      <c r="G10" s="299" t="str">
        <f>CONCATENATE("(",ROUND((F10/$H11)*100,1),")")</f>
        <v>(5.6)</v>
      </c>
      <c r="H10" s="249">
        <f t="shared" ref="H10" si="3">SUM(H31,H52,H73,H94,H115,H136,H157,H178,H199,H220,H241,H262,H283,H304,H325,H346,H367,H388,H409,H430,H451,H472)</f>
        <v>960.01965538062495</v>
      </c>
      <c r="I10" s="299" t="str">
        <f>CONCATENATE("(",ROUND((H10/$H11)*100,1),")")</f>
        <v>(49.1)</v>
      </c>
      <c r="K10" s="249">
        <f t="shared" ref="K10:K11" si="4">B15-B10</f>
        <v>20.082292386681672</v>
      </c>
      <c r="L10" s="249">
        <f t="shared" ref="L10:L11" si="5">D15-D10</f>
        <v>2.9508989806582235</v>
      </c>
      <c r="M10" s="249">
        <f t="shared" ref="M10:M11" si="6">F15-F10</f>
        <v>3.4835768048053239</v>
      </c>
      <c r="N10" s="249">
        <f t="shared" ref="N10:N11" si="7">SUM(K10:M10)</f>
        <v>26.51676817214522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1099.4868139499524</v>
      </c>
      <c r="C11" s="299" t="str">
        <f>CONCATENATE("(",ROUND((B11/$H11)*100,1),")")</f>
        <v>(56.3)</v>
      </c>
      <c r="D11" s="249">
        <f t="shared" ref="D11" si="8">SUM(D32,D53,D74,D95,D116,D137,D158,D179,D200,D221,D242,D263,D284,D305,D326,D347,D368,D389,D410,D431,D452,D473)</f>
        <v>581.70416665717642</v>
      </c>
      <c r="E11" s="299" t="str">
        <f>CONCATENATE("(",ROUND((D11/$H11)*100,1),")")</f>
        <v>(29.8)</v>
      </c>
      <c r="F11" s="249">
        <f t="shared" ref="F11" si="9">SUM(F32,F53,F74,F95,F116,F137,F158,F179,F200,F221,F242,F263,F284,F305,F326,F347,F368,F389,F410,F431,F452,F473)</f>
        <v>272.36801939287056</v>
      </c>
      <c r="G11" s="299" t="str">
        <f>CONCATENATE("(",ROUND((F11/$H11)*100,1),")")</f>
        <v>(13.9)</v>
      </c>
      <c r="H11" s="249">
        <f t="shared" ref="H11" si="10">SUM(H32,H53,H74,H95,H116,H137,H158,H179,H200,H221,H242,H263,H284,H305,H326,H347,H368,H389,H410,H431,H452,H473)</f>
        <v>1953.5589999999997</v>
      </c>
      <c r="I11" s="299" t="str">
        <f>CONCATENATE("(",ROUND((H11/$H11)*100,1),")")</f>
        <v>(100)</v>
      </c>
      <c r="K11" s="249">
        <f t="shared" si="4"/>
        <v>39.003055805430449</v>
      </c>
      <c r="L11" s="249">
        <f t="shared" si="5"/>
        <v>9.4445493203201067</v>
      </c>
      <c r="M11" s="249">
        <f t="shared" si="6"/>
        <v>12.886394874250072</v>
      </c>
      <c r="N11" s="249">
        <f t="shared" si="7"/>
        <v>61.334000000000628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677.92488276784547</v>
      </c>
      <c r="C14" s="299" t="str">
        <f>CONCATENATE("(",ROUND((B14/$H16)*100,1),")")</f>
        <v>(33.6)</v>
      </c>
      <c r="D14" s="249">
        <f t="shared" ref="D14" si="11">SUM(D35,D56,D77,D98,D119,D140,D161,D182,D203,D224,D245,D266,D287,D308,D329,D350,D371,D392,D413,D434,D455,D476)</f>
        <v>178.51052385226961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171.92116982711468</v>
      </c>
      <c r="G14" s="299" t="str">
        <f>CONCATENATE("(",ROUND((F14/$H16)*100,1),")")</f>
        <v>(8.5)</v>
      </c>
      <c r="H14" s="249">
        <f t="shared" ref="H14" si="13">SUM(H35,H56,H77,H98,H119,H140,H161,H182,H203,H224,H245,H266,H287,H308,H329,H350,H371,H392,H413,H434,H455,H476)</f>
        <v>1028.3565764472301</v>
      </c>
      <c r="I14" s="299" t="str">
        <f>CONCATENATE("(",ROUND((H14/$H16)*100,1),")")</f>
        <v>(51)</v>
      </c>
      <c r="K14" s="249">
        <f>B19-B14</f>
        <v>17.280571673573377</v>
      </c>
      <c r="L14" s="249">
        <f>D19-D14</f>
        <v>12.950838490041491</v>
      </c>
      <c r="M14" s="249">
        <f>F19-F14</f>
        <v>14.412588820031885</v>
      </c>
      <c r="N14" s="249">
        <f>SUM(K14:M14)</f>
        <v>44.643998983646753</v>
      </c>
    </row>
    <row r="15" spans="1:17" x14ac:dyDescent="0.2">
      <c r="A15" s="282" t="s">
        <v>365</v>
      </c>
      <c r="B15" s="249">
        <f t="shared" si="0"/>
        <v>460.56498698753728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412.63819212522691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113.33324444000601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986.5364235527702</v>
      </c>
      <c r="I15" s="299" t="str">
        <f>CONCATENATE("(",ROUND((H15/$H16)*100,1),")")</f>
        <v>(49)</v>
      </c>
      <c r="K15" s="249">
        <f t="shared" ref="K15:K16" si="17">B20-B15</f>
        <v>34.043186818705067</v>
      </c>
      <c r="L15" s="249">
        <f t="shared" ref="L15:L16" si="18">D20-D15</f>
        <v>3.2797361661289415</v>
      </c>
      <c r="M15" s="249">
        <f t="shared" ref="M15:M16" si="19">F20-F15</f>
        <v>8.1690780315191489</v>
      </c>
      <c r="N15" s="249">
        <f t="shared" ref="N15:N16" si="20">SUM(K15:M15)</f>
        <v>45.492001016353157</v>
      </c>
    </row>
    <row r="16" spans="1:17" x14ac:dyDescent="0.2">
      <c r="A16" s="282" t="s">
        <v>363</v>
      </c>
      <c r="B16" s="249">
        <f t="shared" si="0"/>
        <v>1138.4898697553829</v>
      </c>
      <c r="C16" s="299" t="str">
        <f>CONCATENATE("(",ROUND((B16/$H16)*100,1),")")</f>
        <v>(56.5)</v>
      </c>
      <c r="D16" s="249">
        <f t="shared" ref="D16" si="21">SUM(D37,D58,D79,D100,D121,D142,D163,D184,D205,D226,D247,D268,D289,D310,D331,D352,D373,D394,D415,D436,D457,D478)</f>
        <v>591.14871597749652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285.25441426712064</v>
      </c>
      <c r="G16" s="299" t="str">
        <f>CONCATENATE("(",ROUND((F16/$H16)*100,1),")")</f>
        <v>(14.2)</v>
      </c>
      <c r="H16" s="249">
        <f t="shared" ref="H16" si="23">SUM(H37,H58,H79,H100,H121,H142,H163,H184,H205,H226,H247,H268,H289,H310,H331,H352,H373,H394,H415,H436,H457,H478)</f>
        <v>2014.8930000000003</v>
      </c>
      <c r="I16" s="299" t="str">
        <f>CONCATENATE("(",ROUND((H16/$H16)*100,1),")")</f>
        <v>(100)</v>
      </c>
      <c r="K16" s="249">
        <f t="shared" si="17"/>
        <v>51.323758492278557</v>
      </c>
      <c r="L16" s="249">
        <f t="shared" si="18"/>
        <v>16.230574656170461</v>
      </c>
      <c r="M16" s="249">
        <f t="shared" si="19"/>
        <v>22.581666851551176</v>
      </c>
      <c r="N16" s="249">
        <f t="shared" si="20"/>
        <v>90.136000000000195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695.20545444141885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191.46136234231111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186.33375864714657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1073.0005754308768</v>
      </c>
      <c r="I19" s="299" t="str">
        <f>CONCATENATE("(",ROUND((H19/$H21)*100,1),")")</f>
        <v>(51)</v>
      </c>
      <c r="K19" s="249">
        <f>B19-B9</f>
        <v>36.20133509232187</v>
      </c>
      <c r="L19" s="249">
        <f>D19-D9</f>
        <v>19.444488829703431</v>
      </c>
      <c r="M19" s="249">
        <f>F19-F9</f>
        <v>23.815406889476662</v>
      </c>
      <c r="N19" s="249">
        <f>SUM(K19:M19)</f>
        <v>79.461230811501963</v>
      </c>
    </row>
    <row r="20" spans="1:14" x14ac:dyDescent="0.2">
      <c r="A20" s="282" t="s">
        <v>365</v>
      </c>
      <c r="B20" s="249">
        <f t="shared" si="0"/>
        <v>494.60817380624235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415.91792829135585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121.50232247152516</v>
      </c>
      <c r="G20" s="299" t="str">
        <f>CONCATENATE("(",ROUND((F20/$H21)*100,1),")")</f>
        <v>(5.8)</v>
      </c>
      <c r="H20" s="249">
        <f t="shared" ref="H20" si="29">SUM(H41,H62,H83,H104,H125,H146,H167,H188,H209,H230,H251,H272,H293,H314,H335,H356,H377,H398,H419,H440,H461,H482)</f>
        <v>1032.0284245691234</v>
      </c>
      <c r="I20" s="299" t="str">
        <f>CONCATENATE("(",ROUND((H20/$H21)*100,1),")")</f>
        <v>(49)</v>
      </c>
      <c r="K20" s="249">
        <f t="shared" ref="K20:K21" si="30">B20-B10</f>
        <v>54.125479205386739</v>
      </c>
      <c r="L20" s="249">
        <f t="shared" ref="L20:L21" si="31">D20-D10</f>
        <v>6.230635146787165</v>
      </c>
      <c r="M20" s="249">
        <f t="shared" ref="M20:M21" si="32">F20-F10</f>
        <v>11.652654836324473</v>
      </c>
      <c r="N20" s="249">
        <f t="shared" ref="N20:N21" si="33">SUM(K20:M20)</f>
        <v>72.008769188498377</v>
      </c>
    </row>
    <row r="21" spans="1:14" x14ac:dyDescent="0.2">
      <c r="A21" s="282" t="s">
        <v>363</v>
      </c>
      <c r="B21" s="249">
        <f t="shared" si="0"/>
        <v>1189.8136282476614</v>
      </c>
      <c r="C21" s="299" t="str">
        <f>CONCATENATE("(",ROUND((B21/$H21)*100,1),")")</f>
        <v>(56.5)</v>
      </c>
      <c r="D21" s="249">
        <f t="shared" ref="D21" si="34">SUM(D42,D63,D84,D105,D126,D147,D168,D189,D210,D231,D252,D273,D294,D315,D336,D357,D378,D399,D420,D441,D462,D483)</f>
        <v>607.37929063366698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307.83608111867181</v>
      </c>
      <c r="G21" s="299" t="str">
        <f>CONCATENATE("(",ROUND((F21/$H21)*100,1),")")</f>
        <v>(14.6)</v>
      </c>
      <c r="H21" s="249">
        <f t="shared" ref="H21" si="35">SUM(H42,H63,H84,H105,H126,H147,H168,H189,H210,H231,H252,H273,H294,H315,H336,H357,H378,H399,H420,H441,H462,H483)</f>
        <v>2105.029</v>
      </c>
      <c r="I21" s="299" t="str">
        <f>CONCATENATE("(",ROUND((H21/$H21)*100,1),")")</f>
        <v>(100)</v>
      </c>
      <c r="K21" s="249">
        <f t="shared" si="30"/>
        <v>90.326814297709006</v>
      </c>
      <c r="L21" s="249">
        <f t="shared" si="31"/>
        <v>25.675123976490568</v>
      </c>
      <c r="M21" s="249">
        <f t="shared" si="32"/>
        <v>35.468061725801249</v>
      </c>
      <c r="N21" s="249">
        <f t="shared" si="33"/>
        <v>151.47000000000082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9.2359118143983316</v>
      </c>
      <c r="C30" s="299" t="str">
        <f>CONCATENATE("(",ROUND((B30/$H32)*100,1),")")</f>
        <v>(45.8)</v>
      </c>
      <c r="D30" s="302">
        <f>'Ind T6'!M9</f>
        <v>2.6850081866706371E-2</v>
      </c>
      <c r="E30" s="299" t="str">
        <f>CONCATENATE("(",ROUND((D30/$H32)*100,1),")")</f>
        <v>(0.1)</v>
      </c>
      <c r="F30" s="302">
        <f>'Ind T6'!N9</f>
        <v>2.7991210345495943</v>
      </c>
      <c r="G30" s="299" t="str">
        <f>CONCATENATE("(",ROUND((F30/$H32)*100,1),")")</f>
        <v>(13.9)</v>
      </c>
      <c r="H30" s="302">
        <f>SUM(B30,D30,F30)</f>
        <v>12.061882930814633</v>
      </c>
      <c r="I30" s="299" t="str">
        <f>CONCATENATE("(",ROUND((H30/$H32)*100,1),")")</f>
        <v>(59.8)</v>
      </c>
      <c r="K30" s="302">
        <f>B35-B30</f>
        <v>0.59655473692088634</v>
      </c>
      <c r="L30" s="302">
        <f>D35-D30</f>
        <v>6.2504478577001324E-4</v>
      </c>
      <c r="M30" s="302">
        <f>F35-F30</f>
        <v>-2.3605008708709185E-3</v>
      </c>
      <c r="N30" s="302">
        <f>SUM(K30:M30)</f>
        <v>0.59481928083578539</v>
      </c>
    </row>
    <row r="31" spans="1:14" x14ac:dyDescent="0.2">
      <c r="A31" s="282" t="s">
        <v>365</v>
      </c>
      <c r="B31" s="302">
        <f>'Ind T6'!L8</f>
        <v>4.5815533923490817</v>
      </c>
      <c r="C31" s="299" t="str">
        <f>CONCATENATE("(",ROUND((B31/$H32)*100,1),")")</f>
        <v>(22.7)</v>
      </c>
      <c r="D31" s="302">
        <f>'Ind T6'!M8</f>
        <v>2.1077314265606333</v>
      </c>
      <c r="E31" s="299" t="str">
        <f>CONCATENATE("(",ROUND((D31/$H32)*100,1),")")</f>
        <v>(10.4)</v>
      </c>
      <c r="F31" s="302">
        <f>'Ind T6'!N8</f>
        <v>1.4318322502757035</v>
      </c>
      <c r="G31" s="299" t="str">
        <f>CONCATENATE("(",ROUND((F31/$H32)*100,1),")")</f>
        <v>(7.1)</v>
      </c>
      <c r="H31" s="302">
        <f t="shared" ref="H31" si="36">SUM(B31,D31,F31)</f>
        <v>8.1211170691854182</v>
      </c>
      <c r="I31" s="299" t="str">
        <f>CONCATENATE("(",ROUND((H31/$H32)*100,1),")")</f>
        <v>(40.2)</v>
      </c>
      <c r="K31" s="302">
        <f t="shared" ref="K31:K32" si="37">B36-B31</f>
        <v>0.13742920999756425</v>
      </c>
      <c r="L31" s="302">
        <f t="shared" ref="L31:L32" si="38">D36-D31</f>
        <v>-3.0330452044573519E-3</v>
      </c>
      <c r="M31" s="302">
        <f t="shared" ref="M31:M32" si="39">F36-F31</f>
        <v>6.4784554371022152E-2</v>
      </c>
      <c r="N31" s="302">
        <f t="shared" ref="N31:N32" si="40">SUM(K31:M31)</f>
        <v>0.19918071916412905</v>
      </c>
    </row>
    <row r="32" spans="1:14" x14ac:dyDescent="0.2">
      <c r="A32" s="282" t="s">
        <v>363</v>
      </c>
      <c r="B32" s="302">
        <f>SUM(B30:B31)</f>
        <v>13.817465206747414</v>
      </c>
      <c r="C32" s="299" t="str">
        <f>CONCATENATE("(",ROUND((B32/$H32)*100,1),")")</f>
        <v>(68.5)</v>
      </c>
      <c r="D32" s="302">
        <f>SUM(D30:D31)</f>
        <v>2.1345815084273396</v>
      </c>
      <c r="E32" s="299" t="str">
        <f>CONCATENATE("(",ROUND((D32/$H32)*100,1),")")</f>
        <v>(10.6)</v>
      </c>
      <c r="F32" s="302">
        <f>SUM(F30:F31)</f>
        <v>4.230953284825298</v>
      </c>
      <c r="G32" s="299" t="str">
        <f>CONCATENATE("(",ROUND((F32/$H32)*100,1),")")</f>
        <v>(21)</v>
      </c>
      <c r="H32" s="302">
        <f>SUM(H30:H31)</f>
        <v>20.18300000000005</v>
      </c>
      <c r="I32" s="299" t="str">
        <f>CONCATENATE("(",ROUND((H32/$H32)*100,1),")")</f>
        <v>(100)</v>
      </c>
      <c r="K32" s="302">
        <f t="shared" si="37"/>
        <v>0.7339839469184497</v>
      </c>
      <c r="L32" s="302">
        <f t="shared" si="38"/>
        <v>-2.4080004186872728E-3</v>
      </c>
      <c r="M32" s="302">
        <f t="shared" si="39"/>
        <v>6.2424053500151011E-2</v>
      </c>
      <c r="N32" s="302">
        <f t="shared" si="40"/>
        <v>0.79399999999991344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9.832466551319218</v>
      </c>
      <c r="C35" s="299" t="str">
        <f>CONCATENATE("(",ROUND((B35/$H37)*100,1),")")</f>
        <v>(46.9)</v>
      </c>
      <c r="D35" s="302">
        <f>'Ind T6'!R9</f>
        <v>2.7475126652476384E-2</v>
      </c>
      <c r="E35" s="299" t="str">
        <f>CONCATENATE("(",ROUND((D35/$H37)*100,1),")")</f>
        <v>(0.1)</v>
      </c>
      <c r="F35" s="302">
        <f>'Ind T6'!S9</f>
        <v>2.7967605336787233</v>
      </c>
      <c r="G35" s="299" t="str">
        <f>CONCATENATE("(",ROUND((F35/$H37)*100,1),")")</f>
        <v>(13.3)</v>
      </c>
      <c r="H35" s="302">
        <f>SUM(B35,D35,F35)</f>
        <v>12.656702211650417</v>
      </c>
      <c r="I35" s="299" t="str">
        <f>CONCATENATE("(",ROUND((H35/$H37)*100,1),")")</f>
        <v>(60.3)</v>
      </c>
      <c r="K35" s="302">
        <f>B40-B35</f>
        <v>0.72164821742908281</v>
      </c>
      <c r="L35" s="302">
        <f>D40-D35</f>
        <v>1.4942850772291238E-4</v>
      </c>
      <c r="M35" s="302">
        <f>F40-F35</f>
        <v>-0.23381569389976686</v>
      </c>
      <c r="N35" s="302">
        <f>SUM(K35:M35)</f>
        <v>0.48798195203703887</v>
      </c>
    </row>
    <row r="36" spans="1:14" x14ac:dyDescent="0.2">
      <c r="A36" s="282" t="s">
        <v>365</v>
      </c>
      <c r="B36" s="302">
        <f>'Ind T6'!Q8</f>
        <v>4.7189826023466459</v>
      </c>
      <c r="C36" s="299" t="str">
        <f>CONCATENATE("(",ROUND((B36/$H37)*100,1),")")</f>
        <v>(22.5)</v>
      </c>
      <c r="D36" s="302">
        <f>'Ind T6'!R8</f>
        <v>2.1046983813561759</v>
      </c>
      <c r="E36" s="299" t="str">
        <f>CONCATENATE("(",ROUND((D36/$H37)*100,1),")")</f>
        <v>(10)</v>
      </c>
      <c r="F36" s="302">
        <f>'Ind T6'!S8</f>
        <v>1.4966168046467256</v>
      </c>
      <c r="G36" s="299" t="str">
        <f>CONCATENATE("(",ROUND((F36/$H37)*100,1),")")</f>
        <v>(7.1)</v>
      </c>
      <c r="H36" s="302">
        <f t="shared" ref="H36" si="41">SUM(B36,D36,F36)</f>
        <v>8.3202977883495475</v>
      </c>
      <c r="I36" s="299" t="str">
        <f>CONCATENATE("(",ROUND((H36/$H37)*100,1),")")</f>
        <v>(39.7)</v>
      </c>
      <c r="K36" s="302">
        <f t="shared" ref="K36:K37" si="42">B41-B36</f>
        <v>-5.0944346102208549E-2</v>
      </c>
      <c r="L36" s="302">
        <f t="shared" ref="L36:L37" si="43">D41-D36</f>
        <v>-0.16842169097134541</v>
      </c>
      <c r="M36" s="302">
        <f t="shared" ref="M36:M37" si="44">F41-F36</f>
        <v>2.9384085036522123E-2</v>
      </c>
      <c r="N36" s="302">
        <f t="shared" ref="N36:N37" si="45">SUM(K36:M36)</f>
        <v>-0.18998195203703183</v>
      </c>
    </row>
    <row r="37" spans="1:14" x14ac:dyDescent="0.2">
      <c r="A37" s="282" t="s">
        <v>363</v>
      </c>
      <c r="B37" s="302">
        <f>SUM(B35:B36)</f>
        <v>14.551449153665864</v>
      </c>
      <c r="C37" s="299" t="str">
        <f>CONCATENATE("(",ROUND((B37/$H37)*100,1),")")</f>
        <v>(69.4)</v>
      </c>
      <c r="D37" s="302">
        <f>SUM(D35:D36)</f>
        <v>2.1321735080086524</v>
      </c>
      <c r="E37" s="299" t="str">
        <f>CONCATENATE("(",ROUND((D37/$H37)*100,1),")")</f>
        <v>(10.2)</v>
      </c>
      <c r="F37" s="302">
        <f>SUM(F35:F36)</f>
        <v>4.293377338325449</v>
      </c>
      <c r="G37" s="299" t="str">
        <f>CONCATENATE("(",ROUND((F37/$H37)*100,1),")")</f>
        <v>(20.5)</v>
      </c>
      <c r="H37" s="302">
        <f>SUM(H35:H36)</f>
        <v>20.976999999999965</v>
      </c>
      <c r="I37" s="299" t="str">
        <f>CONCATENATE("(",ROUND((H37/$H37)*100,1),")")</f>
        <v>(100)</v>
      </c>
      <c r="K37" s="302">
        <f t="shared" si="42"/>
        <v>0.67070387132687515</v>
      </c>
      <c r="L37" s="302">
        <f t="shared" si="43"/>
        <v>-0.16827226246362259</v>
      </c>
      <c r="M37" s="302">
        <f t="shared" si="44"/>
        <v>-0.20443160886324474</v>
      </c>
      <c r="N37" s="302">
        <f t="shared" si="45"/>
        <v>0.29800000000000781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10.554114768748301</v>
      </c>
      <c r="C40" s="299" t="str">
        <f>CONCATENATE("(",ROUND((B40/$H42)*100,1),")")</f>
        <v>(49.6)</v>
      </c>
      <c r="D40" s="302">
        <f>'Ind T6'!W9</f>
        <v>2.7624555160199297E-2</v>
      </c>
      <c r="E40" s="299" t="str">
        <f>CONCATENATE("(",ROUND((D40/$H42)*100,1),")")</f>
        <v>(0.1)</v>
      </c>
      <c r="F40" s="302">
        <f>'Ind T6'!X9</f>
        <v>2.5629448397789565</v>
      </c>
      <c r="G40" s="299" t="str">
        <f>CONCATENATE("(",ROUND((F40/$H42)*100,1),")")</f>
        <v>(12)</v>
      </c>
      <c r="H40" s="302">
        <f>SUM(B40,D40,F40)</f>
        <v>13.144684163687458</v>
      </c>
      <c r="I40" s="299" t="str">
        <f>CONCATENATE("(",ROUND((H40/$H42)*100,1),")")</f>
        <v>(61.8)</v>
      </c>
      <c r="K40" s="302">
        <f>B40-B30</f>
        <v>1.3182029543499691</v>
      </c>
      <c r="L40" s="302">
        <f>D40-D30</f>
        <v>7.7447329349292562E-4</v>
      </c>
      <c r="M40" s="302">
        <f>F40-F30</f>
        <v>-0.23617619477063778</v>
      </c>
      <c r="N40" s="302">
        <f>SUM(K40:M40)</f>
        <v>1.0828012328728243</v>
      </c>
    </row>
    <row r="41" spans="1:14" x14ac:dyDescent="0.2">
      <c r="A41" s="282" t="s">
        <v>365</v>
      </c>
      <c r="B41" s="302">
        <f>'Ind T6'!V8</f>
        <v>4.6680382562444374</v>
      </c>
      <c r="C41" s="299" t="str">
        <f>CONCATENATE("(",ROUND((B41/$H42)*100,1),")")</f>
        <v>(21.9)</v>
      </c>
      <c r="D41" s="302">
        <f>'Ind T6'!W8</f>
        <v>1.9362766903848305</v>
      </c>
      <c r="E41" s="299" t="str">
        <f>CONCATENATE("(",ROUND((D41/$H42)*100,1),")")</f>
        <v>(9.1)</v>
      </c>
      <c r="F41" s="302">
        <f>'Ind T6'!X8</f>
        <v>1.5260008896832478</v>
      </c>
      <c r="G41" s="299" t="str">
        <f>CONCATENATE("(",ROUND((F41/$H42)*100,1),")")</f>
        <v>(7.2)</v>
      </c>
      <c r="H41" s="302">
        <f t="shared" ref="H41" si="46">SUM(B41,D41,F41)</f>
        <v>8.1303158363125156</v>
      </c>
      <c r="I41" s="299" t="str">
        <f>CONCATENATE("(",ROUND((H41/$H42)*100,1),")")</f>
        <v>(38.2)</v>
      </c>
      <c r="K41" s="302">
        <f t="shared" ref="K41:K42" si="47">B41-B31</f>
        <v>8.6484863895355701E-2</v>
      </c>
      <c r="L41" s="302">
        <f t="shared" ref="L41:L42" si="48">D41-D31</f>
        <v>-0.17145473617580276</v>
      </c>
      <c r="M41" s="302">
        <f t="shared" ref="M41:M42" si="49">F41-F31</f>
        <v>9.4168639407544275E-2</v>
      </c>
      <c r="N41" s="302">
        <f t="shared" ref="N41:N42" si="50">SUM(K41:M41)</f>
        <v>9.1987671270972182E-3</v>
      </c>
    </row>
    <row r="42" spans="1:14" x14ac:dyDescent="0.2">
      <c r="A42" s="282" t="s">
        <v>363</v>
      </c>
      <c r="B42" s="302">
        <f>SUM(B40:B41)</f>
        <v>15.222153024992739</v>
      </c>
      <c r="C42" s="299" t="str">
        <f>CONCATENATE("(",ROUND((B42/$H42)*100,1),")")</f>
        <v>(71.5)</v>
      </c>
      <c r="D42" s="302">
        <f>SUM(D40:D41)</f>
        <v>1.9639012455450298</v>
      </c>
      <c r="E42" s="299" t="str">
        <f>CONCATENATE("(",ROUND((D42/$H42)*100,1),")")</f>
        <v>(9.2)</v>
      </c>
      <c r="F42" s="302">
        <f>SUM(F40:F41)</f>
        <v>4.0889457294622042</v>
      </c>
      <c r="G42" s="299" t="str">
        <f>CONCATENATE("(",ROUND((F42/$H42)*100,1),")")</f>
        <v>(19.2)</v>
      </c>
      <c r="H42" s="302">
        <f>SUM(H40:H41)</f>
        <v>21.274999999999974</v>
      </c>
      <c r="I42" s="299" t="str">
        <f>CONCATENATE("(",ROUND((H42/$H42)*100,1),")")</f>
        <v>(100)</v>
      </c>
      <c r="K42" s="302">
        <f t="shared" si="47"/>
        <v>1.4046878182453248</v>
      </c>
      <c r="L42" s="302">
        <f t="shared" si="48"/>
        <v>-0.17068026288230986</v>
      </c>
      <c r="M42" s="302">
        <f t="shared" si="49"/>
        <v>-0.14200755536309373</v>
      </c>
      <c r="N42" s="302">
        <f t="shared" si="50"/>
        <v>1.0919999999999213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0.55133267326784097</v>
      </c>
      <c r="C51" s="299" t="str">
        <f>CONCATENATE("(",ROUND((B51/$H53)*100,1),")")</f>
        <v>(54.2)</v>
      </c>
      <c r="D51" s="302">
        <f>'Ind T6'!M18</f>
        <v>4.031683168334319E-3</v>
      </c>
      <c r="E51" s="299" t="str">
        <f>CONCATENATE("(",ROUND((D51/$H53)*100,1),")")</f>
        <v>(0.4)</v>
      </c>
      <c r="F51" s="302">
        <f>'Ind T6'!N18</f>
        <v>0.34504488448843018</v>
      </c>
      <c r="G51" s="299" t="str">
        <f>CONCATENATE("(",ROUND((F51/$H53)*100,1),")")</f>
        <v>(33.9)</v>
      </c>
      <c r="H51" s="302">
        <f>SUM(B51,D51,F51)</f>
        <v>0.9004092409246055</v>
      </c>
      <c r="I51" s="299" t="str">
        <f>CONCATENATE("(",ROUND((H51/$H53)*100,1),")")</f>
        <v>(88.4)</v>
      </c>
      <c r="K51" s="302">
        <f>B56-B51</f>
        <v>-9.2142706464605095E-2</v>
      </c>
      <c r="L51" s="302">
        <f>D56-D51</f>
        <v>-5.908864143663534E-4</v>
      </c>
      <c r="M51" s="302">
        <f>F56-F51</f>
        <v>-5.7581955682300956E-2</v>
      </c>
      <c r="N51" s="302">
        <f>SUM(K51:M51)</f>
        <v>-0.15031554856127241</v>
      </c>
    </row>
    <row r="52" spans="1:14" x14ac:dyDescent="0.2">
      <c r="A52" s="282" t="s">
        <v>365</v>
      </c>
      <c r="B52" s="302">
        <f>'Ind T6'!L17</f>
        <v>9.4744554454756616E-2</v>
      </c>
      <c r="C52" s="299" t="str">
        <f>CONCATENATE("(",ROUND((B52/$H53)*100,1),")")</f>
        <v>(9.3)</v>
      </c>
      <c r="D52" s="302">
        <f>'Ind T6'!M17</f>
        <v>2.2846204620637512E-2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0.11759075907539412</v>
      </c>
      <c r="I52" s="299" t="str">
        <f>CONCATENATE("(",ROUND((H52/$H53)*100,1),")")</f>
        <v>(11.6)</v>
      </c>
      <c r="K52" s="302">
        <f t="shared" ref="K52:K53" si="52">B57-B52</f>
        <v>-1.6231828522511871E-2</v>
      </c>
      <c r="L52" s="302">
        <f t="shared" ref="L52:L53" si="53">D57-D52</f>
        <v>-3.4526229162173752E-3</v>
      </c>
      <c r="M52" s="302">
        <f t="shared" ref="M52:M53" si="54">F57-F52</f>
        <v>0</v>
      </c>
      <c r="N52" s="302">
        <f t="shared" ref="N52:N53" si="55">SUM(K52:M52)</f>
        <v>-1.9684451438729246E-2</v>
      </c>
    </row>
    <row r="53" spans="1:14" x14ac:dyDescent="0.2">
      <c r="A53" s="282" t="s">
        <v>363</v>
      </c>
      <c r="B53" s="302">
        <f>SUM(B51:B52)</f>
        <v>0.64607722772259757</v>
      </c>
      <c r="C53" s="299" t="str">
        <f>CONCATENATE("(",ROUND((B53/$H53)*100,1),")")</f>
        <v>(63.5)</v>
      </c>
      <c r="D53" s="302">
        <f>SUM(D51:D52)</f>
        <v>2.6877887788971832E-2</v>
      </c>
      <c r="E53" s="299" t="str">
        <f>CONCATENATE("(",ROUND((D53/$H53)*100,1),")")</f>
        <v>(2.6)</v>
      </c>
      <c r="F53" s="302">
        <f>SUM(F51:F52)</f>
        <v>0.34504488448843018</v>
      </c>
      <c r="G53" s="299" t="str">
        <f>CONCATENATE("(",ROUND((F53/$H53)*100,1),")")</f>
        <v>(33.9)</v>
      </c>
      <c r="H53" s="302">
        <f>SUM(H51:H52)</f>
        <v>1.0179999999999996</v>
      </c>
      <c r="I53" s="299" t="str">
        <f>CONCATENATE("(",ROUND((H53/$H53)*100,1),")")</f>
        <v>(100)</v>
      </c>
      <c r="K53" s="302">
        <f t="shared" si="52"/>
        <v>-0.10837453498711691</v>
      </c>
      <c r="L53" s="302">
        <f t="shared" si="53"/>
        <v>-4.0435093305837312E-3</v>
      </c>
      <c r="M53" s="302">
        <f t="shared" si="54"/>
        <v>-5.7581955682300956E-2</v>
      </c>
      <c r="N53" s="302">
        <f t="shared" si="55"/>
        <v>-0.17000000000000159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0.45918996680323587</v>
      </c>
      <c r="C56" s="299" t="str">
        <f>CONCATENATE("(",ROUND((B56/$H58)*100,1),")")</f>
        <v>(54.1)</v>
      </c>
      <c r="D56" s="302">
        <f>'Ind T6'!R18</f>
        <v>3.4407967539679656E-3</v>
      </c>
      <c r="E56" s="299" t="str">
        <f>CONCATENATE("(",ROUND((D56/$H58)*100,1),")")</f>
        <v>(0.4)</v>
      </c>
      <c r="F56" s="302">
        <f>'Ind T6'!S18</f>
        <v>0.28746292880612923</v>
      </c>
      <c r="G56" s="299" t="str">
        <f>CONCATENATE("(",ROUND((F56/$H58)*100,1),")")</f>
        <v>(33.9)</v>
      </c>
      <c r="H56" s="302">
        <f>SUM(B56,D56,F56)</f>
        <v>0.75009369236333301</v>
      </c>
      <c r="I56" s="299" t="str">
        <f>CONCATENATE("(",ROUND((H56/$H58)*100,1),")")</f>
        <v>(88.5)</v>
      </c>
      <c r="K56" s="302">
        <f>B61-B56</f>
        <v>-8.2721319937480609E-2</v>
      </c>
      <c r="L56" s="302">
        <f>D61-D56</f>
        <v>-3.5498817310688482E-4</v>
      </c>
      <c r="M56" s="302">
        <f>F61-F56</f>
        <v>-6.5845767090888074E-2</v>
      </c>
      <c r="N56" s="302">
        <f>SUM(K56:M56)</f>
        <v>-0.14892207520147557</v>
      </c>
    </row>
    <row r="57" spans="1:14" x14ac:dyDescent="0.2">
      <c r="A57" s="282" t="s">
        <v>365</v>
      </c>
      <c r="B57" s="302">
        <f>'Ind T6'!Q17</f>
        <v>7.8512725932244745E-2</v>
      </c>
      <c r="C57" s="299" t="str">
        <f>CONCATENATE("(",ROUND((B57/$H58)*100,1),")")</f>
        <v>(9.3)</v>
      </c>
      <c r="D57" s="302">
        <f>'Ind T6'!R17</f>
        <v>1.9393581704420137E-2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9.7906307636664885E-2</v>
      </c>
      <c r="I57" s="299" t="str">
        <f>CONCATENATE("(",ROUND((H57/$H58)*100,1),")")</f>
        <v>(11.5)</v>
      </c>
      <c r="K57" s="302">
        <f t="shared" ref="K57:K58" si="57">B62-B57</f>
        <v>-1.6235498209647925E-2</v>
      </c>
      <c r="L57" s="302">
        <f t="shared" ref="L57:L58" si="58">D62-D57</f>
        <v>-2.8424265888744651E-3</v>
      </c>
      <c r="M57" s="302">
        <f t="shared" ref="M57:M58" si="59">F62-F57</f>
        <v>0</v>
      </c>
      <c r="N57" s="302">
        <f t="shared" ref="N57:N58" si="60">SUM(K57:M57)</f>
        <v>-1.907792479852239E-2</v>
      </c>
    </row>
    <row r="58" spans="1:14" x14ac:dyDescent="0.2">
      <c r="A58" s="282" t="s">
        <v>363</v>
      </c>
      <c r="B58" s="302">
        <f>SUM(B56:B57)</f>
        <v>0.53770269273548066</v>
      </c>
      <c r="C58" s="299" t="str">
        <f>CONCATENATE("(",ROUND((B58/$H58)*100,1),")")</f>
        <v>(63.4)</v>
      </c>
      <c r="D58" s="302">
        <f>SUM(D56:D57)</f>
        <v>2.2834378458388101E-2</v>
      </c>
      <c r="E58" s="299" t="str">
        <f>CONCATENATE("(",ROUND((D58/$H58)*100,1),")")</f>
        <v>(2.7)</v>
      </c>
      <c r="F58" s="302">
        <f>SUM(F56:F57)</f>
        <v>0.28746292880612923</v>
      </c>
      <c r="G58" s="299" t="str">
        <f>CONCATENATE("(",ROUND((F58/$H58)*100,1),")")</f>
        <v>(33.9)</v>
      </c>
      <c r="H58" s="302">
        <f>SUM(H56:H57)</f>
        <v>0.84799999999999787</v>
      </c>
      <c r="I58" s="299" t="str">
        <f>CONCATENATE("(",ROUND((H58/$H58)*100,1),")")</f>
        <v>(100)</v>
      </c>
      <c r="K58" s="302">
        <f t="shared" si="57"/>
        <v>-9.8956818147128589E-2</v>
      </c>
      <c r="L58" s="302">
        <f t="shared" si="58"/>
        <v>-3.1974147619813487E-3</v>
      </c>
      <c r="M58" s="302">
        <f t="shared" si="59"/>
        <v>-6.5845767090888074E-2</v>
      </c>
      <c r="N58" s="302">
        <f t="shared" si="60"/>
        <v>-0.16799999999999801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0.37646864686575526</v>
      </c>
      <c r="C61" s="299" t="str">
        <f>CONCATENATE("(",ROUND((B61/$H63)*100,1),")")</f>
        <v>(55.4)</v>
      </c>
      <c r="D61" s="302">
        <f>'Ind T6'!W18</f>
        <v>3.0858085808610808E-3</v>
      </c>
      <c r="E61" s="299" t="str">
        <f>CONCATENATE("(",ROUND((D61/$H63)*100,1),")")</f>
        <v>(0.5)</v>
      </c>
      <c r="F61" s="302">
        <f>'Ind T6'!X18</f>
        <v>0.22161716171524115</v>
      </c>
      <c r="G61" s="299" t="str">
        <f>CONCATENATE("(",ROUND((F61/$H63)*100,1),")")</f>
        <v>(32.6)</v>
      </c>
      <c r="H61" s="302">
        <f>SUM(B61,D61,F61)</f>
        <v>0.60117161716185752</v>
      </c>
      <c r="I61" s="299" t="str">
        <f>CONCATENATE("(",ROUND((H61/$H63)*100,1),")")</f>
        <v>(88.4)</v>
      </c>
      <c r="K61" s="302">
        <f>B61-B51</f>
        <v>-0.1748640264020857</v>
      </c>
      <c r="L61" s="302">
        <f>D61-D51</f>
        <v>-9.4587458747323822E-4</v>
      </c>
      <c r="M61" s="302">
        <f>F61-F51</f>
        <v>-0.12342772277318903</v>
      </c>
      <c r="N61" s="302">
        <f>SUM(K61:M61)</f>
        <v>-0.29923762376274798</v>
      </c>
    </row>
    <row r="62" spans="1:14" x14ac:dyDescent="0.2">
      <c r="A62" s="282" t="s">
        <v>365</v>
      </c>
      <c r="B62" s="302">
        <f>'Ind T6'!V17</f>
        <v>6.227722772259682E-2</v>
      </c>
      <c r="C62" s="299" t="str">
        <f>CONCATENATE("(",ROUND((B62/$H63)*100,1),")")</f>
        <v>(9.2)</v>
      </c>
      <c r="D62" s="302">
        <f>'Ind T6'!W17</f>
        <v>1.6551155115545672E-2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7.8828382838142488E-2</v>
      </c>
      <c r="I62" s="299" t="str">
        <f>CONCATENATE("(",ROUND((H62/$H63)*100,1),")")</f>
        <v>(11.6)</v>
      </c>
      <c r="K62" s="302">
        <f t="shared" ref="K62:K63" si="62">B62-B52</f>
        <v>-3.2467326732159796E-2</v>
      </c>
      <c r="L62" s="302">
        <f t="shared" ref="L62:L63" si="63">D62-D52</f>
        <v>-6.2950495050918404E-3</v>
      </c>
      <c r="M62" s="302">
        <f t="shared" ref="M62:M63" si="64">F62-F52</f>
        <v>0</v>
      </c>
      <c r="N62" s="302">
        <f t="shared" ref="N62:N63" si="65">SUM(K62:M62)</f>
        <v>-3.8762376237251636E-2</v>
      </c>
    </row>
    <row r="63" spans="1:14" x14ac:dyDescent="0.2">
      <c r="A63" s="282" t="s">
        <v>363</v>
      </c>
      <c r="B63" s="302">
        <f>SUM(B61:B62)</f>
        <v>0.43874587458835207</v>
      </c>
      <c r="C63" s="299" t="str">
        <f>CONCATENATE("(",ROUND((B63/$H63)*100,1),")")</f>
        <v>(64.5)</v>
      </c>
      <c r="D63" s="302">
        <f>SUM(D61:D62)</f>
        <v>1.9636963696406752E-2</v>
      </c>
      <c r="E63" s="299" t="str">
        <f>CONCATENATE("(",ROUND((D63/$H63)*100,1),")")</f>
        <v>(2.9)</v>
      </c>
      <c r="F63" s="302">
        <f>SUM(F61:F62)</f>
        <v>0.22161716171524115</v>
      </c>
      <c r="G63" s="299" t="str">
        <f>CONCATENATE("(",ROUND((F63/$H63)*100,1),")")</f>
        <v>(32.6)</v>
      </c>
      <c r="H63" s="302">
        <f>SUM(H61:H62)</f>
        <v>0.68</v>
      </c>
      <c r="I63" s="299" t="str">
        <f>CONCATENATE("(",ROUND((H63/$H63)*100,1),")")</f>
        <v>(100)</v>
      </c>
      <c r="K63" s="302">
        <f t="shared" si="62"/>
        <v>-0.2073313531342455</v>
      </c>
      <c r="L63" s="302">
        <f t="shared" si="63"/>
        <v>-7.2409240925650799E-3</v>
      </c>
      <c r="M63" s="302">
        <f t="shared" si="64"/>
        <v>-0.12342772277318903</v>
      </c>
      <c r="N63" s="302">
        <f t="shared" si="65"/>
        <v>-0.33799999999999963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6.4691383338516912</v>
      </c>
      <c r="C72" s="299" t="str">
        <f>CONCATENATE("(",ROUND((B72/$H74)*100,1),")")</f>
        <v>(53.2)</v>
      </c>
      <c r="D72" s="302">
        <f>'Ind T6'!M27</f>
        <v>0.50257563419496931</v>
      </c>
      <c r="E72" s="299" t="str">
        <f>CONCATENATE("(",ROUND((D72/$H74)*100,1),")")</f>
        <v>(4.1)</v>
      </c>
      <c r="F72" s="302">
        <f>'Ind T6'!N27</f>
        <v>0.24862264328109884</v>
      </c>
      <c r="G72" s="299" t="str">
        <f>CONCATENATE("(",ROUND((F72/$H74)*100,1),")")</f>
        <v>(2)</v>
      </c>
      <c r="H72" s="302">
        <f>SUM(B72,D72,F72)</f>
        <v>7.2203366113277596</v>
      </c>
      <c r="I72" s="299" t="str">
        <f>CONCATENATE("(",ROUND((H72/$H74)*100,1),")")</f>
        <v>(59.4)</v>
      </c>
      <c r="K72" s="302">
        <f>B77-B72</f>
        <v>0.57264370129450359</v>
      </c>
      <c r="L72" s="302">
        <f>D77-D72</f>
        <v>5.0403825653338674E-2</v>
      </c>
      <c r="M72" s="302">
        <f>F77-F72</f>
        <v>2.729305952345612E-2</v>
      </c>
      <c r="N72" s="302">
        <f>SUM(K72:M72)</f>
        <v>0.65034058647129833</v>
      </c>
    </row>
    <row r="73" spans="1:14" x14ac:dyDescent="0.2">
      <c r="A73" s="282" t="s">
        <v>365</v>
      </c>
      <c r="B73" s="302">
        <f>'Ind T6'!L26</f>
        <v>2.9446363294451117</v>
      </c>
      <c r="C73" s="299" t="str">
        <f>CONCATENATE("(",ROUND((B73/$H74)*100,1),")")</f>
        <v>(24.2)</v>
      </c>
      <c r="D73" s="302">
        <f>'Ind T6'!M26</f>
        <v>1.6097649859488856</v>
      </c>
      <c r="E73" s="299" t="str">
        <f>CONCATENATE("(",ROUND((D73/$H74)*100,1),")")</f>
        <v>(13.2)</v>
      </c>
      <c r="F73" s="302">
        <f>'Ind T6'!N26</f>
        <v>0.38226207327827089</v>
      </c>
      <c r="G73" s="299" t="str">
        <f>CONCATENATE("(",ROUND((F73/$H74)*100,1),")")</f>
        <v>(3.1)</v>
      </c>
      <c r="H73" s="302">
        <f t="shared" ref="H73" si="66">SUM(B73,D73,F73)</f>
        <v>4.9366633886722688</v>
      </c>
      <c r="I73" s="299" t="str">
        <f>CONCATENATE("(",ROUND((H73/$H74)*100,1),")")</f>
        <v>(40.6)</v>
      </c>
      <c r="K73" s="302">
        <f t="shared" ref="K73:K74" si="67">B78-B73</f>
        <v>0.41724917567366759</v>
      </c>
      <c r="L73" s="302">
        <f t="shared" ref="L73:L74" si="68">D78-D73</f>
        <v>0.15823854668152171</v>
      </c>
      <c r="M73" s="302">
        <f t="shared" ref="M73:M74" si="69">F78-F73</f>
        <v>5.017169117347231E-2</v>
      </c>
      <c r="N73" s="302">
        <f t="shared" ref="N73:N74" si="70">SUM(K73:M73)</f>
        <v>0.62565941352866161</v>
      </c>
    </row>
    <row r="74" spans="1:14" x14ac:dyDescent="0.2">
      <c r="A74" s="282" t="s">
        <v>363</v>
      </c>
      <c r="B74" s="302">
        <f>SUM(B72:B73)</f>
        <v>9.4137746632968025</v>
      </c>
      <c r="C74" s="299" t="str">
        <f>CONCATENATE("(",ROUND((B74/$H74)*100,1),")")</f>
        <v>(77.4)</v>
      </c>
      <c r="D74" s="302">
        <f>SUM(D72:D73)</f>
        <v>2.112340620143855</v>
      </c>
      <c r="E74" s="299" t="str">
        <f>CONCATENATE("(",ROUND((D74/$H74)*100,1),")")</f>
        <v>(17.4)</v>
      </c>
      <c r="F74" s="302">
        <f>SUM(F72:F73)</f>
        <v>0.63088471655936973</v>
      </c>
      <c r="G74" s="299" t="str">
        <f>CONCATENATE("(",ROUND((F74/$H74)*100,1),")")</f>
        <v>(5.2)</v>
      </c>
      <c r="H74" s="302">
        <f>SUM(H72:H73)</f>
        <v>12.157000000000028</v>
      </c>
      <c r="I74" s="299" t="str">
        <f>CONCATENATE("(",ROUND((H74/$H74)*100,1),")")</f>
        <v>(100)</v>
      </c>
      <c r="K74" s="302">
        <f t="shared" si="67"/>
        <v>0.98989287696817208</v>
      </c>
      <c r="L74" s="302">
        <f t="shared" si="68"/>
        <v>0.20864237233486005</v>
      </c>
      <c r="M74" s="302">
        <f t="shared" si="69"/>
        <v>7.7464750696928486E-2</v>
      </c>
      <c r="N74" s="302">
        <f t="shared" si="70"/>
        <v>1.2759999999999607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7.0417820351461948</v>
      </c>
      <c r="C77" s="299" t="str">
        <f>CONCATENATE("(",ROUND((B77/$H79)*100,1),")")</f>
        <v>(52.4)</v>
      </c>
      <c r="D77" s="302">
        <f>'Ind T6'!R27</f>
        <v>0.55297945984830799</v>
      </c>
      <c r="E77" s="299" t="str">
        <f>CONCATENATE("(",ROUND((D77/$H79)*100,1),")")</f>
        <v>(4.1)</v>
      </c>
      <c r="F77" s="302">
        <f>'Ind T6'!S27</f>
        <v>0.27591570280455496</v>
      </c>
      <c r="G77" s="299" t="str">
        <f>CONCATENATE("(",ROUND((F77/$H79)*100,1),")")</f>
        <v>(2.1)</v>
      </c>
      <c r="H77" s="302">
        <f>SUM(B77,D77,F77)</f>
        <v>7.8706771977990577</v>
      </c>
      <c r="I77" s="299" t="str">
        <f>CONCATENATE("(",ROUND((H77/$H79)*100,1),")")</f>
        <v>(58.6)</v>
      </c>
      <c r="K77" s="302">
        <f>B82-B77</f>
        <v>0.54552234846679859</v>
      </c>
      <c r="L77" s="302">
        <f>D82-D77</f>
        <v>5.6345801436665677E-2</v>
      </c>
      <c r="M77" s="302">
        <f>F82-F77</f>
        <v>3.8883223775084852E-2</v>
      </c>
      <c r="N77" s="302">
        <f>SUM(K77:M77)</f>
        <v>0.64075137367854906</v>
      </c>
    </row>
    <row r="78" spans="1:14" x14ac:dyDescent="0.2">
      <c r="A78" s="282" t="s">
        <v>365</v>
      </c>
      <c r="B78" s="302">
        <f>'Ind T6'!Q26</f>
        <v>3.3618855051187793</v>
      </c>
      <c r="C78" s="299" t="str">
        <f>CONCATENATE("(",ROUND((B78/$H79)*100,1),")")</f>
        <v>(25)</v>
      </c>
      <c r="D78" s="302">
        <f>'Ind T6'!R26</f>
        <v>1.7680035326304073</v>
      </c>
      <c r="E78" s="299" t="str">
        <f>CONCATENATE("(",ROUND((D78/$H79)*100,1),")")</f>
        <v>(13.2)</v>
      </c>
      <c r="F78" s="302">
        <f>'Ind T6'!S26</f>
        <v>0.4324337644517432</v>
      </c>
      <c r="G78" s="299" t="str">
        <f>CONCATENATE("(",ROUND((F78/$H79)*100,1),")")</f>
        <v>(3.2)</v>
      </c>
      <c r="H78" s="302">
        <f t="shared" ref="H78" si="71">SUM(B78,D78,F78)</f>
        <v>5.5623228022009297</v>
      </c>
      <c r="I78" s="299" t="str">
        <f>CONCATENATE("(",ROUND((H78/$H79)*100,1),")")</f>
        <v>(41.4)</v>
      </c>
      <c r="K78" s="302">
        <f t="shared" ref="K78:K79" si="72">B83-B78</f>
        <v>0.59318241812108585</v>
      </c>
      <c r="L78" s="302">
        <f t="shared" ref="L78:L79" si="73">D83-D78</f>
        <v>0.16477772618074815</v>
      </c>
      <c r="M78" s="302">
        <f t="shared" ref="M78:M79" si="74">F83-F78</f>
        <v>6.3288482019649372E-2</v>
      </c>
      <c r="N78" s="302">
        <f t="shared" ref="N78:N79" si="75">SUM(K78:M78)</f>
        <v>0.82124862632148332</v>
      </c>
    </row>
    <row r="79" spans="1:14" x14ac:dyDescent="0.2">
      <c r="A79" s="282" t="s">
        <v>363</v>
      </c>
      <c r="B79" s="302">
        <f>SUM(B77:B78)</f>
        <v>10.403667540264975</v>
      </c>
      <c r="C79" s="299" t="str">
        <f>CONCATENATE("(",ROUND((B79/$H79)*100,1),")")</f>
        <v>(77.4)</v>
      </c>
      <c r="D79" s="302">
        <f>SUM(D77:D78)</f>
        <v>2.3209829924787151</v>
      </c>
      <c r="E79" s="299" t="str">
        <f>CONCATENATE("(",ROUND((D79/$H79)*100,1),")")</f>
        <v>(17.3)</v>
      </c>
      <c r="F79" s="302">
        <f>SUM(F77:F78)</f>
        <v>0.70834946725629822</v>
      </c>
      <c r="G79" s="299" t="str">
        <f>CONCATENATE("(",ROUND((F79/$H79)*100,1),")")</f>
        <v>(5.3)</v>
      </c>
      <c r="H79" s="302">
        <f>SUM(H77:H78)</f>
        <v>13.432999999999987</v>
      </c>
      <c r="I79" s="299" t="str">
        <f>CONCATENATE("(",ROUND((H79/$H79)*100,1),")")</f>
        <v>(100)</v>
      </c>
      <c r="K79" s="302">
        <f t="shared" si="72"/>
        <v>1.1387047665878836</v>
      </c>
      <c r="L79" s="302">
        <f t="shared" si="73"/>
        <v>0.22112352761741416</v>
      </c>
      <c r="M79" s="302">
        <f t="shared" si="74"/>
        <v>0.10217170579473422</v>
      </c>
      <c r="N79" s="302">
        <f t="shared" si="75"/>
        <v>1.4620000000000319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7.5873043836129934</v>
      </c>
      <c r="C82" s="299" t="str">
        <f>CONCATENATE("(",ROUND((B82/$H84)*100,1),")")</f>
        <v>(50.9)</v>
      </c>
      <c r="D82" s="302">
        <f>'Ind T6'!W27</f>
        <v>0.60932526128497366</v>
      </c>
      <c r="E82" s="299" t="str">
        <f>CONCATENATE("(",ROUND((D82/$H84)*100,1),")")</f>
        <v>(4.1)</v>
      </c>
      <c r="F82" s="302">
        <f>'Ind T6'!X27</f>
        <v>0.31479892657963982</v>
      </c>
      <c r="G82" s="299" t="str">
        <f>CONCATENATE("(",ROUND((F82/$H84)*100,1),")")</f>
        <v>(2.1)</v>
      </c>
      <c r="H82" s="302">
        <f>SUM(B82,D82,F82)</f>
        <v>8.511428571477607</v>
      </c>
      <c r="I82" s="299" t="str">
        <f>CONCATENATE("(",ROUND((H82/$H84)*100,1),")")</f>
        <v>(57.1)</v>
      </c>
      <c r="K82" s="302">
        <f>B82-B72</f>
        <v>1.1181660497613022</v>
      </c>
      <c r="L82" s="302">
        <f>D82-D72</f>
        <v>0.10674962709000435</v>
      </c>
      <c r="M82" s="302">
        <f>F82-F72</f>
        <v>6.6176283298540972E-2</v>
      </c>
      <c r="N82" s="302">
        <f>SUM(K82:M82)</f>
        <v>1.2910919601498474</v>
      </c>
    </row>
    <row r="83" spans="1:14" x14ac:dyDescent="0.2">
      <c r="A83" s="282" t="s">
        <v>365</v>
      </c>
      <c r="B83" s="302">
        <f>'Ind T6'!V26</f>
        <v>3.9550679232398651</v>
      </c>
      <c r="C83" s="299" t="str">
        <f>CONCATENATE("(",ROUND((B83/$H84)*100,1),")")</f>
        <v>(26.6)</v>
      </c>
      <c r="D83" s="302">
        <f>'Ind T6'!W26</f>
        <v>1.9327812588111555</v>
      </c>
      <c r="E83" s="299" t="str">
        <f>CONCATENATE("(",ROUND((D83/$H84)*100,1),")")</f>
        <v>(13)</v>
      </c>
      <c r="F83" s="302">
        <f>'Ind T6'!X26</f>
        <v>0.49572224647139257</v>
      </c>
      <c r="G83" s="299" t="str">
        <f>CONCATENATE("(",ROUND((F83/$H84)*100,1),")")</f>
        <v>(3.3)</v>
      </c>
      <c r="H83" s="302">
        <f t="shared" ref="H83" si="76">SUM(B83,D83,F83)</f>
        <v>6.383571428522413</v>
      </c>
      <c r="I83" s="299" t="str">
        <f>CONCATENATE("(",ROUND((H83/$H84)*100,1),")")</f>
        <v>(42.9)</v>
      </c>
      <c r="K83" s="302">
        <f t="shared" ref="K83:K84" si="77">B83-B73</f>
        <v>1.0104315937947534</v>
      </c>
      <c r="L83" s="302">
        <f t="shared" ref="L83:L84" si="78">D83-D73</f>
        <v>0.32301627286226986</v>
      </c>
      <c r="M83" s="302">
        <f t="shared" ref="M83:M84" si="79">F83-F73</f>
        <v>0.11346017319312168</v>
      </c>
      <c r="N83" s="302">
        <f t="shared" ref="N83:N84" si="80">SUM(K83:M83)</f>
        <v>1.446908039850145</v>
      </c>
    </row>
    <row r="84" spans="1:14" x14ac:dyDescent="0.2">
      <c r="A84" s="282" t="s">
        <v>363</v>
      </c>
      <c r="B84" s="302">
        <f>SUM(B82:B83)</f>
        <v>11.542372306852858</v>
      </c>
      <c r="C84" s="299" t="str">
        <f>CONCATENATE("(",ROUND((B84/$H84)*100,1),")")</f>
        <v>(77.5)</v>
      </c>
      <c r="D84" s="302">
        <f>SUM(D82:D83)</f>
        <v>2.5421065200961293</v>
      </c>
      <c r="E84" s="299" t="str">
        <f>CONCATENATE("(",ROUND((D84/$H84)*100,1),")")</f>
        <v>(17.1)</v>
      </c>
      <c r="F84" s="302">
        <f>SUM(F82:F83)</f>
        <v>0.81052117305103244</v>
      </c>
      <c r="G84" s="299" t="str">
        <f>CONCATENATE("(",ROUND((F84/$H84)*100,1),")")</f>
        <v>(5.4)</v>
      </c>
      <c r="H84" s="302">
        <f>SUM(H82:H83)</f>
        <v>14.895000000000021</v>
      </c>
      <c r="I84" s="299" t="str">
        <f>CONCATENATE("(",ROUND((H84/$H84)*100,1),")")</f>
        <v>(100)</v>
      </c>
      <c r="K84" s="302">
        <f t="shared" si="77"/>
        <v>2.1285976435560556</v>
      </c>
      <c r="L84" s="302">
        <f t="shared" si="78"/>
        <v>0.42976589995227421</v>
      </c>
      <c r="M84" s="302">
        <f t="shared" si="79"/>
        <v>0.17963645649166271</v>
      </c>
      <c r="N84" s="302">
        <f t="shared" si="80"/>
        <v>2.7379999999999924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16.835136919826731</v>
      </c>
      <c r="C93" s="299" t="str">
        <f>CONCATENATE("(",ROUND((B93/$H95)*100,1),")")</f>
        <v>(68.7)</v>
      </c>
      <c r="D93" s="302">
        <f>'Ind T6'!M36</f>
        <v>0.54891700982356117</v>
      </c>
      <c r="E93" s="299" t="str">
        <f>CONCATENATE("(",ROUND((D93/$H95)*100,1),")")</f>
        <v>(2.2)</v>
      </c>
      <c r="F93" s="302">
        <f>'Ind T6'!N36</f>
        <v>0.87221218895845765</v>
      </c>
      <c r="G93" s="299" t="str">
        <f>CONCATENATE("(",ROUND((F93/$H95)*100,1),")")</f>
        <v>(3.6)</v>
      </c>
      <c r="H93" s="302">
        <f>SUM(B93,D93,F93)</f>
        <v>18.25626611860875</v>
      </c>
      <c r="I93" s="299" t="str">
        <f>CONCATENATE("(",ROUND((H93/$H95)*100,1),")")</f>
        <v>(74.5)</v>
      </c>
      <c r="K93" s="302">
        <f>B98-B93</f>
        <v>-0.44931014189540264</v>
      </c>
      <c r="L93" s="302">
        <f>D98-D93</f>
        <v>-4.578759982955205E-3</v>
      </c>
      <c r="M93" s="302">
        <f>F98-F93</f>
        <v>1.75573997883538E-2</v>
      </c>
      <c r="N93" s="302">
        <f>SUM(K93:M93)</f>
        <v>-0.43633150209000404</v>
      </c>
    </row>
    <row r="94" spans="1:14" x14ac:dyDescent="0.2">
      <c r="A94" s="282" t="s">
        <v>365</v>
      </c>
      <c r="B94" s="302">
        <f>'Ind T6'!L35</f>
        <v>4.2370770633243788</v>
      </c>
      <c r="C94" s="299" t="str">
        <f>CONCATENATE("(",ROUND((B94/$H95)*100,1),")")</f>
        <v>(17.3)</v>
      </c>
      <c r="D94" s="302">
        <f>'Ind T6'!M35</f>
        <v>1.4103166510032705</v>
      </c>
      <c r="E94" s="299" t="str">
        <f>CONCATENATE("(",ROUND((D94/$H95)*100,1),")")</f>
        <v>(5.8)</v>
      </c>
      <c r="F94" s="302">
        <f>'Ind T6'!N35</f>
        <v>0.60334016706362148</v>
      </c>
      <c r="G94" s="299" t="str">
        <f>CONCATENATE("(",ROUND((F94/$H95)*100,1),")")</f>
        <v>(2.5)</v>
      </c>
      <c r="H94" s="302">
        <f t="shared" ref="H94" si="81">SUM(B94,D94,F94)</f>
        <v>6.2507338813912714</v>
      </c>
      <c r="I94" s="299" t="str">
        <f>CONCATENATE("(",ROUND((H94/$H95)*100,1),")")</f>
        <v>(25.5)</v>
      </c>
      <c r="K94" s="302">
        <f t="shared" ref="K94:K95" si="82">B99-B94</f>
        <v>-0.32487483695393538</v>
      </c>
      <c r="L94" s="302">
        <f t="shared" ref="L94:L95" si="83">D99-D94</f>
        <v>-4.1778493887973722E-2</v>
      </c>
      <c r="M94" s="302">
        <f t="shared" ref="M94:M95" si="84">F99-F94</f>
        <v>-1.1015167068127885E-2</v>
      </c>
      <c r="N94" s="302">
        <f t="shared" ref="N94:N95" si="85">SUM(K94:M94)</f>
        <v>-0.37766849791003698</v>
      </c>
    </row>
    <row r="95" spans="1:14" x14ac:dyDescent="0.2">
      <c r="A95" s="282" t="s">
        <v>363</v>
      </c>
      <c r="B95" s="302">
        <f>SUM(B93:B94)</f>
        <v>21.072213983151109</v>
      </c>
      <c r="C95" s="299" t="str">
        <f>CONCATENATE("(",ROUND((B95/$H95)*100,1),")")</f>
        <v>(86)</v>
      </c>
      <c r="D95" s="302">
        <f>SUM(D93:D94)</f>
        <v>1.9592336608268317</v>
      </c>
      <c r="E95" s="299" t="str">
        <f>CONCATENATE("(",ROUND((D95/$H95)*100,1),")")</f>
        <v>(8)</v>
      </c>
      <c r="F95" s="302">
        <f>SUM(F93:F94)</f>
        <v>1.4755523560220791</v>
      </c>
      <c r="G95" s="299" t="str">
        <f>CONCATENATE("(",ROUND((F95/$H95)*100,1),")")</f>
        <v>(6)</v>
      </c>
      <c r="H95" s="302">
        <f>SUM(H93:H94)</f>
        <v>24.507000000000019</v>
      </c>
      <c r="I95" s="299" t="str">
        <f>CONCATENATE("(",ROUND((H95/$H95)*100,1),")")</f>
        <v>(100)</v>
      </c>
      <c r="K95" s="302">
        <f t="shared" si="82"/>
        <v>-0.77418497884933757</v>
      </c>
      <c r="L95" s="302">
        <f t="shared" si="83"/>
        <v>-4.6357253870928927E-2</v>
      </c>
      <c r="M95" s="302">
        <f t="shared" si="84"/>
        <v>6.5422327202260266E-3</v>
      </c>
      <c r="N95" s="302">
        <f t="shared" si="85"/>
        <v>-0.81400000000004047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16.385826777931328</v>
      </c>
      <c r="C98" s="299" t="str">
        <f>CONCATENATE("(",ROUND((B98/$H100)*100,1),")")</f>
        <v>(69.2)</v>
      </c>
      <c r="D98" s="302">
        <f>'Ind T6'!R36</f>
        <v>0.54433824984060597</v>
      </c>
      <c r="E98" s="299" t="str">
        <f>CONCATENATE("(",ROUND((D98/$H100)*100,1),")")</f>
        <v>(2.3)</v>
      </c>
      <c r="F98" s="302">
        <f>'Ind T6'!S36</f>
        <v>0.88976958874681145</v>
      </c>
      <c r="G98" s="299" t="str">
        <f>CONCATENATE("(",ROUND((F98/$H100)*100,1),")")</f>
        <v>(3.8)</v>
      </c>
      <c r="H98" s="302">
        <f>SUM(B98,D98,F98)</f>
        <v>17.819934616518747</v>
      </c>
      <c r="I98" s="299" t="str">
        <f>CONCATENATE("(",ROUND((H98/$H100)*100,1),")")</f>
        <v>(75.2)</v>
      </c>
      <c r="K98" s="302">
        <f>B103-B98</f>
        <v>-3.1924853499695143</v>
      </c>
      <c r="L98" s="302">
        <f>D103-D98</f>
        <v>-8.4725615876301008E-2</v>
      </c>
      <c r="M98" s="302">
        <f>F103-F98</f>
        <v>-0.11807430207882808</v>
      </c>
      <c r="N98" s="302">
        <f>SUM(K98:M98)</f>
        <v>-3.3952852679246432</v>
      </c>
    </row>
    <row r="99" spans="1:14" x14ac:dyDescent="0.2">
      <c r="A99" s="282" t="s">
        <v>365</v>
      </c>
      <c r="B99" s="302">
        <f>'Ind T6'!Q35</f>
        <v>3.9122022263704435</v>
      </c>
      <c r="C99" s="299" t="str">
        <f>CONCATENATE("(",ROUND((B99/$H100)*100,1),")")</f>
        <v>(16.5)</v>
      </c>
      <c r="D99" s="302">
        <f>'Ind T6'!R35</f>
        <v>1.3685381571152968</v>
      </c>
      <c r="E99" s="299" t="str">
        <f>CONCATENATE("(",ROUND((D99/$H100)*100,1),")")</f>
        <v>(5.8)</v>
      </c>
      <c r="F99" s="302">
        <f>'Ind T6'!S35</f>
        <v>0.5923249999954936</v>
      </c>
      <c r="G99" s="299" t="str">
        <f>CONCATENATE("(",ROUND((F99/$H100)*100,1),")")</f>
        <v>(2.5)</v>
      </c>
      <c r="H99" s="302">
        <f t="shared" ref="H99" si="86">SUM(B99,D99,F99)</f>
        <v>5.8730653834812347</v>
      </c>
      <c r="I99" s="299" t="str">
        <f>CONCATENATE("(",ROUND((H99/$H100)*100,1),")")</f>
        <v>(24.8)</v>
      </c>
      <c r="K99" s="302">
        <f t="shared" ref="K99:K100" si="87">B104-B99</f>
        <v>-0.95252383281900821</v>
      </c>
      <c r="L99" s="302">
        <f t="shared" ref="L99:L100" si="88">D104-D99</f>
        <v>-0.27605973168138132</v>
      </c>
      <c r="M99" s="302">
        <f t="shared" ref="M99:M100" si="89">F104-F99</f>
        <v>-8.0131167574888029E-2</v>
      </c>
      <c r="N99" s="302">
        <f t="shared" ref="N99:N100" si="90">SUM(K99:M99)</f>
        <v>-1.3087147320752774</v>
      </c>
    </row>
    <row r="100" spans="1:14" x14ac:dyDescent="0.2">
      <c r="A100" s="282" t="s">
        <v>363</v>
      </c>
      <c r="B100" s="302">
        <f>SUM(B98:B99)</f>
        <v>20.298029004301771</v>
      </c>
      <c r="C100" s="299" t="str">
        <f>CONCATENATE("(",ROUND((B100/$H100)*100,1),")")</f>
        <v>(85.7)</v>
      </c>
      <c r="D100" s="302">
        <f>SUM(D98:D99)</f>
        <v>1.9128764069559028</v>
      </c>
      <c r="E100" s="299" t="str">
        <f>CONCATENATE("(",ROUND((D100/$H100)*100,1),")")</f>
        <v>(8.1)</v>
      </c>
      <c r="F100" s="302">
        <f>SUM(F98:F99)</f>
        <v>1.4820945887423052</v>
      </c>
      <c r="G100" s="299" t="str">
        <f>CONCATENATE("(",ROUND((F100/$H100)*100,1),")")</f>
        <v>(6.3)</v>
      </c>
      <c r="H100" s="302">
        <f>SUM(H98:H99)</f>
        <v>23.692999999999984</v>
      </c>
      <c r="I100" s="299" t="str">
        <f>CONCATENATE("(",ROUND((H100/$H100)*100,1),")")</f>
        <v>(100)</v>
      </c>
      <c r="K100" s="302">
        <f t="shared" si="87"/>
        <v>-4.1450091827885238</v>
      </c>
      <c r="L100" s="302">
        <f t="shared" si="88"/>
        <v>-0.36078534755768232</v>
      </c>
      <c r="M100" s="302">
        <f t="shared" si="89"/>
        <v>-0.1982054696537161</v>
      </c>
      <c r="N100" s="302">
        <f t="shared" si="90"/>
        <v>-4.7039999999999225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13.193341427961814</v>
      </c>
      <c r="C103" s="299" t="str">
        <f>CONCATENATE("(",ROUND((B103/$H105)*100,1),")")</f>
        <v>(69.5)</v>
      </c>
      <c r="D103" s="302">
        <f>'Ind T6'!W36</f>
        <v>0.45961263396430496</v>
      </c>
      <c r="E103" s="299" t="str">
        <f>CONCATENATE("(",ROUND((D103/$H105)*100,1),")")</f>
        <v>(2.4)</v>
      </c>
      <c r="F103" s="302">
        <f>'Ind T6'!X36</f>
        <v>0.77169528666798337</v>
      </c>
      <c r="G103" s="299" t="str">
        <f>CONCATENATE("(",ROUND((F103/$H105)*100,1),")")</f>
        <v>(4.1)</v>
      </c>
      <c r="H103" s="302">
        <f>SUM(B103,D103,F103)</f>
        <v>14.424649348594102</v>
      </c>
      <c r="I103" s="299" t="str">
        <f>CONCATENATE("(",ROUND((H103/$H105)*100,1),")")</f>
        <v>(76)</v>
      </c>
      <c r="K103" s="302">
        <f>B103-B93</f>
        <v>-3.6417954918649169</v>
      </c>
      <c r="L103" s="302">
        <f>D103-D93</f>
        <v>-8.9304375859256213E-2</v>
      </c>
      <c r="M103" s="302">
        <f>F103-F93</f>
        <v>-0.10051690229047427</v>
      </c>
      <c r="N103" s="302">
        <f>SUM(K103:M103)</f>
        <v>-3.8316167700146471</v>
      </c>
    </row>
    <row r="104" spans="1:14" x14ac:dyDescent="0.2">
      <c r="A104" s="282" t="s">
        <v>365</v>
      </c>
      <c r="B104" s="302">
        <f>'Ind T6'!V35</f>
        <v>2.9596783935514352</v>
      </c>
      <c r="C104" s="299" t="str">
        <f>CONCATENATE("(",ROUND((B104/$H105)*100,1),")")</f>
        <v>(15.6)</v>
      </c>
      <c r="D104" s="302">
        <f>'Ind T6'!W35</f>
        <v>1.0924784254339155</v>
      </c>
      <c r="E104" s="299" t="str">
        <f>CONCATENATE("(",ROUND((D104/$H105)*100,1),")")</f>
        <v>(5.8)</v>
      </c>
      <c r="F104" s="302">
        <f>'Ind T6'!X35</f>
        <v>0.51219383242060557</v>
      </c>
      <c r="G104" s="299" t="str">
        <f>CONCATENATE("(",ROUND((F104/$H105)*100,1),")")</f>
        <v>(2.7)</v>
      </c>
      <c r="H104" s="302">
        <f t="shared" ref="H104" si="91">SUM(B104,D104,F104)</f>
        <v>4.564350651405956</v>
      </c>
      <c r="I104" s="299" t="str">
        <f>CONCATENATE("(",ROUND((H104/$H105)*100,1),")")</f>
        <v>(24)</v>
      </c>
      <c r="K104" s="302">
        <f t="shared" ref="K104:K105" si="92">B104-B94</f>
        <v>-1.2773986697729436</v>
      </c>
      <c r="L104" s="302">
        <f t="shared" ref="L104:L105" si="93">D104-D94</f>
        <v>-0.31783822556935504</v>
      </c>
      <c r="M104" s="302">
        <f t="shared" ref="M104:M105" si="94">F104-F94</f>
        <v>-9.1146334643015914E-2</v>
      </c>
      <c r="N104" s="302">
        <f t="shared" ref="N104:N105" si="95">SUM(K104:M104)</f>
        <v>-1.6863832299853145</v>
      </c>
    </row>
    <row r="105" spans="1:14" x14ac:dyDescent="0.2">
      <c r="A105" s="282" t="s">
        <v>363</v>
      </c>
      <c r="B105" s="302">
        <f>SUM(B103:B104)</f>
        <v>16.153019821513247</v>
      </c>
      <c r="C105" s="299" t="str">
        <f>CONCATENATE("(",ROUND((B105/$H105)*100,1),")")</f>
        <v>(85.1)</v>
      </c>
      <c r="D105" s="302">
        <f>SUM(D103:D104)</f>
        <v>1.5520910593982205</v>
      </c>
      <c r="E105" s="299" t="str">
        <f>CONCATENATE("(",ROUND((D105/$H105)*100,1),")")</f>
        <v>(8.2)</v>
      </c>
      <c r="F105" s="302">
        <f>SUM(F103:F104)</f>
        <v>1.283889119088589</v>
      </c>
      <c r="G105" s="299" t="str">
        <f>CONCATENATE("(",ROUND((F105/$H105)*100,1),")")</f>
        <v>(6.8)</v>
      </c>
      <c r="H105" s="302">
        <f>SUM(H103:H104)</f>
        <v>18.989000000000058</v>
      </c>
      <c r="I105" s="299" t="str">
        <f>CONCATENATE("(",ROUND((H105/$H105)*100,1),")")</f>
        <v>(100)</v>
      </c>
      <c r="K105" s="302">
        <f t="shared" si="92"/>
        <v>-4.9191941616378614</v>
      </c>
      <c r="L105" s="302">
        <f t="shared" si="93"/>
        <v>-0.40714260142861125</v>
      </c>
      <c r="M105" s="302">
        <f t="shared" si="94"/>
        <v>-0.19166323693349008</v>
      </c>
      <c r="N105" s="302">
        <f t="shared" si="95"/>
        <v>-5.5179999999999625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53.399176801108133</v>
      </c>
      <c r="C114" s="299" t="str">
        <f>CONCATENATE("(",ROUND((B114/$H116)*100,1),")")</f>
        <v>(65.9)</v>
      </c>
      <c r="D114" s="302">
        <f>'Ind T6'!M45</f>
        <v>2.2708685110565852</v>
      </c>
      <c r="E114" s="299" t="str">
        <f>CONCATENATE("(",ROUND((D114/$H116)*100,1),")")</f>
        <v>(2.8)</v>
      </c>
      <c r="F114" s="302">
        <f>'Ind T6'!N45</f>
        <v>5.4002007248816071</v>
      </c>
      <c r="G114" s="299" t="str">
        <f>CONCATENATE("(",ROUND((F114/$H116)*100,1),")")</f>
        <v>(6.7)</v>
      </c>
      <c r="H114" s="302">
        <f>SUM(B114,D114,F114)</f>
        <v>61.070246037046324</v>
      </c>
      <c r="I114" s="299" t="str">
        <f>CONCATENATE("(",ROUND((H114/$H116)*100,1),")")</f>
        <v>(75.3)</v>
      </c>
      <c r="K114" s="302">
        <f>B119-B114</f>
        <v>-3.6953936588070988</v>
      </c>
      <c r="L114" s="302">
        <f>D119-D114</f>
        <v>-0.14565807062757363</v>
      </c>
      <c r="M114" s="302">
        <f>F119-F114</f>
        <v>-0.35851328654832937</v>
      </c>
      <c r="N114" s="302">
        <f>SUM(K114:M114)</f>
        <v>-4.1995650159830014</v>
      </c>
    </row>
    <row r="115" spans="1:14" x14ac:dyDescent="0.2">
      <c r="A115" s="282" t="s">
        <v>365</v>
      </c>
      <c r="B115" s="302">
        <f>'Ind T6'!L44</f>
        <v>12.470511095320086</v>
      </c>
      <c r="C115" s="299" t="str">
        <f>CONCATENATE("(",ROUND((B115/$H116)*100,1),")")</f>
        <v>(15.4)</v>
      </c>
      <c r="D115" s="302">
        <f>'Ind T6'!M44</f>
        <v>5.0244156967721265</v>
      </c>
      <c r="E115" s="299" t="str">
        <f>CONCATENATE("(",ROUND((D115/$H116)*100,1),")")</f>
        <v>(6.2)</v>
      </c>
      <c r="F115" s="302">
        <f>'Ind T6'!N44</f>
        <v>2.4838271708615016</v>
      </c>
      <c r="G115" s="299" t="str">
        <f>CONCATENATE("(",ROUND((F115/$H116)*100,1),")")</f>
        <v>(3.1)</v>
      </c>
      <c r="H115" s="302">
        <f t="shared" ref="H115" si="96">SUM(B115,D115,F115)</f>
        <v>19.978753962953714</v>
      </c>
      <c r="I115" s="299" t="str">
        <f>CONCATENATE("(",ROUND((H115/$H116)*100,1),")")</f>
        <v>(24.7)</v>
      </c>
      <c r="K115" s="302">
        <f t="shared" ref="K115:K116" si="97">B120-B115</f>
        <v>-0.76985851852014164</v>
      </c>
      <c r="L115" s="302">
        <f t="shared" ref="L115:L116" si="98">D120-D115</f>
        <v>-0.30163391209930612</v>
      </c>
      <c r="M115" s="302">
        <f t="shared" ref="M115:M116" si="99">F120-F115</f>
        <v>-0.23494255339767323</v>
      </c>
      <c r="N115" s="302">
        <f t="shared" ref="N115:N116" si="100">SUM(K115:M115)</f>
        <v>-1.306434984017121</v>
      </c>
    </row>
    <row r="116" spans="1:14" x14ac:dyDescent="0.2">
      <c r="A116" s="282" t="s">
        <v>363</v>
      </c>
      <c r="B116" s="302">
        <f>SUM(B114:B115)</f>
        <v>65.869687896428218</v>
      </c>
      <c r="C116" s="299" t="str">
        <f>CONCATENATE("(",ROUND((B116/$H116)*100,1),")")</f>
        <v>(81.3)</v>
      </c>
      <c r="D116" s="302">
        <f>SUM(D114:D115)</f>
        <v>7.2952842078287112</v>
      </c>
      <c r="E116" s="299" t="str">
        <f>CONCATENATE("(",ROUND((D116/$H116)*100,1),")")</f>
        <v>(9)</v>
      </c>
      <c r="F116" s="302">
        <f>SUM(F114:F115)</f>
        <v>7.8840278957431087</v>
      </c>
      <c r="G116" s="299" t="str">
        <f>CONCATENATE("(",ROUND((F116/$H116)*100,1),")")</f>
        <v>(9.7)</v>
      </c>
      <c r="H116" s="302">
        <f>SUM(H114:H115)</f>
        <v>81.049000000000035</v>
      </c>
      <c r="I116" s="299" t="str">
        <f>CONCATENATE("(",ROUND((H116/$H116)*100,1),")")</f>
        <v>(100)</v>
      </c>
      <c r="K116" s="302">
        <f t="shared" si="97"/>
        <v>-4.4652521773272369</v>
      </c>
      <c r="L116" s="302">
        <f t="shared" si="98"/>
        <v>-0.44729198272687931</v>
      </c>
      <c r="M116" s="302">
        <f t="shared" si="99"/>
        <v>-0.59345583994600215</v>
      </c>
      <c r="N116" s="302">
        <f t="shared" si="100"/>
        <v>-5.5060000000001184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49.703783142301035</v>
      </c>
      <c r="C119" s="299" t="str">
        <f>CONCATENATE("(",ROUND((B119/$H121)*100,1),")")</f>
        <v>(65.8)</v>
      </c>
      <c r="D119" s="302">
        <f>'Ind T6'!R45</f>
        <v>2.1252104404290115</v>
      </c>
      <c r="E119" s="299" t="str">
        <f>CONCATENATE("(",ROUND((D119/$H121)*100,1),")")</f>
        <v>(2.8)</v>
      </c>
      <c r="F119" s="302">
        <f>'Ind T6'!S45</f>
        <v>5.0416874383332777</v>
      </c>
      <c r="G119" s="299" t="str">
        <f>CONCATENATE("(",ROUND((F119/$H121)*100,1),")")</f>
        <v>(6.7)</v>
      </c>
      <c r="H119" s="302">
        <f>SUM(B119,D119,F119)</f>
        <v>56.870681021063326</v>
      </c>
      <c r="I119" s="299" t="str">
        <f>CONCATENATE("(",ROUND((H119/$H121)*100,1),")")</f>
        <v>(75.3)</v>
      </c>
      <c r="K119" s="302">
        <f>B124-B119</f>
        <v>-5.757589495321028</v>
      </c>
      <c r="L119" s="302">
        <f>D124-D119</f>
        <v>-0.21005268130080679</v>
      </c>
      <c r="M119" s="302">
        <f>F124-F119</f>
        <v>-0.36078972781734198</v>
      </c>
      <c r="N119" s="302">
        <f>SUM(K119:M119)</f>
        <v>-6.328431904439177</v>
      </c>
    </row>
    <row r="120" spans="1:14" x14ac:dyDescent="0.2">
      <c r="A120" s="282" t="s">
        <v>365</v>
      </c>
      <c r="B120" s="302">
        <f>'Ind T6'!Q44</f>
        <v>11.700652576799945</v>
      </c>
      <c r="C120" s="299" t="str">
        <f>CONCATENATE("(",ROUND((B120/$H121)*100,1),")")</f>
        <v>(15.5)</v>
      </c>
      <c r="D120" s="302">
        <f>'Ind T6'!R44</f>
        <v>4.7227817846728204</v>
      </c>
      <c r="E120" s="299" t="str">
        <f>CONCATENATE("(",ROUND((D120/$H121)*100,1),")")</f>
        <v>(6.3)</v>
      </c>
      <c r="F120" s="302">
        <f>'Ind T6'!S44</f>
        <v>2.2488846174638284</v>
      </c>
      <c r="G120" s="299" t="str">
        <f>CONCATENATE("(",ROUND((F120/$H121)*100,1),")")</f>
        <v>(3)</v>
      </c>
      <c r="H120" s="302">
        <f t="shared" ref="H120" si="101">SUM(B120,D120,F120)</f>
        <v>18.672318978936595</v>
      </c>
      <c r="I120" s="299" t="str">
        <f>CONCATENATE("(",ROUND((H120/$H121)*100,1),")")</f>
        <v>(24.7)</v>
      </c>
      <c r="K120" s="302">
        <f t="shared" ref="K120:K121" si="102">B125-B120</f>
        <v>-0.98522464692192102</v>
      </c>
      <c r="L120" s="302">
        <f t="shared" ref="L120:L121" si="103">D125-D120</f>
        <v>-0.39688083501767046</v>
      </c>
      <c r="M120" s="302">
        <f t="shared" ref="M120:M121" si="104">F125-F120</f>
        <v>-0.23046261362097153</v>
      </c>
      <c r="N120" s="302">
        <f t="shared" ref="N120:N121" si="105">SUM(K120:M120)</f>
        <v>-1.612568095560563</v>
      </c>
    </row>
    <row r="121" spans="1:14" x14ac:dyDescent="0.2">
      <c r="A121" s="282" t="s">
        <v>363</v>
      </c>
      <c r="B121" s="302">
        <f>SUM(B119:B120)</f>
        <v>61.404435719100981</v>
      </c>
      <c r="C121" s="299" t="str">
        <f>CONCATENATE("(",ROUND((B121/$H121)*100,1),")")</f>
        <v>(81.3)</v>
      </c>
      <c r="D121" s="302">
        <f>SUM(D119:D120)</f>
        <v>6.8479922251018319</v>
      </c>
      <c r="E121" s="299" t="str">
        <f>CONCATENATE("(",ROUND((D121/$H121)*100,1),")")</f>
        <v>(9.1)</v>
      </c>
      <c r="F121" s="302">
        <f>SUM(F119:F120)</f>
        <v>7.2905720557971065</v>
      </c>
      <c r="G121" s="299" t="str">
        <f>CONCATENATE("(",ROUND((F121/$H121)*100,1),")")</f>
        <v>(9.7)</v>
      </c>
      <c r="H121" s="302">
        <f>SUM(H119:H120)</f>
        <v>75.542999999999921</v>
      </c>
      <c r="I121" s="299" t="str">
        <f>CONCATENATE("(",ROUND((H121/$H121)*100,1),")")</f>
        <v>(100)</v>
      </c>
      <c r="K121" s="302">
        <f t="shared" si="102"/>
        <v>-6.7428141422429491</v>
      </c>
      <c r="L121" s="302">
        <f t="shared" si="103"/>
        <v>-0.60693351631847747</v>
      </c>
      <c r="M121" s="302">
        <f t="shared" si="104"/>
        <v>-0.59125234143831396</v>
      </c>
      <c r="N121" s="302">
        <f t="shared" si="105"/>
        <v>-7.9409999999997405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43.946193646980007</v>
      </c>
      <c r="C124" s="299" t="str">
        <f>CONCATENATE("(",ROUND((B124/$H126)*100,1),")")</f>
        <v>(65)</v>
      </c>
      <c r="D124" s="302">
        <f>'Ind T6'!W45</f>
        <v>1.9151577591282047</v>
      </c>
      <c r="E124" s="299" t="str">
        <f>CONCATENATE("(",ROUND((D124/$H126)*100,1),")")</f>
        <v>(2.8)</v>
      </c>
      <c r="F124" s="302">
        <f>'Ind T6'!X45</f>
        <v>4.6808977105159357</v>
      </c>
      <c r="G124" s="299" t="str">
        <f>CONCATENATE("(",ROUND((F124/$H126)*100,1),")")</f>
        <v>(6.9)</v>
      </c>
      <c r="H124" s="302">
        <f>SUM(B124,D124,F124)</f>
        <v>50.542249116624149</v>
      </c>
      <c r="I124" s="299" t="str">
        <f>CONCATENATE("(",ROUND((H124/$H126)*100,1),")")</f>
        <v>(74.8)</v>
      </c>
      <c r="K124" s="302">
        <f>B124-B114</f>
        <v>-9.4529831541281268</v>
      </c>
      <c r="L124" s="302">
        <f>D124-D114</f>
        <v>-0.35571075192838042</v>
      </c>
      <c r="M124" s="302">
        <f>F124-F114</f>
        <v>-0.71930301436567134</v>
      </c>
      <c r="N124" s="302">
        <f>SUM(K124:M124)</f>
        <v>-10.527996920422179</v>
      </c>
    </row>
    <row r="125" spans="1:14" x14ac:dyDescent="0.2">
      <c r="A125" s="282" t="s">
        <v>365</v>
      </c>
      <c r="B125" s="302">
        <f>'Ind T6'!V44</f>
        <v>10.715427929878024</v>
      </c>
      <c r="C125" s="299" t="str">
        <f>CONCATENATE("(",ROUND((B125/$H126)*100,1),")")</f>
        <v>(15.9)</v>
      </c>
      <c r="D125" s="302">
        <f>'Ind T6'!W44</f>
        <v>4.3259009496551499</v>
      </c>
      <c r="E125" s="299" t="str">
        <f>CONCATENATE("(",ROUND((D125/$H126)*100,1),")")</f>
        <v>(6.4)</v>
      </c>
      <c r="F125" s="302">
        <f>'Ind T6'!X44</f>
        <v>2.0184220038428569</v>
      </c>
      <c r="G125" s="299" t="str">
        <f>CONCATENATE("(",ROUND((F125/$H126)*100,1),")")</f>
        <v>(3)</v>
      </c>
      <c r="H125" s="302">
        <f t="shared" ref="H125" si="106">SUM(B125,D125,F125)</f>
        <v>17.059750883376029</v>
      </c>
      <c r="I125" s="299" t="str">
        <f>CONCATENATE("(",ROUND((H125/$H126)*100,1),")")</f>
        <v>(25.2)</v>
      </c>
      <c r="K125" s="302">
        <f t="shared" ref="K125:K126" si="107">B125-B115</f>
        <v>-1.7550831654420627</v>
      </c>
      <c r="L125" s="302">
        <f t="shared" ref="L125:L126" si="108">D125-D115</f>
        <v>-0.69851474711697659</v>
      </c>
      <c r="M125" s="302">
        <f t="shared" ref="M125:M126" si="109">F125-F115</f>
        <v>-0.46540516701864476</v>
      </c>
      <c r="N125" s="302">
        <f t="shared" ref="N125:N126" si="110">SUM(K125:M125)</f>
        <v>-2.919003079577684</v>
      </c>
    </row>
    <row r="126" spans="1:14" x14ac:dyDescent="0.2">
      <c r="A126" s="282" t="s">
        <v>363</v>
      </c>
      <c r="B126" s="302">
        <f>SUM(B124:B125)</f>
        <v>54.661621576858032</v>
      </c>
      <c r="C126" s="299" t="str">
        <f>CONCATENATE("(",ROUND((B126/$H126)*100,1),")")</f>
        <v>(80.9)</v>
      </c>
      <c r="D126" s="302">
        <f>SUM(D124:D125)</f>
        <v>6.2410587087833544</v>
      </c>
      <c r="E126" s="299" t="str">
        <f>CONCATENATE("(",ROUND((D126/$H126)*100,1),")")</f>
        <v>(9.2)</v>
      </c>
      <c r="F126" s="302">
        <f>SUM(F124:F125)</f>
        <v>6.6993197143587926</v>
      </c>
      <c r="G126" s="299" t="str">
        <f>CONCATENATE("(",ROUND((F126/$H126)*100,1),")")</f>
        <v>(9.9)</v>
      </c>
      <c r="H126" s="302">
        <f>SUM(H124:H125)</f>
        <v>67.602000000000174</v>
      </c>
      <c r="I126" s="299" t="str">
        <f>CONCATENATE("(",ROUND((H126/$H126)*100,1),")")</f>
        <v>(100)</v>
      </c>
      <c r="K126" s="302">
        <f t="shared" si="107"/>
        <v>-11.208066319570186</v>
      </c>
      <c r="L126" s="302">
        <f t="shared" si="108"/>
        <v>-1.0542254990453568</v>
      </c>
      <c r="M126" s="302">
        <f t="shared" si="109"/>
        <v>-1.1847081813843161</v>
      </c>
      <c r="N126" s="302">
        <f t="shared" si="110"/>
        <v>-13.446999999999859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3.3495541134495577</v>
      </c>
      <c r="C135" s="299" t="str">
        <f>CONCATENATE("(",ROUND((B135/$H137)*100,1),")")</f>
        <v>(65.2)</v>
      </c>
      <c r="D135" s="302">
        <f>'Ind T6'!M54</f>
        <v>5.1432279673542462E-2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3.4009863931230999</v>
      </c>
      <c r="I135" s="299" t="str">
        <f>CONCATENATE("(",ROUND((H135/$H137)*100,1),")")</f>
        <v>(66.2)</v>
      </c>
      <c r="K135" s="302">
        <f>B140-B135</f>
        <v>-0.10917768338634337</v>
      </c>
      <c r="L135" s="302">
        <f>D140-D135</f>
        <v>-5.8686031901167279E-4</v>
      </c>
      <c r="M135" s="302">
        <f>F140-F135</f>
        <v>0</v>
      </c>
      <c r="N135" s="302">
        <f>SUM(K135:M135)</f>
        <v>-0.10976454370535504</v>
      </c>
    </row>
    <row r="136" spans="1:14" x14ac:dyDescent="0.2">
      <c r="A136" s="282" t="s">
        <v>365</v>
      </c>
      <c r="B136" s="302">
        <f>'Ind T6'!L53</f>
        <v>1.029291186939598</v>
      </c>
      <c r="C136" s="299" t="str">
        <f>CONCATENATE("(",ROUND((B136/$H137)*100,1),")")</f>
        <v>(20)</v>
      </c>
      <c r="D136" s="302">
        <f>'Ind T6'!M53</f>
        <v>0.28018756542631812</v>
      </c>
      <c r="E136" s="299" t="str">
        <f>CONCATENATE("(",ROUND((D136/$H137)*100,1),")")</f>
        <v>(5.5)</v>
      </c>
      <c r="F136" s="302">
        <f>'Ind T6'!N53</f>
        <v>0.4295348545109926</v>
      </c>
      <c r="G136" s="299" t="str">
        <f>CONCATENATE("(",ROUND((F136/$H137)*100,1),")")</f>
        <v>(8.4)</v>
      </c>
      <c r="H136" s="302">
        <f t="shared" ref="H136" si="111">SUM(B136,D136,F136)</f>
        <v>1.7390136068769086</v>
      </c>
      <c r="I136" s="299" t="str">
        <f>CONCATENATE("(",ROUND((H136/$H137)*100,1),")")</f>
        <v>(33.8)</v>
      </c>
      <c r="K136" s="302">
        <f t="shared" ref="K136:K137" si="112">B141-B136</f>
        <v>-1.774624067151187E-2</v>
      </c>
      <c r="L136" s="302">
        <f t="shared" ref="L136:L137" si="113">D141-D136</f>
        <v>-7.2956944460272899E-3</v>
      </c>
      <c r="M136" s="302">
        <f t="shared" ref="M136:M137" si="114">F141-F136</f>
        <v>-1.7193521177112259E-2</v>
      </c>
      <c r="N136" s="302">
        <f t="shared" ref="N136:N137" si="115">SUM(K136:M136)</f>
        <v>-4.2235456294651419E-2</v>
      </c>
    </row>
    <row r="137" spans="1:14" x14ac:dyDescent="0.2">
      <c r="A137" s="282" t="s">
        <v>363</v>
      </c>
      <c r="B137" s="302">
        <f>SUM(B135:B136)</f>
        <v>4.3788453003891554</v>
      </c>
      <c r="C137" s="299" t="str">
        <f>CONCATENATE("(",ROUND((B137/$H137)*100,1),")")</f>
        <v>(85.2)</v>
      </c>
      <c r="D137" s="302">
        <f>SUM(D135:D136)</f>
        <v>0.33161984509986059</v>
      </c>
      <c r="E137" s="299" t="str">
        <f>CONCATENATE("(",ROUND((D137/$H137)*100,1),")")</f>
        <v>(6.5)</v>
      </c>
      <c r="F137" s="302">
        <f>SUM(F135:F136)</f>
        <v>0.4295348545109926</v>
      </c>
      <c r="G137" s="299" t="str">
        <f>CONCATENATE("(",ROUND((F137/$H137)*100,1),")")</f>
        <v>(8.4)</v>
      </c>
      <c r="H137" s="302">
        <f>SUM(H135:H136)</f>
        <v>5.1400000000000086</v>
      </c>
      <c r="I137" s="299" t="str">
        <f>CONCATENATE("(",ROUND((H137/$H137)*100,1),")")</f>
        <v>(100)</v>
      </c>
      <c r="K137" s="302">
        <f t="shared" si="112"/>
        <v>-0.1269239240578548</v>
      </c>
      <c r="L137" s="302">
        <f t="shared" si="113"/>
        <v>-7.8825547650389627E-3</v>
      </c>
      <c r="M137" s="302">
        <f t="shared" si="114"/>
        <v>-1.7193521177112259E-2</v>
      </c>
      <c r="N137" s="302">
        <f t="shared" si="115"/>
        <v>-0.15200000000000602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3.2403764300632143</v>
      </c>
      <c r="C140" s="299" t="str">
        <f>CONCATENATE("(",ROUND((B140/$H142)*100,1),")")</f>
        <v>(65)</v>
      </c>
      <c r="D140" s="302">
        <f>'Ind T6'!R54</f>
        <v>5.0845419354530789E-2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3.2912218494177452</v>
      </c>
      <c r="I140" s="299" t="str">
        <f>CONCATENATE("(",ROUND((H140/$H142)*100,1),")")</f>
        <v>(66)</v>
      </c>
      <c r="K140" s="302">
        <f>B145-B140</f>
        <v>-3.0355744560042197E-2</v>
      </c>
      <c r="L140" s="302">
        <f>D145-D140</f>
        <v>1.7046276585149581E-3</v>
      </c>
      <c r="M140" s="302">
        <f>F145-F140</f>
        <v>0</v>
      </c>
      <c r="N140" s="302">
        <f>SUM(K140:M140)</f>
        <v>-2.8651116901527239E-2</v>
      </c>
    </row>
    <row r="141" spans="1:14" x14ac:dyDescent="0.2">
      <c r="A141" s="282" t="s">
        <v>365</v>
      </c>
      <c r="B141" s="302">
        <f>'Ind T6'!Q53</f>
        <v>1.0115449462680861</v>
      </c>
      <c r="C141" s="299" t="str">
        <f>CONCATENATE("(",ROUND((B141/$H142)*100,1),")")</f>
        <v>(20.3)</v>
      </c>
      <c r="D141" s="302">
        <f>'Ind T6'!R53</f>
        <v>0.27289187098029083</v>
      </c>
      <c r="E141" s="299" t="str">
        <f>CONCATENATE("(",ROUND((D141/$H142)*100,1),")")</f>
        <v>(5.5)</v>
      </c>
      <c r="F141" s="302">
        <f>'Ind T6'!S53</f>
        <v>0.41234133333388034</v>
      </c>
      <c r="G141" s="299" t="str">
        <f>CONCATENATE("(",ROUND((F141/$H142)*100,1),")")</f>
        <v>(8.3)</v>
      </c>
      <c r="H141" s="302">
        <f t="shared" ref="H141" si="116">SUM(B141,D141,F141)</f>
        <v>1.6967781505822572</v>
      </c>
      <c r="I141" s="299" t="str">
        <f>CONCATENATE("(",ROUND((H141/$H142)*100,1),")")</f>
        <v>(34)</v>
      </c>
      <c r="K141" s="302">
        <f t="shared" ref="K141:K142" si="117">B146-B141</f>
        <v>2.2861242298432227E-2</v>
      </c>
      <c r="L141" s="302">
        <f t="shared" ref="L141:L142" si="118">D146-D141</f>
        <v>9.2153187538029924E-4</v>
      </c>
      <c r="M141" s="302">
        <f t="shared" ref="M141:M142" si="119">F146-F141</f>
        <v>-5.1316572722818754E-3</v>
      </c>
      <c r="N141" s="302">
        <f t="shared" ref="N141:N142" si="120">SUM(K141:M141)</f>
        <v>1.8651116901530651E-2</v>
      </c>
    </row>
    <row r="142" spans="1:14" x14ac:dyDescent="0.2">
      <c r="A142" s="282" t="s">
        <v>363</v>
      </c>
      <c r="B142" s="302">
        <f>SUM(B140:B141)</f>
        <v>4.2519213763313006</v>
      </c>
      <c r="C142" s="299" t="str">
        <f>CONCATENATE("(",ROUND((B142/$H142)*100,1),")")</f>
        <v>(85.2)</v>
      </c>
      <c r="D142" s="302">
        <f>SUM(D140:D141)</f>
        <v>0.32373729033482163</v>
      </c>
      <c r="E142" s="299" t="str">
        <f>CONCATENATE("(",ROUND((D142/$H142)*100,1),")")</f>
        <v>(6.5)</v>
      </c>
      <c r="F142" s="302">
        <f>SUM(F140:F141)</f>
        <v>0.41234133333388034</v>
      </c>
      <c r="G142" s="299" t="str">
        <f>CONCATENATE("(",ROUND((F142/$H142)*100,1),")")</f>
        <v>(8.3)</v>
      </c>
      <c r="H142" s="302">
        <f>SUM(H140:H141)</f>
        <v>4.9880000000000022</v>
      </c>
      <c r="I142" s="299" t="str">
        <f>CONCATENATE("(",ROUND((H142/$H142)*100,1),")")</f>
        <v>(100)</v>
      </c>
      <c r="K142" s="302">
        <f t="shared" si="117"/>
        <v>-7.494502261610414E-3</v>
      </c>
      <c r="L142" s="302">
        <f t="shared" si="118"/>
        <v>2.6261595338952781E-3</v>
      </c>
      <c r="M142" s="302">
        <f t="shared" si="119"/>
        <v>-5.1316572722818754E-3</v>
      </c>
      <c r="N142" s="302">
        <f t="shared" si="120"/>
        <v>-9.9999999999970113E-3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3.2100206855031721</v>
      </c>
      <c r="C145" s="299" t="str">
        <f>CONCATENATE("(",ROUND((B145/$H147)*100,1),")")</f>
        <v>(64.5)</v>
      </c>
      <c r="D145" s="302">
        <f>'Ind T6'!W54</f>
        <v>5.2550047013045748E-2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3.2625707325162177</v>
      </c>
      <c r="I145" s="299" t="str">
        <f>CONCATENATE("(",ROUND((H145/$H147)*100,1),")")</f>
        <v>(65.5)</v>
      </c>
      <c r="K145" s="302">
        <f>B145-B135</f>
        <v>-0.13953342794638557</v>
      </c>
      <c r="L145" s="302">
        <f>D145-D135</f>
        <v>1.1177673395032853E-3</v>
      </c>
      <c r="M145" s="302">
        <f>F145-F135</f>
        <v>0</v>
      </c>
      <c r="N145" s="302">
        <f>SUM(K145:M145)</f>
        <v>-0.13841566060688229</v>
      </c>
    </row>
    <row r="146" spans="1:14" x14ac:dyDescent="0.2">
      <c r="A146" s="282" t="s">
        <v>365</v>
      </c>
      <c r="B146" s="302">
        <f>'Ind T6'!V53</f>
        <v>1.0344061885665183</v>
      </c>
      <c r="C146" s="299" t="str">
        <f>CONCATENATE("(",ROUND((B146/$H147)*100,1),")")</f>
        <v>(20.8)</v>
      </c>
      <c r="D146" s="302">
        <f>'Ind T6'!W53</f>
        <v>0.27381340285567113</v>
      </c>
      <c r="E146" s="299" t="str">
        <f>CONCATENATE("(",ROUND((D146/$H147)*100,1),")")</f>
        <v>(5.5)</v>
      </c>
      <c r="F146" s="302">
        <f>'Ind T6'!X53</f>
        <v>0.40720967606159847</v>
      </c>
      <c r="G146" s="299" t="str">
        <f>CONCATENATE("(",ROUND((F146/$H147)*100,1),")")</f>
        <v>(8.2)</v>
      </c>
      <c r="H146" s="302">
        <f t="shared" ref="H146" si="121">SUM(B146,D146,F146)</f>
        <v>1.7154292674837879</v>
      </c>
      <c r="I146" s="299" t="str">
        <f>CONCATENATE("(",ROUND((H146/$H147)*100,1),")")</f>
        <v>(34.5)</v>
      </c>
      <c r="K146" s="302">
        <f t="shared" ref="K146:K147" si="122">B146-B136</f>
        <v>5.1150016269203569E-3</v>
      </c>
      <c r="L146" s="302">
        <f t="shared" ref="L146:L147" si="123">D146-D136</f>
        <v>-6.3741625706469907E-3</v>
      </c>
      <c r="M146" s="302">
        <f t="shared" ref="M146:M147" si="124">F146-F136</f>
        <v>-2.2325178449394134E-2</v>
      </c>
      <c r="N146" s="302">
        <f t="shared" ref="N146:N147" si="125">SUM(K146:M146)</f>
        <v>-2.3584339393120768E-2</v>
      </c>
    </row>
    <row r="147" spans="1:14" x14ac:dyDescent="0.2">
      <c r="A147" s="282" t="s">
        <v>363</v>
      </c>
      <c r="B147" s="302">
        <f>SUM(B145:B146)</f>
        <v>4.2444268740696902</v>
      </c>
      <c r="C147" s="299" t="str">
        <f>CONCATENATE("(",ROUND((B147/$H147)*100,1),")")</f>
        <v>(85.3)</v>
      </c>
      <c r="D147" s="302">
        <f>SUM(D145:D146)</f>
        <v>0.3263634498687169</v>
      </c>
      <c r="E147" s="299" t="str">
        <f>CONCATENATE("(",ROUND((D147/$H147)*100,1),")")</f>
        <v>(6.6)</v>
      </c>
      <c r="F147" s="302">
        <f>SUM(F145:F146)</f>
        <v>0.40720967606159847</v>
      </c>
      <c r="G147" s="299" t="str">
        <f>CONCATENATE("(",ROUND((F147/$H147)*100,1),")")</f>
        <v>(8.2)</v>
      </c>
      <c r="H147" s="302">
        <f>SUM(H145:H146)</f>
        <v>4.9780000000000051</v>
      </c>
      <c r="I147" s="299" t="str">
        <f>CONCATENATE("(",ROUND((H147/$H147)*100,1),")")</f>
        <v>(100)</v>
      </c>
      <c r="K147" s="302">
        <f t="shared" si="122"/>
        <v>-0.13441842631946521</v>
      </c>
      <c r="L147" s="302">
        <f t="shared" si="123"/>
        <v>-5.2563952311436846E-3</v>
      </c>
      <c r="M147" s="302">
        <f t="shared" si="124"/>
        <v>-2.2325178449394134E-2</v>
      </c>
      <c r="N147" s="302">
        <f t="shared" si="125"/>
        <v>-0.16200000000000303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9.7359902669032952</v>
      </c>
      <c r="C156" s="299" t="str">
        <f>CONCATENATE("(",ROUND((B156/$H158)*100,1),")")</f>
        <v>(67.3)</v>
      </c>
      <c r="D156" s="302">
        <f>'Ind T6'!M63</f>
        <v>1.3403455255624011</v>
      </c>
      <c r="E156" s="299" t="str">
        <f>CONCATENATE("(",ROUND((D156/$H158)*100,1),")")</f>
        <v>(9.3)</v>
      </c>
      <c r="F156" s="302">
        <f>'Ind T6'!N63</f>
        <v>0.62334357273225804</v>
      </c>
      <c r="G156" s="299" t="str">
        <f>CONCATENATE("(",ROUND((F156/$H158)*100,1),")")</f>
        <v>(4.3)</v>
      </c>
      <c r="H156" s="302">
        <f>SUM(B156,D156,F156)</f>
        <v>11.699679365197955</v>
      </c>
      <c r="I156" s="299" t="str">
        <f>CONCATENATE("(",ROUND((H156/$H158)*100,1),")")</f>
        <v>(80.9)</v>
      </c>
      <c r="K156" s="302">
        <f>B161-B156</f>
        <v>0.5597066433340494</v>
      </c>
      <c r="L156" s="302">
        <f>D161-D156</f>
        <v>9.3080663749361081E-2</v>
      </c>
      <c r="M156" s="302">
        <f>F161-F156</f>
        <v>1.5610816663687244E-2</v>
      </c>
      <c r="N156" s="302">
        <f>SUM(K156:M156)</f>
        <v>0.66839812374709773</v>
      </c>
    </row>
    <row r="157" spans="1:14" x14ac:dyDescent="0.2">
      <c r="A157" s="282" t="s">
        <v>365</v>
      </c>
      <c r="B157" s="302">
        <f>'Ind T6'!L62</f>
        <v>2.1949222280563405</v>
      </c>
      <c r="C157" s="299" t="str">
        <f>CONCATENATE("(",ROUND((B157/$H158)*100,1),")")</f>
        <v>(15.2)</v>
      </c>
      <c r="D157" s="302">
        <f>'Ind T6'!M62</f>
        <v>0.52654830910478889</v>
      </c>
      <c r="E157" s="299" t="str">
        <f>CONCATENATE("(",ROUND((D157/$H158)*100,1),")")</f>
        <v>(3.6)</v>
      </c>
      <c r="F157" s="302">
        <f>'Ind T6'!N62</f>
        <v>3.5850097640906201E-2</v>
      </c>
      <c r="G157" s="299" t="str">
        <f>CONCATENATE("(",ROUND((F157/$H158)*100,1),")")</f>
        <v>(0.2)</v>
      </c>
      <c r="H157" s="302">
        <f t="shared" ref="H157" si="126">SUM(B157,D157,F157)</f>
        <v>2.7573206348020358</v>
      </c>
      <c r="I157" s="299" t="str">
        <f>CONCATENATE("(",ROUND((H157/$H158)*100,1),")")</f>
        <v>(19.1)</v>
      </c>
      <c r="K157" s="302">
        <f t="shared" ref="K157:K158" si="127">B162-B157</f>
        <v>0.23381538844133054</v>
      </c>
      <c r="L157" s="302">
        <f t="shared" ref="L157:L158" si="128">D162-D157</f>
        <v>4.086807147497773E-2</v>
      </c>
      <c r="M157" s="302">
        <f t="shared" ref="M157:M158" si="129">F162-F157</f>
        <v>1.9184163366392018E-3</v>
      </c>
      <c r="N157" s="302">
        <f t="shared" ref="N157:N158" si="130">SUM(K157:M157)</f>
        <v>0.27660187625294747</v>
      </c>
    </row>
    <row r="158" spans="1:14" x14ac:dyDescent="0.2">
      <c r="A158" s="282" t="s">
        <v>363</v>
      </c>
      <c r="B158" s="302">
        <f>SUM(B156:B157)</f>
        <v>11.930912494959635</v>
      </c>
      <c r="C158" s="299" t="str">
        <f>CONCATENATE("(",ROUND((B158/$H158)*100,1),")")</f>
        <v>(82.5)</v>
      </c>
      <c r="D158" s="302">
        <f>SUM(D156:D157)</f>
        <v>1.8668938346671899</v>
      </c>
      <c r="E158" s="299" t="str">
        <f>CONCATENATE("(",ROUND((D158/$H158)*100,1),")")</f>
        <v>(12.9)</v>
      </c>
      <c r="F158" s="302">
        <f>SUM(F156:F157)</f>
        <v>0.65919367037316423</v>
      </c>
      <c r="G158" s="299" t="str">
        <f>CONCATENATE("(",ROUND((F158/$H158)*100,1),")")</f>
        <v>(4.6)</v>
      </c>
      <c r="H158" s="302">
        <f>SUM(H156:H157)</f>
        <v>14.45699999999999</v>
      </c>
      <c r="I158" s="299" t="str">
        <f>CONCATENATE("(",ROUND((H158/$H158)*100,1),")")</f>
        <v>(100)</v>
      </c>
      <c r="K158" s="302">
        <f t="shared" si="127"/>
        <v>0.79352203177537994</v>
      </c>
      <c r="L158" s="302">
        <f t="shared" si="128"/>
        <v>0.1339487352243387</v>
      </c>
      <c r="M158" s="302">
        <f t="shared" si="129"/>
        <v>1.7529233000326494E-2</v>
      </c>
      <c r="N158" s="302">
        <f t="shared" si="130"/>
        <v>0.94500000000004514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10.295696910237345</v>
      </c>
      <c r="C161" s="299" t="str">
        <f>CONCATENATE("(",ROUND((B161/$H163)*100,1),")")</f>
        <v>(66.8)</v>
      </c>
      <c r="D161" s="302">
        <f>'Ind T6'!R63</f>
        <v>1.4334261893117621</v>
      </c>
      <c r="E161" s="299" t="str">
        <f>CONCATENATE("(",ROUND((D161/$H163)*100,1),")")</f>
        <v>(9.3)</v>
      </c>
      <c r="F161" s="302">
        <f>'Ind T6'!S63</f>
        <v>0.63895438939594529</v>
      </c>
      <c r="G161" s="299" t="str">
        <f>CONCATENATE("(",ROUND((F161/$H163)*100,1),")")</f>
        <v>(4.1)</v>
      </c>
      <c r="H161" s="302">
        <f>SUM(B161,D161,F161)</f>
        <v>12.368077488945051</v>
      </c>
      <c r="I161" s="299" t="str">
        <f>CONCATENATE("(",ROUND((H161/$H163)*100,1),")")</f>
        <v>(80.3)</v>
      </c>
      <c r="K161" s="302">
        <f>B166-B161</f>
        <v>0.89472355281405136</v>
      </c>
      <c r="L161" s="302">
        <f>D166-D161</f>
        <v>0.14892468699199868</v>
      </c>
      <c r="M161" s="302">
        <f>F166-F161</f>
        <v>8.888988756635352E-3</v>
      </c>
      <c r="N161" s="302">
        <f>SUM(K161:M161)</f>
        <v>1.0525372285626853</v>
      </c>
    </row>
    <row r="162" spans="1:14" x14ac:dyDescent="0.2">
      <c r="A162" s="282" t="s">
        <v>365</v>
      </c>
      <c r="B162" s="302">
        <f>'Ind T6'!Q62</f>
        <v>2.4287376164976711</v>
      </c>
      <c r="C162" s="299" t="str">
        <f>CONCATENATE("(",ROUND((B162/$H163)*100,1),")")</f>
        <v>(15.8)</v>
      </c>
      <c r="D162" s="302">
        <f>'Ind T6'!R62</f>
        <v>0.56741638057976662</v>
      </c>
      <c r="E162" s="299" t="str">
        <f>CONCATENATE("(",ROUND((D162/$H163)*100,1),")")</f>
        <v>(3.7)</v>
      </c>
      <c r="F162" s="302">
        <f>'Ind T6'!S62</f>
        <v>3.7768513977545402E-2</v>
      </c>
      <c r="G162" s="299" t="str">
        <f>CONCATENATE("(",ROUND((F162/$H163)*100,1),")")</f>
        <v>(0.2)</v>
      </c>
      <c r="H162" s="302">
        <f t="shared" ref="H162" si="131">SUM(B162,D162,F162)</f>
        <v>3.0339225110549828</v>
      </c>
      <c r="I162" s="299" t="str">
        <f>CONCATENATE("(",ROUND((H162/$H163)*100,1),")")</f>
        <v>(19.7)</v>
      </c>
      <c r="K162" s="302">
        <f t="shared" ref="K162:K163" si="132">B167-B162</f>
        <v>0.45324493518059317</v>
      </c>
      <c r="L162" s="302">
        <f t="shared" ref="L162:L163" si="133">D167-D162</f>
        <v>7.166051072754076E-2</v>
      </c>
      <c r="M162" s="302">
        <f t="shared" ref="M162:M163" si="134">F167-F162</f>
        <v>2.5573255291443248E-3</v>
      </c>
      <c r="N162" s="302">
        <f t="shared" ref="N162:N163" si="135">SUM(K162:M162)</f>
        <v>0.52746277143727827</v>
      </c>
    </row>
    <row r="163" spans="1:14" x14ac:dyDescent="0.2">
      <c r="A163" s="282" t="s">
        <v>363</v>
      </c>
      <c r="B163" s="302">
        <f>SUM(B161:B162)</f>
        <v>12.724434526735015</v>
      </c>
      <c r="C163" s="299" t="str">
        <f>CONCATENATE("(",ROUND((B163/$H163)*100,1),")")</f>
        <v>(82.6)</v>
      </c>
      <c r="D163" s="302">
        <f>SUM(D161:D162)</f>
        <v>2.0008425698915286</v>
      </c>
      <c r="E163" s="299" t="str">
        <f>CONCATENATE("(",ROUND((D163/$H163)*100,1),")")</f>
        <v>(13)</v>
      </c>
      <c r="F163" s="302">
        <f>SUM(F161:F162)</f>
        <v>0.67672290337349073</v>
      </c>
      <c r="G163" s="299" t="str">
        <f>CONCATENATE("(",ROUND((F163/$H163)*100,1),")")</f>
        <v>(4.4)</v>
      </c>
      <c r="H163" s="302">
        <f>SUM(H161:H162)</f>
        <v>15.402000000000033</v>
      </c>
      <c r="I163" s="299" t="str">
        <f>CONCATENATE("(",ROUND((H163/$H163)*100,1),")")</f>
        <v>(100)</v>
      </c>
      <c r="K163" s="302">
        <f t="shared" si="132"/>
        <v>1.3479684879946454</v>
      </c>
      <c r="L163" s="302">
        <f t="shared" si="133"/>
        <v>0.22058519771953966</v>
      </c>
      <c r="M163" s="302">
        <f t="shared" si="134"/>
        <v>1.1446314285779691E-2</v>
      </c>
      <c r="N163" s="302">
        <f t="shared" si="135"/>
        <v>1.5799999999999648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11.190420463051396</v>
      </c>
      <c r="C166" s="299" t="str">
        <f>CONCATENATE("(",ROUND((B166/$H168)*100,1),")")</f>
        <v>(65.9)</v>
      </c>
      <c r="D166" s="302">
        <f>'Ind T6'!W63</f>
        <v>1.5823508763037608</v>
      </c>
      <c r="E166" s="299" t="str">
        <f>CONCATENATE("(",ROUND((D166/$H168)*100,1),")")</f>
        <v>(9.3)</v>
      </c>
      <c r="F166" s="302">
        <f>'Ind T6'!X63</f>
        <v>0.64784337815258064</v>
      </c>
      <c r="G166" s="299" t="str">
        <f>CONCATENATE("(",ROUND((F166/$H168)*100,1),")")</f>
        <v>(3.8)</v>
      </c>
      <c r="H166" s="302">
        <f>SUM(B166,D166,F166)</f>
        <v>13.420614717507737</v>
      </c>
      <c r="I166" s="299" t="str">
        <f>CONCATENATE("(",ROUND((H166/$H168)*100,1),")")</f>
        <v>(79)</v>
      </c>
      <c r="K166" s="302">
        <f>B166-B156</f>
        <v>1.4544301961481008</v>
      </c>
      <c r="L166" s="302">
        <f>D166-D156</f>
        <v>0.24200535074135976</v>
      </c>
      <c r="M166" s="302">
        <f>F166-F156</f>
        <v>2.4499805420322596E-2</v>
      </c>
      <c r="N166" s="302">
        <f>SUM(K166:M166)</f>
        <v>1.720935352309783</v>
      </c>
    </row>
    <row r="167" spans="1:14" x14ac:dyDescent="0.2">
      <c r="A167" s="282" t="s">
        <v>365</v>
      </c>
      <c r="B167" s="302">
        <f>'Ind T6'!V62</f>
        <v>2.8819825516782642</v>
      </c>
      <c r="C167" s="299" t="str">
        <f>CONCATENATE("(",ROUND((B167/$H168)*100,1),")")</f>
        <v>(17)</v>
      </c>
      <c r="D167" s="302">
        <f>'Ind T6'!W62</f>
        <v>0.63907689130730738</v>
      </c>
      <c r="E167" s="299" t="str">
        <f>CONCATENATE("(",ROUND((D167/$H168)*100,1),")")</f>
        <v>(3.8)</v>
      </c>
      <c r="F167" s="302">
        <f>'Ind T6'!X62</f>
        <v>4.0325839506689727E-2</v>
      </c>
      <c r="G167" s="299" t="str">
        <f>CONCATENATE("(",ROUND((F167/$H168)*100,1),")")</f>
        <v>(0.2)</v>
      </c>
      <c r="H167" s="302">
        <f t="shared" ref="H167" si="136">SUM(B167,D167,F167)</f>
        <v>3.5613852824922612</v>
      </c>
      <c r="I167" s="299" t="str">
        <f>CONCATENATE("(",ROUND((H167/$H168)*100,1),")")</f>
        <v>(21)</v>
      </c>
      <c r="K167" s="302">
        <f t="shared" ref="K167:K168" si="137">B167-B157</f>
        <v>0.68706032362192371</v>
      </c>
      <c r="L167" s="302">
        <f t="shared" ref="L167:L168" si="138">D167-D157</f>
        <v>0.11252858220251849</v>
      </c>
      <c r="M167" s="302">
        <f t="shared" ref="M167:M168" si="139">F167-F157</f>
        <v>4.4757418657835266E-3</v>
      </c>
      <c r="N167" s="302">
        <f t="shared" ref="N167:N168" si="140">SUM(K167:M167)</f>
        <v>0.80406464769022568</v>
      </c>
    </row>
    <row r="168" spans="1:14" x14ac:dyDescent="0.2">
      <c r="A168" s="282" t="s">
        <v>363</v>
      </c>
      <c r="B168" s="302">
        <f>SUM(B166:B167)</f>
        <v>14.072403014729661</v>
      </c>
      <c r="C168" s="299" t="str">
        <f>CONCATENATE("(",ROUND((B168/$H168)*100,1),")")</f>
        <v>(82.9)</v>
      </c>
      <c r="D168" s="302">
        <f>SUM(D166:D167)</f>
        <v>2.2214277676110683</v>
      </c>
      <c r="E168" s="299" t="str">
        <f>CONCATENATE("(",ROUND((D168/$H168)*100,1),")")</f>
        <v>(13.1)</v>
      </c>
      <c r="F168" s="302">
        <f>SUM(F166:F167)</f>
        <v>0.68816921765927042</v>
      </c>
      <c r="G168" s="299" t="str">
        <f>CONCATENATE("(",ROUND((F168/$H168)*100,1),")")</f>
        <v>(4.1)</v>
      </c>
      <c r="H168" s="302">
        <f>SUM(H166:H167)</f>
        <v>16.981999999999999</v>
      </c>
      <c r="I168" s="299" t="str">
        <f>CONCATENATE("(",ROUND((H168/$H168)*100,1),")")</f>
        <v>(100)</v>
      </c>
      <c r="K168" s="302">
        <f t="shared" si="137"/>
        <v>2.1414905197700254</v>
      </c>
      <c r="L168" s="302">
        <f t="shared" si="138"/>
        <v>0.35453393294387836</v>
      </c>
      <c r="M168" s="302">
        <f t="shared" si="139"/>
        <v>2.8975547286106185E-2</v>
      </c>
      <c r="N168" s="302">
        <f t="shared" si="140"/>
        <v>2.5250000000000101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82.718388520599461</v>
      </c>
      <c r="C177" s="299" t="str">
        <f>CONCATENATE("(",ROUND((B177/$H179)*100,1),")")</f>
        <v>(43.7)</v>
      </c>
      <c r="D177" s="302">
        <f>'Ind T6'!M72</f>
        <v>6.1173326937347374</v>
      </c>
      <c r="E177" s="299" t="str">
        <f>CONCATENATE("(",ROUND((D177/$H179)*100,1),")")</f>
        <v>(3.2)</v>
      </c>
      <c r="F177" s="302">
        <f>'Ind T6'!N72</f>
        <v>67.683471908513511</v>
      </c>
      <c r="G177" s="299" t="str">
        <f>CONCATENATE("(",ROUND((F177/$H179)*100,1),")")</f>
        <v>(35.8)</v>
      </c>
      <c r="H177" s="302">
        <f>SUM(B177,D177,F177)</f>
        <v>156.5191931228477</v>
      </c>
      <c r="I177" s="299" t="str">
        <f>CONCATENATE("(",ROUND((H177/$H179)*100,1),")")</f>
        <v>(82.7)</v>
      </c>
      <c r="K177" s="302">
        <f>B182-B177</f>
        <v>6.2757089854479631</v>
      </c>
      <c r="L177" s="302">
        <f>D182-D177</f>
        <v>0.66983964725199296</v>
      </c>
      <c r="M177" s="302">
        <f>F182-F177</f>
        <v>6.8047082344463377</v>
      </c>
      <c r="N177" s="302">
        <f>SUM(K177:M177)</f>
        <v>13.750256867146295</v>
      </c>
    </row>
    <row r="178" spans="1:14" x14ac:dyDescent="0.2">
      <c r="A178" s="282" t="s">
        <v>365</v>
      </c>
      <c r="B178" s="302">
        <f>'Ind T6'!L71</f>
        <v>15.416551304109079</v>
      </c>
      <c r="C178" s="299" t="str">
        <f>CONCATENATE("(",ROUND((B178/$H179)*100,1),")")</f>
        <v>(8.1)</v>
      </c>
      <c r="D178" s="302">
        <f>'Ind T6'!M71</f>
        <v>12.137792982615499</v>
      </c>
      <c r="E178" s="299" t="str">
        <f>CONCATENATE("(",ROUND((D178/$H179)*100,1),")")</f>
        <v>(6.4)</v>
      </c>
      <c r="F178" s="302">
        <f>'Ind T6'!N71</f>
        <v>5.0884625904273779</v>
      </c>
      <c r="G178" s="299" t="str">
        <f>CONCATENATE("(",ROUND((F178/$H179)*100,1),")")</f>
        <v>(2.7)</v>
      </c>
      <c r="H178" s="302">
        <f t="shared" ref="H178" si="141">SUM(B178,D178,F178)</f>
        <v>32.642806877151955</v>
      </c>
      <c r="I178" s="299" t="str">
        <f>CONCATENATE("(",ROUND((H178/$H179)*100,1),")")</f>
        <v>(17.3)</v>
      </c>
      <c r="K178" s="302">
        <f t="shared" ref="K178:K179" si="142">B183-B178</f>
        <v>1.4542952767341593</v>
      </c>
      <c r="L178" s="302">
        <f t="shared" ref="L178:L179" si="143">D183-D178</f>
        <v>1.2331110629305879</v>
      </c>
      <c r="M178" s="302">
        <f t="shared" ref="M178:M179" si="144">F183-F178</f>
        <v>0.5053367931899464</v>
      </c>
      <c r="N178" s="302">
        <f t="shared" ref="N178:N179" si="145">SUM(K178:M178)</f>
        <v>3.1927431328546936</v>
      </c>
    </row>
    <row r="179" spans="1:14" x14ac:dyDescent="0.2">
      <c r="A179" s="282" t="s">
        <v>363</v>
      </c>
      <c r="B179" s="302">
        <f>SUM(B177:B178)</f>
        <v>98.134939824708539</v>
      </c>
      <c r="C179" s="299" t="str">
        <f>CONCATENATE("(",ROUND((B179/$H179)*100,1),")")</f>
        <v>(51.9)</v>
      </c>
      <c r="D179" s="302">
        <f>SUM(D177:D178)</f>
        <v>18.255125676350236</v>
      </c>
      <c r="E179" s="299" t="str">
        <f>CONCATENATE("(",ROUND((D179/$H179)*100,1),")")</f>
        <v>(9.7)</v>
      </c>
      <c r="F179" s="302">
        <f>SUM(F177:F178)</f>
        <v>72.771934498940894</v>
      </c>
      <c r="G179" s="299" t="str">
        <f>CONCATENATE("(",ROUND((F179/$H179)*100,1),")")</f>
        <v>(38.5)</v>
      </c>
      <c r="H179" s="302">
        <f>SUM(H177:H178)</f>
        <v>189.16199999999964</v>
      </c>
      <c r="I179" s="299" t="str">
        <f>CONCATENATE("(",ROUND((H179/$H179)*100,1),")")</f>
        <v>(100)</v>
      </c>
      <c r="K179" s="302">
        <f t="shared" si="142"/>
        <v>7.7300042621821206</v>
      </c>
      <c r="L179" s="302">
        <f t="shared" si="143"/>
        <v>1.9029507101825835</v>
      </c>
      <c r="M179" s="302">
        <f t="shared" si="144"/>
        <v>7.3100450276362778</v>
      </c>
      <c r="N179" s="302">
        <f t="shared" si="145"/>
        <v>16.943000000000982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88.994097506047424</v>
      </c>
      <c r="C182" s="299" t="str">
        <f>CONCATENATE("(",ROUND((B182/$H184)*100,1),")")</f>
        <v>(43.2)</v>
      </c>
      <c r="D182" s="302">
        <f>'Ind T6'!R72</f>
        <v>6.7871723409867304</v>
      </c>
      <c r="E182" s="299" t="str">
        <f>CONCATENATE("(",ROUND((D182/$H184)*100,1),")")</f>
        <v>(3.3)</v>
      </c>
      <c r="F182" s="302">
        <f>'Ind T6'!S72</f>
        <v>74.488180142959848</v>
      </c>
      <c r="G182" s="299" t="str">
        <f>CONCATENATE("(",ROUND((F182/$H184)*100,1),")")</f>
        <v>(36.1)</v>
      </c>
      <c r="H182" s="302">
        <f>SUM(B182,D182,F182)</f>
        <v>170.269449989994</v>
      </c>
      <c r="I182" s="299" t="str">
        <f>CONCATENATE("(",ROUND((H182/$H184)*100,1),")")</f>
        <v>(82.6)</v>
      </c>
      <c r="K182" s="302">
        <f>B187-B182</f>
        <v>6.3929587833791572</v>
      </c>
      <c r="L182" s="302">
        <f>D187-D182</f>
        <v>0.99823251554437942</v>
      </c>
      <c r="M182" s="302">
        <f>F187-F182</f>
        <v>9.7769493393739992</v>
      </c>
      <c r="N182" s="302">
        <f>SUM(K182:M182)</f>
        <v>17.168140638297537</v>
      </c>
    </row>
    <row r="183" spans="1:14" x14ac:dyDescent="0.2">
      <c r="A183" s="282" t="s">
        <v>365</v>
      </c>
      <c r="B183" s="302">
        <f>'Ind T6'!Q71</f>
        <v>16.870846580843239</v>
      </c>
      <c r="C183" s="299" t="str">
        <f>CONCATENATE("(",ROUND((B183/$H184)*100,1),")")</f>
        <v>(8.2)</v>
      </c>
      <c r="D183" s="302">
        <f>'Ind T6'!R71</f>
        <v>13.370904045546087</v>
      </c>
      <c r="E183" s="299" t="str">
        <f>CONCATENATE("(",ROUND((D183/$H184)*100,1),")")</f>
        <v>(6.5)</v>
      </c>
      <c r="F183" s="302">
        <f>'Ind T6'!S71</f>
        <v>5.5937993836173243</v>
      </c>
      <c r="G183" s="299" t="str">
        <f>CONCATENATE("(",ROUND((F183/$H184)*100,1),")")</f>
        <v>(2.7)</v>
      </c>
      <c r="H183" s="302">
        <f t="shared" ref="H183" si="146">SUM(B183,D183,F183)</f>
        <v>35.835550010006649</v>
      </c>
      <c r="I183" s="299" t="str">
        <f>CONCATENATE("(",ROUND((H183/$H184)*100,1),")")</f>
        <v>(17.4)</v>
      </c>
      <c r="K183" s="302">
        <f t="shared" ref="K183:K184" si="147">B188-B183</f>
        <v>2.0578011226163007</v>
      </c>
      <c r="L183" s="302">
        <f t="shared" ref="L183:L184" si="148">D188-D183</f>
        <v>1.7988274577029877</v>
      </c>
      <c r="M183" s="302">
        <f t="shared" ref="M183:M184" si="149">F188-F183</f>
        <v>0.85823078138245723</v>
      </c>
      <c r="N183" s="302">
        <f t="shared" ref="N183:N184" si="150">SUM(K183:M183)</f>
        <v>4.7148593617017456</v>
      </c>
    </row>
    <row r="184" spans="1:14" x14ac:dyDescent="0.2">
      <c r="A184" s="282" t="s">
        <v>363</v>
      </c>
      <c r="B184" s="302">
        <f>SUM(B182:B183)</f>
        <v>105.86494408689066</v>
      </c>
      <c r="C184" s="299" t="str">
        <f>CONCATENATE("(",ROUND((B184/$H184)*100,1),")")</f>
        <v>(51.4)</v>
      </c>
      <c r="D184" s="302">
        <f>SUM(D182:D183)</f>
        <v>20.158076386532819</v>
      </c>
      <c r="E184" s="299" t="str">
        <f>CONCATENATE("(",ROUND((D184/$H184)*100,1),")")</f>
        <v>(9.8)</v>
      </c>
      <c r="F184" s="302">
        <f>SUM(F182:F183)</f>
        <v>80.081979526577172</v>
      </c>
      <c r="G184" s="299" t="str">
        <f>CONCATENATE("(",ROUND((F184/$H184)*100,1),")")</f>
        <v>(38.9)</v>
      </c>
      <c r="H184" s="302">
        <f>SUM(H182:H183)</f>
        <v>206.10500000000064</v>
      </c>
      <c r="I184" s="299" t="str">
        <f>CONCATENATE("(",ROUND((H184/$H184)*100,1),")")</f>
        <v>(100)</v>
      </c>
      <c r="K184" s="302">
        <f t="shared" si="147"/>
        <v>8.4507599059954543</v>
      </c>
      <c r="L184" s="302">
        <f t="shared" si="148"/>
        <v>2.7970599732473644</v>
      </c>
      <c r="M184" s="302">
        <f t="shared" si="149"/>
        <v>10.635180120756459</v>
      </c>
      <c r="N184" s="302">
        <f t="shared" si="150"/>
        <v>21.882999999999278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95.387056289426582</v>
      </c>
      <c r="C187" s="299" t="str">
        <f>CONCATENATE("(",ROUND((B187/$H189)*100,1),")")</f>
        <v>(41.8)</v>
      </c>
      <c r="D187" s="302">
        <f>'Ind T6'!W72</f>
        <v>7.7854048565311098</v>
      </c>
      <c r="E187" s="299" t="str">
        <f>CONCATENATE("(",ROUND((D187/$H189)*100,1),")")</f>
        <v>(3.4)</v>
      </c>
      <c r="F187" s="302">
        <f>'Ind T6'!X72</f>
        <v>84.265129482333847</v>
      </c>
      <c r="G187" s="299" t="str">
        <f>CONCATENATE("(",ROUND((F187/$H189)*100,1),")")</f>
        <v>(37)</v>
      </c>
      <c r="H187" s="302">
        <f>SUM(B187,D187,F187)</f>
        <v>187.43759062829156</v>
      </c>
      <c r="I187" s="299" t="str">
        <f>CONCATENATE("(",ROUND((H187/$H189)*100,1),")")</f>
        <v>(82.2)</v>
      </c>
      <c r="K187" s="302">
        <f>B187-B177</f>
        <v>12.66866776882712</v>
      </c>
      <c r="L187" s="302">
        <f>D187-D177</f>
        <v>1.6680721627963724</v>
      </c>
      <c r="M187" s="302">
        <f>F187-F177</f>
        <v>16.581657573820337</v>
      </c>
      <c r="N187" s="302">
        <f>SUM(K187:M187)</f>
        <v>30.918397505443828</v>
      </c>
    </row>
    <row r="188" spans="1:14" x14ac:dyDescent="0.2">
      <c r="A188" s="282" t="s">
        <v>365</v>
      </c>
      <c r="B188" s="302">
        <f>'Ind T6'!V71</f>
        <v>18.928647703459539</v>
      </c>
      <c r="C188" s="299" t="str">
        <f>CONCATENATE("(",ROUND((B188/$H189)*100,1),")")</f>
        <v>(8.3)</v>
      </c>
      <c r="D188" s="302">
        <f>'Ind T6'!W71</f>
        <v>15.169731503249075</v>
      </c>
      <c r="E188" s="299" t="str">
        <f>CONCATENATE("(",ROUND((D188/$H189)*100,1),")")</f>
        <v>(6.7)</v>
      </c>
      <c r="F188" s="302">
        <f>'Ind T6'!X71</f>
        <v>6.4520301649997815</v>
      </c>
      <c r="G188" s="299" t="str">
        <f>CONCATENATE("(",ROUND((F188/$H189)*100,1),")")</f>
        <v>(2.8)</v>
      </c>
      <c r="H188" s="302">
        <f t="shared" ref="H188" si="151">SUM(B188,D188,F188)</f>
        <v>40.550409371708398</v>
      </c>
      <c r="I188" s="299" t="str">
        <f>CONCATENATE("(",ROUND((H188/$H189)*100,1),")")</f>
        <v>(17.8)</v>
      </c>
      <c r="K188" s="302">
        <f t="shared" ref="K188:K189" si="152">B188-B178</f>
        <v>3.5120963993504599</v>
      </c>
      <c r="L188" s="302">
        <f t="shared" ref="L188:L189" si="153">D188-D178</f>
        <v>3.0319385206335756</v>
      </c>
      <c r="M188" s="302">
        <f t="shared" ref="M188:M189" si="154">F188-F178</f>
        <v>1.3635675745724036</v>
      </c>
      <c r="N188" s="302">
        <f t="shared" ref="N188:N189" si="155">SUM(K188:M188)</f>
        <v>7.9076024945564392</v>
      </c>
    </row>
    <row r="189" spans="1:14" x14ac:dyDescent="0.2">
      <c r="A189" s="282" t="s">
        <v>363</v>
      </c>
      <c r="B189" s="302">
        <f>SUM(B187:B188)</f>
        <v>114.31570399288611</v>
      </c>
      <c r="C189" s="299" t="str">
        <f>CONCATENATE("(",ROUND((B189/$H189)*100,1),")")</f>
        <v>(50.1)</v>
      </c>
      <c r="D189" s="302">
        <f>SUM(D187:D188)</f>
        <v>22.955136359780184</v>
      </c>
      <c r="E189" s="299" t="str">
        <f>CONCATENATE("(",ROUND((D189/$H189)*100,1),")")</f>
        <v>(10.1)</v>
      </c>
      <c r="F189" s="302">
        <f>SUM(F187:F188)</f>
        <v>90.717159647333631</v>
      </c>
      <c r="G189" s="299" t="str">
        <f>CONCATENATE("(",ROUND((F189/$H189)*100,1),")")</f>
        <v>(39.8)</v>
      </c>
      <c r="H189" s="302">
        <f>SUM(H187:H188)</f>
        <v>227.98799999999994</v>
      </c>
      <c r="I189" s="299" t="str">
        <f>CONCATENATE("(",ROUND((H189/$H189)*100,1),")")</f>
        <v>(100)</v>
      </c>
      <c r="K189" s="302">
        <f t="shared" si="152"/>
        <v>16.180764168177575</v>
      </c>
      <c r="L189" s="302">
        <f t="shared" si="153"/>
        <v>4.700010683429948</v>
      </c>
      <c r="M189" s="302">
        <f t="shared" si="154"/>
        <v>17.945225148392737</v>
      </c>
      <c r="N189" s="302">
        <f t="shared" si="155"/>
        <v>38.826000000000263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107.90630660176745</v>
      </c>
      <c r="C198" s="299" t="str">
        <f>CONCATENATE("(",ROUND((B198/$H200)*100,1),")")</f>
        <v>(35.2)</v>
      </c>
      <c r="D198" s="302">
        <f>'Ind T6'!M81</f>
        <v>38.963547472542132</v>
      </c>
      <c r="E198" s="299" t="str">
        <f>CONCATENATE("(",ROUND((D198/$H200)*100,1),")")</f>
        <v>(12.7)</v>
      </c>
      <c r="F198" s="302">
        <f>'Ind T6'!N81</f>
        <v>8.827478716298236</v>
      </c>
      <c r="G198" s="299" t="str">
        <f>CONCATENATE("(",ROUND((F198/$H200)*100,1),")")</f>
        <v>(2.9)</v>
      </c>
      <c r="H198" s="302">
        <f>SUM(B198,D198,F198)</f>
        <v>155.69733279060782</v>
      </c>
      <c r="I198" s="299" t="str">
        <f>CONCATENATE("(",ROUND((H198/$H200)*100,1),")")</f>
        <v>(50.8)</v>
      </c>
      <c r="K198" s="302">
        <f>B203-B198</f>
        <v>2.3226102852367774</v>
      </c>
      <c r="L198" s="302">
        <f>D203-D198</f>
        <v>0.16656032680458566</v>
      </c>
      <c r="M198" s="302">
        <f>F203-F198</f>
        <v>0.1597440383067692</v>
      </c>
      <c r="N198" s="302">
        <f>SUM(K198:M198)</f>
        <v>2.6489146503481322</v>
      </c>
    </row>
    <row r="199" spans="1:14" x14ac:dyDescent="0.2">
      <c r="A199" s="282" t="s">
        <v>365</v>
      </c>
      <c r="B199" s="302">
        <f>'Ind T6'!L80</f>
        <v>67.525762476431495</v>
      </c>
      <c r="C199" s="299" t="str">
        <f>CONCATENATE("(",ROUND((B199/$H200)*100,1),")")</f>
        <v>(22)</v>
      </c>
      <c r="D199" s="302">
        <f>'Ind T6'!M80</f>
        <v>76.262215314599615</v>
      </c>
      <c r="E199" s="299" t="str">
        <f>CONCATENATE("(",ROUND((D199/$H200)*100,1),")")</f>
        <v>(24.9)</v>
      </c>
      <c r="F199" s="302">
        <f>'Ind T6'!N80</f>
        <v>7.0406894183610271</v>
      </c>
      <c r="G199" s="299" t="str">
        <f>CONCATENATE("(",ROUND((F199/$H200)*100,1),")")</f>
        <v>(2.3)</v>
      </c>
      <c r="H199" s="302">
        <f t="shared" ref="H199" si="156">SUM(B199,D199,F199)</f>
        <v>150.82866720939214</v>
      </c>
      <c r="I199" s="299" t="str">
        <f>CONCATENATE("(",ROUND((H199/$H200)*100,1),")")</f>
        <v>(49.2)</v>
      </c>
      <c r="K199" s="302">
        <f t="shared" ref="K199:K200" si="157">B204-B199</f>
        <v>3.2253303250596019</v>
      </c>
      <c r="L199" s="302">
        <f t="shared" ref="L199:L200" si="158">D204-D199</f>
        <v>-2.5549225993455451</v>
      </c>
      <c r="M199" s="302">
        <f t="shared" ref="M199:M200" si="159">F204-F199</f>
        <v>0.24667762393785608</v>
      </c>
      <c r="N199" s="302">
        <f t="shared" ref="N199:N200" si="160">SUM(K199:M199)</f>
        <v>0.91708534965191291</v>
      </c>
    </row>
    <row r="200" spans="1:14" x14ac:dyDescent="0.2">
      <c r="A200" s="282" t="s">
        <v>363</v>
      </c>
      <c r="B200" s="302">
        <f>SUM(B198:B199)</f>
        <v>175.43206907819894</v>
      </c>
      <c r="C200" s="299" t="str">
        <f>CONCATENATE("(",ROUND((B200/$H200)*100,1),")")</f>
        <v>(57.2)</v>
      </c>
      <c r="D200" s="302">
        <f>SUM(D198:D199)</f>
        <v>115.22576278714175</v>
      </c>
      <c r="E200" s="299" t="str">
        <f>CONCATENATE("(",ROUND((D200/$H200)*100,1),")")</f>
        <v>(37.6)</v>
      </c>
      <c r="F200" s="302">
        <f>SUM(F198:F199)</f>
        <v>15.868168134659264</v>
      </c>
      <c r="G200" s="299" t="str">
        <f>CONCATENATE("(",ROUND((F200/$H200)*100,1),")")</f>
        <v>(5.2)</v>
      </c>
      <c r="H200" s="302">
        <f>SUM(H198:H199)</f>
        <v>306.52599999999995</v>
      </c>
      <c r="I200" s="299" t="str">
        <f>CONCATENATE("(",ROUND((H200/$H200)*100,1),")")</f>
        <v>(100)</v>
      </c>
      <c r="K200" s="302">
        <f t="shared" si="157"/>
        <v>5.5479406102963935</v>
      </c>
      <c r="L200" s="302">
        <f t="shared" si="158"/>
        <v>-2.3883622725409595</v>
      </c>
      <c r="M200" s="302">
        <f t="shared" si="159"/>
        <v>0.40642166224462528</v>
      </c>
      <c r="N200" s="302">
        <f t="shared" si="160"/>
        <v>3.5660000000000593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110.22891688700423</v>
      </c>
      <c r="C203" s="299" t="str">
        <f>CONCATENATE("(",ROUND((B203/$H205)*100,1),")")</f>
        <v>(35.5)</v>
      </c>
      <c r="D203" s="302">
        <f>'Ind T6'!R81</f>
        <v>39.130107799346717</v>
      </c>
      <c r="E203" s="299" t="str">
        <f>CONCATENATE("(",ROUND((D203/$H205)*100,1),")")</f>
        <v>(12.6)</v>
      </c>
      <c r="F203" s="302">
        <f>'Ind T6'!S81</f>
        <v>8.9872227546050052</v>
      </c>
      <c r="G203" s="299" t="str">
        <f>CONCATENATE("(",ROUND((F203/$H205)*100,1),")")</f>
        <v>(2.9)</v>
      </c>
      <c r="H203" s="302">
        <f>SUM(B203,D203,F203)</f>
        <v>158.34624744095595</v>
      </c>
      <c r="I203" s="299" t="str">
        <f>CONCATENATE("(",ROUND((H203/$H205)*100,1),")")</f>
        <v>(51.1)</v>
      </c>
      <c r="K203" s="302">
        <f>B208-B203</f>
        <v>2.5811046430102635</v>
      </c>
      <c r="L203" s="302">
        <f>D208-D203</f>
        <v>0.46241849310954564</v>
      </c>
      <c r="M203" s="302">
        <f>F208-F203</f>
        <v>0.22211684058630254</v>
      </c>
      <c r="N203" s="302">
        <f>SUM(K203:M203)</f>
        <v>3.2656399767061117</v>
      </c>
    </row>
    <row r="204" spans="1:14" x14ac:dyDescent="0.2">
      <c r="A204" s="282" t="s">
        <v>365</v>
      </c>
      <c r="B204" s="302">
        <f>'Ind T6'!Q80</f>
        <v>70.751092801491097</v>
      </c>
      <c r="C204" s="299" t="str">
        <f>CONCATENATE("(",ROUND((B204/$H205)*100,1),")")</f>
        <v>(22.8)</v>
      </c>
      <c r="D204" s="302">
        <f>'Ind T6'!R80</f>
        <v>73.70729271525407</v>
      </c>
      <c r="E204" s="299" t="str">
        <f>CONCATENATE("(",ROUND((D204/$H205)*100,1),")")</f>
        <v>(23.8)</v>
      </c>
      <c r="F204" s="302">
        <f>'Ind T6'!S80</f>
        <v>7.2873670422988832</v>
      </c>
      <c r="G204" s="299" t="str">
        <f>CONCATENATE("(",ROUND((F204/$H205)*100,1),")")</f>
        <v>(2.4)</v>
      </c>
      <c r="H204" s="302">
        <f t="shared" ref="H204" si="161">SUM(B204,D204,F204)</f>
        <v>151.74575255904406</v>
      </c>
      <c r="I204" s="299" t="str">
        <f>CONCATENATE("(",ROUND((H204/$H205)*100,1),")")</f>
        <v>(48.9)</v>
      </c>
      <c r="K204" s="302">
        <f t="shared" ref="K204:K205" si="162">B209-B204</f>
        <v>5.805752489554024</v>
      </c>
      <c r="L204" s="302">
        <f t="shared" ref="L204:L205" si="163">D209-D204</f>
        <v>-4.863611230443027</v>
      </c>
      <c r="M204" s="302">
        <f t="shared" ref="M204:M205" si="164">F209-F204</f>
        <v>0.50621876418269807</v>
      </c>
      <c r="N204" s="302">
        <f t="shared" ref="N204:N205" si="165">SUM(K204:M204)</f>
        <v>1.4483600232936951</v>
      </c>
    </row>
    <row r="205" spans="1:14" x14ac:dyDescent="0.2">
      <c r="A205" s="282" t="s">
        <v>363</v>
      </c>
      <c r="B205" s="302">
        <f>SUM(B203:B204)</f>
        <v>180.98000968849533</v>
      </c>
      <c r="C205" s="299" t="str">
        <f>CONCATENATE("(",ROUND((B205/$H205)*100,1),")")</f>
        <v>(58.4)</v>
      </c>
      <c r="D205" s="302">
        <f>SUM(D203:D204)</f>
        <v>112.83740051460079</v>
      </c>
      <c r="E205" s="299" t="str">
        <f>CONCATENATE("(",ROUND((D205/$H205)*100,1),")")</f>
        <v>(36.4)</v>
      </c>
      <c r="F205" s="302">
        <f>SUM(F203:F204)</f>
        <v>16.274589796903889</v>
      </c>
      <c r="G205" s="299" t="str">
        <f>CONCATENATE("(",ROUND((F205/$H205)*100,1),")")</f>
        <v>(5.2)</v>
      </c>
      <c r="H205" s="302">
        <f>SUM(H203:H204)</f>
        <v>310.09199999999998</v>
      </c>
      <c r="I205" s="299" t="str">
        <f>CONCATENATE("(",ROUND((H205/$H205)*100,1),")")</f>
        <v>(100)</v>
      </c>
      <c r="K205" s="302">
        <f t="shared" si="162"/>
        <v>8.3868571325642733</v>
      </c>
      <c r="L205" s="302">
        <f t="shared" si="163"/>
        <v>-4.4011927373334885</v>
      </c>
      <c r="M205" s="302">
        <f t="shared" si="164"/>
        <v>0.72833560476900061</v>
      </c>
      <c r="N205" s="302">
        <f t="shared" si="165"/>
        <v>4.7139999999997855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112.8100215300145</v>
      </c>
      <c r="C208" s="299" t="str">
        <f>CONCATENATE("(",ROUND((B208/$H210)*100,1),")")</f>
        <v>(35.8)</v>
      </c>
      <c r="D208" s="302">
        <f>'Ind T6'!W81</f>
        <v>39.592526292456263</v>
      </c>
      <c r="E208" s="299" t="str">
        <f>CONCATENATE("(",ROUND((D208/$H210)*100,1),")")</f>
        <v>(12.6)</v>
      </c>
      <c r="F208" s="302">
        <f>'Ind T6'!X81</f>
        <v>9.2093395951913077</v>
      </c>
      <c r="G208" s="299" t="str">
        <f>CONCATENATE("(",ROUND((F208/$H210)*100,1),")")</f>
        <v>(2.9)</v>
      </c>
      <c r="H208" s="302">
        <f>SUM(B208,D208,F208)</f>
        <v>161.61188741766205</v>
      </c>
      <c r="I208" s="299" t="str">
        <f>CONCATENATE("(",ROUND((H208/$H210)*100,1),")")</f>
        <v>(51.3)</v>
      </c>
      <c r="K208" s="302">
        <f>B208-B198</f>
        <v>4.9037149282470409</v>
      </c>
      <c r="L208" s="302">
        <f>D208-D198</f>
        <v>0.62897881991413129</v>
      </c>
      <c r="M208" s="302">
        <f>F208-F198</f>
        <v>0.38186087889307174</v>
      </c>
      <c r="N208" s="302">
        <f>SUM(K208:M208)</f>
        <v>5.914554627054244</v>
      </c>
    </row>
    <row r="209" spans="1:14" x14ac:dyDescent="0.2">
      <c r="A209" s="282" t="s">
        <v>365</v>
      </c>
      <c r="B209" s="302">
        <f>'Ind T6'!V80</f>
        <v>76.556845291045121</v>
      </c>
      <c r="C209" s="299" t="str">
        <f>CONCATENATE("(",ROUND((B209/$H210)*100,1),")")</f>
        <v>(24.3)</v>
      </c>
      <c r="D209" s="302">
        <f>'Ind T6'!W80</f>
        <v>68.843681484811043</v>
      </c>
      <c r="E209" s="299" t="str">
        <f>CONCATENATE("(",ROUND((D209/$H210)*100,1),")")</f>
        <v>(21.9)</v>
      </c>
      <c r="F209" s="302">
        <f>'Ind T6'!X80</f>
        <v>7.7935858064815813</v>
      </c>
      <c r="G209" s="299" t="str">
        <f>CONCATENATE("(",ROUND((F209/$H210)*100,1),")")</f>
        <v>(2.5)</v>
      </c>
      <c r="H209" s="302">
        <f t="shared" ref="H209" si="166">SUM(B209,D209,F209)</f>
        <v>153.19411258233777</v>
      </c>
      <c r="I209" s="299" t="str">
        <f>CONCATENATE("(",ROUND((H209/$H210)*100,1),")")</f>
        <v>(48.7)</v>
      </c>
      <c r="K209" s="302">
        <f t="shared" ref="K209:K210" si="167">B209-B199</f>
        <v>9.0310828146136259</v>
      </c>
      <c r="L209" s="302">
        <f t="shared" ref="L209:L210" si="168">D209-D199</f>
        <v>-7.4185338297885721</v>
      </c>
      <c r="M209" s="302">
        <f t="shared" ref="M209:M210" si="169">F209-F199</f>
        <v>0.75289638812055415</v>
      </c>
      <c r="N209" s="302">
        <f t="shared" ref="N209:N210" si="170">SUM(K209:M209)</f>
        <v>2.365445372945608</v>
      </c>
    </row>
    <row r="210" spans="1:14" x14ac:dyDescent="0.2">
      <c r="A210" s="282" t="s">
        <v>363</v>
      </c>
      <c r="B210" s="302">
        <f>SUM(B208:B209)</f>
        <v>189.3668668210596</v>
      </c>
      <c r="C210" s="299" t="str">
        <f>CONCATENATE("(",ROUND((B210/$H210)*100,1),")")</f>
        <v>(60.2)</v>
      </c>
      <c r="D210" s="302">
        <f>SUM(D208:D209)</f>
        <v>108.4362077772673</v>
      </c>
      <c r="E210" s="299" t="str">
        <f>CONCATENATE("(",ROUND((D210/$H210)*100,1),")")</f>
        <v>(34.4)</v>
      </c>
      <c r="F210" s="302">
        <f>SUM(F208:F209)</f>
        <v>17.00292540167289</v>
      </c>
      <c r="G210" s="299" t="str">
        <f>CONCATENATE("(",ROUND((F210/$H210)*100,1),")")</f>
        <v>(5.4)</v>
      </c>
      <c r="H210" s="302">
        <f>SUM(H208:H209)</f>
        <v>314.80599999999981</v>
      </c>
      <c r="I210" s="299" t="str">
        <f>CONCATENATE("(",ROUND((H210/$H210)*100,1),")")</f>
        <v>(100)</v>
      </c>
      <c r="K210" s="302">
        <f t="shared" si="167"/>
        <v>13.934797742860667</v>
      </c>
      <c r="L210" s="302">
        <f t="shared" si="168"/>
        <v>-6.7895550098744479</v>
      </c>
      <c r="M210" s="302">
        <f t="shared" si="169"/>
        <v>1.1347572670136259</v>
      </c>
      <c r="N210" s="302">
        <f t="shared" si="170"/>
        <v>8.2799999999998448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57.581203093950649</v>
      </c>
      <c r="C219" s="299" t="str">
        <f>CONCATENATE("(",ROUND((B219/$H221)*100,1),")")</f>
        <v>(56.1)</v>
      </c>
      <c r="D219" s="302">
        <f>'Ind T6'!M90</f>
        <v>9.2829675632581417</v>
      </c>
      <c r="E219" s="299" t="str">
        <f>CONCATENATE("(",ROUND((D219/$H221)*100,1),")")</f>
        <v>(9)</v>
      </c>
      <c r="F219" s="302">
        <f>'Ind T6'!N90</f>
        <v>9.8034237083199951</v>
      </c>
      <c r="G219" s="299" t="str">
        <f>CONCATENATE("(",ROUND((F219/$H221)*100,1),")")</f>
        <v>(9.6)</v>
      </c>
      <c r="H219" s="302">
        <f>SUM(B219,D219,F219)</f>
        <v>76.667594365528785</v>
      </c>
      <c r="I219" s="299" t="str">
        <f>CONCATENATE("(",ROUND((H219/$H221)*100,1),")")</f>
        <v>(74.7)</v>
      </c>
      <c r="K219" s="302">
        <f>B224-B219</f>
        <v>3.5044670227690418</v>
      </c>
      <c r="L219" s="302">
        <f>D224-D219</f>
        <v>0.67436338304735166</v>
      </c>
      <c r="M219" s="302">
        <f>F224-F219</f>
        <v>0.650227387808334</v>
      </c>
      <c r="N219" s="302">
        <f>SUM(K219:M219)</f>
        <v>4.8290577936247274</v>
      </c>
    </row>
    <row r="220" spans="1:14" x14ac:dyDescent="0.2">
      <c r="A220" s="282" t="s">
        <v>365</v>
      </c>
      <c r="B220" s="302">
        <f>'Ind T6'!L89</f>
        <v>15.663883028257075</v>
      </c>
      <c r="C220" s="299" t="str">
        <f>CONCATENATE("(",ROUND((B220/$H221)*100,1),")")</f>
        <v>(15.3)</v>
      </c>
      <c r="D220" s="302">
        <f>'Ind T6'!M89</f>
        <v>9.4098849855241049</v>
      </c>
      <c r="E220" s="299" t="str">
        <f>CONCATENATE("(",ROUND((D220/$H221)*100,1),")")</f>
        <v>(9.2)</v>
      </c>
      <c r="F220" s="302">
        <f>'Ind T6'!N89</f>
        <v>0.86663762068997163</v>
      </c>
      <c r="G220" s="299" t="str">
        <f>CONCATENATE("(",ROUND((F220/$H221)*100,1),")")</f>
        <v>(0.8)</v>
      </c>
      <c r="H220" s="302">
        <f t="shared" ref="H220" si="171">SUM(B220,D220,F220)</f>
        <v>25.940405634471151</v>
      </c>
      <c r="I220" s="299" t="str">
        <f>CONCATENATE("(",ROUND((H220/$H221)*100,1),")")</f>
        <v>(25.3)</v>
      </c>
      <c r="K220" s="302">
        <f t="shared" ref="K220:K221" si="172">B225-B220</f>
        <v>1.0038337935790871</v>
      </c>
      <c r="L220" s="302">
        <f t="shared" ref="L220:L221" si="173">D225-D220</f>
        <v>0.88274434094960164</v>
      </c>
      <c r="M220" s="302">
        <f t="shared" ref="M220:M221" si="174">F225-F220</f>
        <v>2.5364071846406988E-2</v>
      </c>
      <c r="N220" s="302">
        <f t="shared" ref="N220:N221" si="175">SUM(K220:M220)</f>
        <v>1.9119422063750957</v>
      </c>
    </row>
    <row r="221" spans="1:14" x14ac:dyDescent="0.2">
      <c r="A221" s="282" t="s">
        <v>363</v>
      </c>
      <c r="B221" s="302">
        <f>SUM(B219:B220)</f>
        <v>73.245086122207724</v>
      </c>
      <c r="C221" s="299" t="str">
        <f>CONCATENATE("(",ROUND((B221/$H221)*100,1),")")</f>
        <v>(71.4)</v>
      </c>
      <c r="D221" s="302">
        <f>SUM(D219:D220)</f>
        <v>18.692852548782248</v>
      </c>
      <c r="E221" s="299" t="str">
        <f>CONCATENATE("(",ROUND((D221/$H221)*100,1),")")</f>
        <v>(18.2)</v>
      </c>
      <c r="F221" s="302">
        <f>SUM(F219:F220)</f>
        <v>10.670061329009966</v>
      </c>
      <c r="G221" s="299" t="str">
        <f>CONCATENATE("(",ROUND((F221/$H221)*100,1),")")</f>
        <v>(10.4)</v>
      </c>
      <c r="H221" s="302">
        <f>SUM(H219:H220)</f>
        <v>102.60799999999993</v>
      </c>
      <c r="I221" s="299" t="str">
        <f>CONCATENATE("(",ROUND((H221/$H221)*100,1),")")</f>
        <v>(100)</v>
      </c>
      <c r="K221" s="302">
        <f t="shared" si="172"/>
        <v>4.5083008163481253</v>
      </c>
      <c r="L221" s="302">
        <f t="shared" si="173"/>
        <v>1.5571077239969497</v>
      </c>
      <c r="M221" s="302">
        <f t="shared" si="174"/>
        <v>0.67559145965474166</v>
      </c>
      <c r="N221" s="302">
        <f t="shared" si="175"/>
        <v>6.7409999999998167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61.08567011671969</v>
      </c>
      <c r="C224" s="299" t="str">
        <f>CONCATENATE("(",ROUND((B224/$H226)*100,1),")")</f>
        <v>(55.9)</v>
      </c>
      <c r="D224" s="302">
        <f>'Ind T6'!R90</f>
        <v>9.9573309463054933</v>
      </c>
      <c r="E224" s="299" t="str">
        <f>CONCATENATE("(",ROUND((D224/$H226)*100,1),")")</f>
        <v>(9.1)</v>
      </c>
      <c r="F224" s="302">
        <f>'Ind T6'!S90</f>
        <v>10.453651096128329</v>
      </c>
      <c r="G224" s="299" t="str">
        <f>CONCATENATE("(",ROUND((F224/$H226)*100,1),")")</f>
        <v>(9.6)</v>
      </c>
      <c r="H224" s="302">
        <f>SUM(B224,D224,F224)</f>
        <v>81.496652159153513</v>
      </c>
      <c r="I224" s="299" t="str">
        <f>CONCATENATE("(",ROUND((H224/$H226)*100,1),")")</f>
        <v>(74.5)</v>
      </c>
      <c r="K224" s="302">
        <f>B229-B224</f>
        <v>-0.43483506691363516</v>
      </c>
      <c r="L224" s="302">
        <f>D229-D224</f>
        <v>0.47297892966686916</v>
      </c>
      <c r="M224" s="302">
        <f>F229-F224</f>
        <v>0.42926584158152359</v>
      </c>
      <c r="N224" s="302">
        <f>SUM(K224:M224)</f>
        <v>0.46740970433475759</v>
      </c>
    </row>
    <row r="225" spans="1:14" x14ac:dyDescent="0.2">
      <c r="A225" s="282" t="s">
        <v>365</v>
      </c>
      <c r="B225" s="302">
        <f>'Ind T6'!Q89</f>
        <v>16.667716821836162</v>
      </c>
      <c r="C225" s="299" t="str">
        <f>CONCATENATE("(",ROUND((B225/$H226)*100,1),")")</f>
        <v>(15.2)</v>
      </c>
      <c r="D225" s="302">
        <f>'Ind T6'!R89</f>
        <v>10.292629326473707</v>
      </c>
      <c r="E225" s="299" t="str">
        <f>CONCATENATE("(",ROUND((D225/$H226)*100,1),")")</f>
        <v>(9.4)</v>
      </c>
      <c r="F225" s="302">
        <f>'Ind T6'!S89</f>
        <v>0.89200169253637862</v>
      </c>
      <c r="G225" s="299" t="str">
        <f>CONCATENATE("(",ROUND((F225/$H226)*100,1),")")</f>
        <v>(0.8)</v>
      </c>
      <c r="H225" s="302">
        <f t="shared" ref="H225" si="176">SUM(B225,D225,F225)</f>
        <v>27.852347840846246</v>
      </c>
      <c r="I225" s="299" t="str">
        <f>CONCATENATE("(",ROUND((H225/$H226)*100,1),")")</f>
        <v>(25.5)</v>
      </c>
      <c r="K225" s="302">
        <f t="shared" ref="K225:K226" si="177">B230-B225</f>
        <v>0.72887081593061964</v>
      </c>
      <c r="L225" s="302">
        <f t="shared" ref="L225:L226" si="178">D230-D225</f>
        <v>0.91485451628851067</v>
      </c>
      <c r="M225" s="302">
        <f t="shared" ref="M225:M226" si="179">F230-F225</f>
        <v>-7.1350365537430349E-3</v>
      </c>
      <c r="N225" s="302">
        <f t="shared" ref="N225:N226" si="180">SUM(K225:M225)</f>
        <v>1.6365902956653873</v>
      </c>
    </row>
    <row r="226" spans="1:14" x14ac:dyDescent="0.2">
      <c r="A226" s="282" t="s">
        <v>363</v>
      </c>
      <c r="B226" s="302">
        <f>SUM(B224:B225)</f>
        <v>77.753386938555849</v>
      </c>
      <c r="C226" s="299" t="str">
        <f>CONCATENATE("(",ROUND((B226/$H226)*100,1),")")</f>
        <v>(71.1)</v>
      </c>
      <c r="D226" s="302">
        <f>SUM(D224:D225)</f>
        <v>20.249960272779198</v>
      </c>
      <c r="E226" s="299" t="str">
        <f>CONCATENATE("(",ROUND((D226/$H226)*100,1),")")</f>
        <v>(18.5)</v>
      </c>
      <c r="F226" s="302">
        <f>SUM(F224:F225)</f>
        <v>11.345652788664708</v>
      </c>
      <c r="G226" s="299" t="str">
        <f>CONCATENATE("(",ROUND((F226/$H226)*100,1),")")</f>
        <v>(10.4)</v>
      </c>
      <c r="H226" s="302">
        <f>SUM(H224:H225)</f>
        <v>109.34899999999976</v>
      </c>
      <c r="I226" s="299" t="str">
        <f>CONCATENATE("(",ROUND((H226/$H226)*100,1),")")</f>
        <v>(100)</v>
      </c>
      <c r="K226" s="302">
        <f t="shared" si="177"/>
        <v>0.29403574901698448</v>
      </c>
      <c r="L226" s="302">
        <f t="shared" si="178"/>
        <v>1.3878334459553798</v>
      </c>
      <c r="M226" s="302">
        <f t="shared" si="179"/>
        <v>0.42213080502778055</v>
      </c>
      <c r="N226" s="302">
        <f t="shared" si="180"/>
        <v>2.1040000000001449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60.650835049806055</v>
      </c>
      <c r="C229" s="299" t="str">
        <f>CONCATENATE("(",ROUND((B229/$H231)*100,1),")")</f>
        <v>(54.4)</v>
      </c>
      <c r="D229" s="302">
        <f>'Ind T6'!W90</f>
        <v>10.430309875972362</v>
      </c>
      <c r="E229" s="299" t="str">
        <f>CONCATENATE("(",ROUND((D229/$H231)*100,1),")")</f>
        <v>(9.4)</v>
      </c>
      <c r="F229" s="302">
        <f>'Ind T6'!X90</f>
        <v>10.882916937709853</v>
      </c>
      <c r="G229" s="299" t="str">
        <f>CONCATENATE("(",ROUND((F229/$H231)*100,1),")")</f>
        <v>(9.8)</v>
      </c>
      <c r="H229" s="302">
        <f>SUM(B229,D229,F229)</f>
        <v>81.964061863488269</v>
      </c>
      <c r="I229" s="299" t="str">
        <f>CONCATENATE("(",ROUND((H229/$H231)*100,1),")")</f>
        <v>(73.5)</v>
      </c>
      <c r="K229" s="302">
        <f>B229-B219</f>
        <v>3.0696319558554066</v>
      </c>
      <c r="L229" s="302">
        <f>D229-D219</f>
        <v>1.1473423127142208</v>
      </c>
      <c r="M229" s="302">
        <f>F229-F219</f>
        <v>1.0794932293898576</v>
      </c>
      <c r="N229" s="302">
        <f>SUM(K229:M229)</f>
        <v>5.296467497959485</v>
      </c>
    </row>
    <row r="230" spans="1:14" x14ac:dyDescent="0.2">
      <c r="A230" s="282" t="s">
        <v>365</v>
      </c>
      <c r="B230" s="302">
        <f>'Ind T6'!V89</f>
        <v>17.396587637766782</v>
      </c>
      <c r="C230" s="299" t="str">
        <f>CONCATENATE("(",ROUND((B230/$H231)*100,1),")")</f>
        <v>(15.6)</v>
      </c>
      <c r="D230" s="302">
        <f>'Ind T6'!W89</f>
        <v>11.207483842762217</v>
      </c>
      <c r="E230" s="299" t="str">
        <f>CONCATENATE("(",ROUND((D230/$H231)*100,1),")")</f>
        <v>(10.1)</v>
      </c>
      <c r="F230" s="302">
        <f>'Ind T6'!X89</f>
        <v>0.88486665598263559</v>
      </c>
      <c r="G230" s="299" t="str">
        <f>CONCATENATE("(",ROUND((F230/$H231)*100,1),")")</f>
        <v>(0.8)</v>
      </c>
      <c r="H230" s="302">
        <f t="shared" ref="H230" si="181">SUM(B230,D230,F230)</f>
        <v>29.488938136511635</v>
      </c>
      <c r="I230" s="299" t="str">
        <f>CONCATENATE("(",ROUND((H230/$H231)*100,1),")")</f>
        <v>(26.5)</v>
      </c>
      <c r="K230" s="302">
        <f t="shared" ref="K230:K231" si="182">B230-B220</f>
        <v>1.7327046095097067</v>
      </c>
      <c r="L230" s="302">
        <f t="shared" ref="L230:L231" si="183">D230-D220</f>
        <v>1.7975988572381123</v>
      </c>
      <c r="M230" s="302">
        <f t="shared" ref="M230:M231" si="184">F230-F220</f>
        <v>1.8229035292663953E-2</v>
      </c>
      <c r="N230" s="302">
        <f t="shared" ref="N230:N231" si="185">SUM(K230:M230)</f>
        <v>3.5485325020404828</v>
      </c>
    </row>
    <row r="231" spans="1:14" x14ac:dyDescent="0.2">
      <c r="A231" s="282" t="s">
        <v>363</v>
      </c>
      <c r="B231" s="302">
        <f>SUM(B229:B230)</f>
        <v>78.047422687572833</v>
      </c>
      <c r="C231" s="299" t="str">
        <f>CONCATENATE("(",ROUND((B231/$H231)*100,1),")")</f>
        <v>(70)</v>
      </c>
      <c r="D231" s="302">
        <f>SUM(D229:D230)</f>
        <v>21.637793718734578</v>
      </c>
      <c r="E231" s="299" t="str">
        <f>CONCATENATE("(",ROUND((D231/$H231)*100,1),")")</f>
        <v>(19.4)</v>
      </c>
      <c r="F231" s="302">
        <f>SUM(F229:F230)</f>
        <v>11.767783593692489</v>
      </c>
      <c r="G231" s="299" t="str">
        <f>CONCATENATE("(",ROUND((F231/$H231)*100,1),")")</f>
        <v>(10.6)</v>
      </c>
      <c r="H231" s="302">
        <f>SUM(H229:H230)</f>
        <v>111.4529999999999</v>
      </c>
      <c r="I231" s="299" t="str">
        <f>CONCATENATE("(",ROUND((H231/$H231)*100,1),")")</f>
        <v>(100)</v>
      </c>
      <c r="K231" s="302">
        <f t="shared" si="182"/>
        <v>4.8023365653651098</v>
      </c>
      <c r="L231" s="302">
        <f t="shared" si="183"/>
        <v>2.9449411699523296</v>
      </c>
      <c r="M231" s="302">
        <f t="shared" si="184"/>
        <v>1.0977222646825222</v>
      </c>
      <c r="N231" s="302">
        <f t="shared" si="185"/>
        <v>8.8449999999999616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28.909674619804107</v>
      </c>
      <c r="C240" s="299" t="str">
        <f>CONCATENATE("(",ROUND((B240/$H242)*100,1),")")</f>
        <v>(22.3)</v>
      </c>
      <c r="D240" s="302">
        <f>'Ind T6'!M99</f>
        <v>30.156068688979765</v>
      </c>
      <c r="E240" s="299" t="str">
        <f>CONCATENATE("(",ROUND((D240/$H242)*100,1),")")</f>
        <v>(23.2)</v>
      </c>
      <c r="F240" s="302">
        <f>'Ind T6'!N99</f>
        <v>1.591833611486041</v>
      </c>
      <c r="G240" s="299" t="str">
        <f>CONCATENATE("(",ROUND((F240/$H242)*100,1),")")</f>
        <v>(1.2)</v>
      </c>
      <c r="H240" s="302">
        <f>SUM(B240,D240,F240)</f>
        <v>60.657576920269911</v>
      </c>
      <c r="I240" s="299" t="str">
        <f>CONCATENATE("(",ROUND((H240/$H242)*100,1),")")</f>
        <v>(46.8)</v>
      </c>
      <c r="K240" s="302">
        <f>B245-B240</f>
        <v>1.3965956585206989</v>
      </c>
      <c r="L240" s="302">
        <f>D245-D240</f>
        <v>1.0693802517518343</v>
      </c>
      <c r="M240" s="302">
        <f>F245-F240</f>
        <v>8.8359810391942961E-2</v>
      </c>
      <c r="N240" s="302">
        <f>SUM(K240:M240)</f>
        <v>2.5543357206644761</v>
      </c>
    </row>
    <row r="241" spans="1:14" x14ac:dyDescent="0.2">
      <c r="A241" s="282" t="s">
        <v>365</v>
      </c>
      <c r="B241" s="302">
        <f>'Ind T6'!L98</f>
        <v>24.611764036281386</v>
      </c>
      <c r="C241" s="299" t="str">
        <f>CONCATENATE("(",ROUND((B241/$H242)*100,1),")")</f>
        <v>(19)</v>
      </c>
      <c r="D241" s="302">
        <f>'Ind T6'!M98</f>
        <v>42.062084354923421</v>
      </c>
      <c r="E241" s="299" t="str">
        <f>CONCATENATE("(",ROUND((D241/$H242)*100,1),")")</f>
        <v>(32.4)</v>
      </c>
      <c r="F241" s="302">
        <f>'Ind T6'!N98</f>
        <v>2.3935746885250166</v>
      </c>
      <c r="G241" s="299" t="str">
        <f>CONCATENATE("(",ROUND((F241/$H242)*100,1),")")</f>
        <v>(1.8)</v>
      </c>
      <c r="H241" s="302">
        <f t="shared" ref="H241" si="186">SUM(B241,D241,F241)</f>
        <v>69.067423079729835</v>
      </c>
      <c r="I241" s="299" t="str">
        <f>CONCATENATE("(",ROUND((H241/$H242)*100,1),")")</f>
        <v>(53.2)</v>
      </c>
      <c r="K241" s="302">
        <f t="shared" ref="K241:K242" si="187">B246-B241</f>
        <v>1.1347760343161291</v>
      </c>
      <c r="L241" s="302">
        <f t="shared" ref="L241:L242" si="188">D246-D241</f>
        <v>1.6340717245834853</v>
      </c>
      <c r="M241" s="302">
        <f t="shared" ref="M241:M242" si="189">F246-F241</f>
        <v>0.14181652043620296</v>
      </c>
      <c r="N241" s="302">
        <f t="shared" ref="N241:N242" si="190">SUM(K241:M241)</f>
        <v>2.9106642793358173</v>
      </c>
    </row>
    <row r="242" spans="1:14" x14ac:dyDescent="0.2">
      <c r="A242" s="282" t="s">
        <v>363</v>
      </c>
      <c r="B242" s="302">
        <f>SUM(B240:B241)</f>
        <v>53.521438656085493</v>
      </c>
      <c r="C242" s="299" t="str">
        <f>CONCATENATE("(",ROUND((B242/$H242)*100,1),")")</f>
        <v>(41.3)</v>
      </c>
      <c r="D242" s="302">
        <f>SUM(D240:D241)</f>
        <v>72.218153043903186</v>
      </c>
      <c r="E242" s="299" t="str">
        <f>CONCATENATE("(",ROUND((D242/$H242)*100,1),")")</f>
        <v>(55.7)</v>
      </c>
      <c r="F242" s="302">
        <f>SUM(F240:F241)</f>
        <v>3.9854083000110574</v>
      </c>
      <c r="G242" s="299" t="str">
        <f>CONCATENATE("(",ROUND((F242/$H242)*100,1),")")</f>
        <v>(3.1)</v>
      </c>
      <c r="H242" s="302">
        <f>SUM(H240:H241)</f>
        <v>129.72499999999974</v>
      </c>
      <c r="I242" s="299" t="str">
        <f>CONCATENATE("(",ROUND((H242/$H242)*100,1),")")</f>
        <v>(100)</v>
      </c>
      <c r="K242" s="302">
        <f t="shared" si="187"/>
        <v>2.5313716928368279</v>
      </c>
      <c r="L242" s="302">
        <f t="shared" si="188"/>
        <v>2.703451976335316</v>
      </c>
      <c r="M242" s="302">
        <f t="shared" si="189"/>
        <v>0.23017633082814637</v>
      </c>
      <c r="N242" s="302">
        <f t="shared" si="190"/>
        <v>5.4650000000002903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30.306270278324806</v>
      </c>
      <c r="C245" s="299" t="str">
        <f>CONCATENATE("(",ROUND((B245/$H247)*100,1),")")</f>
        <v>(22.4)</v>
      </c>
      <c r="D245" s="302">
        <f>'Ind T6'!R99</f>
        <v>31.225448940731599</v>
      </c>
      <c r="E245" s="299" t="str">
        <f>CONCATENATE("(",ROUND((D245/$H247)*100,1),")")</f>
        <v>(23.1)</v>
      </c>
      <c r="F245" s="302">
        <f>'Ind T6'!S99</f>
        <v>1.6801934218779839</v>
      </c>
      <c r="G245" s="299" t="str">
        <f>CONCATENATE("(",ROUND((F245/$H247)*100,1),")")</f>
        <v>(1.2)</v>
      </c>
      <c r="H245" s="302">
        <f>SUM(B245,D245,F245)</f>
        <v>63.211912640934386</v>
      </c>
      <c r="I245" s="299" t="str">
        <f>CONCATENATE("(",ROUND((H245/$H247)*100,1),")")</f>
        <v>(46.8)</v>
      </c>
      <c r="K245" s="302">
        <f>B250-B245</f>
        <v>4.410523936880697</v>
      </c>
      <c r="L245" s="302">
        <f>D250-D245</f>
        <v>4.0583993818511281</v>
      </c>
      <c r="M245" s="302">
        <f>F250-F245</f>
        <v>0.23218571917721342</v>
      </c>
      <c r="N245" s="302">
        <f>SUM(K245:M245)</f>
        <v>8.7011090379090383</v>
      </c>
    </row>
    <row r="246" spans="1:14" x14ac:dyDescent="0.2">
      <c r="A246" s="282" t="s">
        <v>365</v>
      </c>
      <c r="B246" s="302">
        <f>'Ind T6'!Q98</f>
        <v>25.746540070597515</v>
      </c>
      <c r="C246" s="299" t="str">
        <f>CONCATENATE("(",ROUND((B246/$H247)*100,1),")")</f>
        <v>(19)</v>
      </c>
      <c r="D246" s="302">
        <f>'Ind T6'!R98</f>
        <v>43.696156079506906</v>
      </c>
      <c r="E246" s="299" t="str">
        <f>CONCATENATE("(",ROUND((D246/$H247)*100,1),")")</f>
        <v>(32.3)</v>
      </c>
      <c r="F246" s="302">
        <f>'Ind T6'!S98</f>
        <v>2.5353912089612196</v>
      </c>
      <c r="G246" s="299" t="str">
        <f>CONCATENATE("(",ROUND((F246/$H247)*100,1),")")</f>
        <v>(1.9)</v>
      </c>
      <c r="H246" s="302">
        <f t="shared" ref="H246" si="191">SUM(B246,D246,F246)</f>
        <v>71.97808735906564</v>
      </c>
      <c r="I246" s="299" t="str">
        <f>CONCATENATE("(",ROUND((H246/$H247)*100,1),")")</f>
        <v>(53.2)</v>
      </c>
      <c r="K246" s="302">
        <f t="shared" ref="K246:K247" si="192">B251-B246</f>
        <v>3.4541850702198502</v>
      </c>
      <c r="L246" s="302">
        <f t="shared" ref="L246:L247" si="193">D251-D246</f>
        <v>5.5993273381392186</v>
      </c>
      <c r="M246" s="302">
        <f t="shared" ref="M246:M247" si="194">F251-F246</f>
        <v>0.34637855373179516</v>
      </c>
      <c r="N246" s="302">
        <f t="shared" ref="N246:N247" si="195">SUM(K246:M246)</f>
        <v>9.3998909620908648</v>
      </c>
    </row>
    <row r="247" spans="1:14" x14ac:dyDescent="0.2">
      <c r="A247" s="282" t="s">
        <v>363</v>
      </c>
      <c r="B247" s="302">
        <f>SUM(B245:B246)</f>
        <v>56.052810348922321</v>
      </c>
      <c r="C247" s="299" t="str">
        <f>CONCATENATE("(",ROUND((B247/$H247)*100,1),")")</f>
        <v>(41.5)</v>
      </c>
      <c r="D247" s="302">
        <f>SUM(D245:D246)</f>
        <v>74.921605020238502</v>
      </c>
      <c r="E247" s="299" t="str">
        <f>CONCATENATE("(",ROUND((D247/$H247)*100,1),")")</f>
        <v>(55.4)</v>
      </c>
      <c r="F247" s="302">
        <f>SUM(F245:F246)</f>
        <v>4.2155846308392038</v>
      </c>
      <c r="G247" s="299" t="str">
        <f>CONCATENATE("(",ROUND((F247/$H247)*100,1),")")</f>
        <v>(3.1)</v>
      </c>
      <c r="H247" s="302">
        <f>SUM(H245:H246)</f>
        <v>135.19000000000003</v>
      </c>
      <c r="I247" s="299" t="str">
        <f>CONCATENATE("(",ROUND((H247/$H247)*100,1),")")</f>
        <v>(100)</v>
      </c>
      <c r="K247" s="302">
        <f t="shared" si="192"/>
        <v>7.8647090071005437</v>
      </c>
      <c r="L247" s="302">
        <f t="shared" si="193"/>
        <v>9.6577267199903503</v>
      </c>
      <c r="M247" s="302">
        <f t="shared" si="194"/>
        <v>0.57856427290900836</v>
      </c>
      <c r="N247" s="302">
        <f t="shared" si="195"/>
        <v>18.100999999999903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34.716794215205503</v>
      </c>
      <c r="C250" s="299" t="str">
        <f>CONCATENATE("(",ROUND((B250/$H252)*100,1),")")</f>
        <v>(22.6)</v>
      </c>
      <c r="D250" s="302">
        <f>'Ind T6'!W99</f>
        <v>35.283848322582728</v>
      </c>
      <c r="E250" s="299" t="str">
        <f>CONCATENATE("(",ROUND((D250/$H252)*100,1),")")</f>
        <v>(23)</v>
      </c>
      <c r="F250" s="302">
        <f>'Ind T6'!X99</f>
        <v>1.9123791410551974</v>
      </c>
      <c r="G250" s="299" t="str">
        <f>CONCATENATE("(",ROUND((F250/$H252)*100,1),")")</f>
        <v>(1.2)</v>
      </c>
      <c r="H250" s="302">
        <f>SUM(B250,D250,F250)</f>
        <v>71.913021678843421</v>
      </c>
      <c r="I250" s="299" t="str">
        <f>CONCATENATE("(",ROUND((H250/$H252)*100,1),")")</f>
        <v>(46.9)</v>
      </c>
      <c r="K250" s="302">
        <f>B250-B240</f>
        <v>5.8071195954013959</v>
      </c>
      <c r="L250" s="302">
        <f>D250-D240</f>
        <v>5.1277796336029624</v>
      </c>
      <c r="M250" s="302">
        <f>F250-F240</f>
        <v>0.32054552956915638</v>
      </c>
      <c r="N250" s="302">
        <f>SUM(K250:M250)</f>
        <v>11.255444758573514</v>
      </c>
    </row>
    <row r="251" spans="1:14" x14ac:dyDescent="0.2">
      <c r="A251" s="282" t="s">
        <v>365</v>
      </c>
      <c r="B251" s="302">
        <f>'Ind T6'!V98</f>
        <v>29.200725140817365</v>
      </c>
      <c r="C251" s="299" t="str">
        <f>CONCATENATE("(",ROUND((B251/$H252)*100,1),")")</f>
        <v>(19)</v>
      </c>
      <c r="D251" s="302">
        <f>'Ind T6'!W98</f>
        <v>49.295483417646125</v>
      </c>
      <c r="E251" s="299" t="str">
        <f>CONCATENATE("(",ROUND((D251/$H252)*100,1),")")</f>
        <v>(32.2)</v>
      </c>
      <c r="F251" s="302">
        <f>'Ind T6'!X98</f>
        <v>2.8817697626930148</v>
      </c>
      <c r="G251" s="299" t="str">
        <f>CONCATENATE("(",ROUND((F251/$H252)*100,1),")")</f>
        <v>(1.9)</v>
      </c>
      <c r="H251" s="302">
        <f t="shared" ref="H251" si="196">SUM(B251,D251,F251)</f>
        <v>81.377978321156505</v>
      </c>
      <c r="I251" s="299" t="str">
        <f>CONCATENATE("(",ROUND((H251/$H252)*100,1),")")</f>
        <v>(53.1)</v>
      </c>
      <c r="K251" s="302">
        <f t="shared" ref="K251:K252" si="197">B251-B241</f>
        <v>4.5889611045359793</v>
      </c>
      <c r="L251" s="302">
        <f t="shared" ref="L251:L252" si="198">D251-D241</f>
        <v>7.2333990627227038</v>
      </c>
      <c r="M251" s="302">
        <f t="shared" ref="M251:M252" si="199">F251-F241</f>
        <v>0.48819507416799812</v>
      </c>
      <c r="N251" s="302">
        <f t="shared" ref="N251:N252" si="200">SUM(K251:M251)</f>
        <v>12.31055524142668</v>
      </c>
    </row>
    <row r="252" spans="1:14" x14ac:dyDescent="0.2">
      <c r="A252" s="282" t="s">
        <v>363</v>
      </c>
      <c r="B252" s="302">
        <f>SUM(B250:B251)</f>
        <v>63.917519356022865</v>
      </c>
      <c r="C252" s="299" t="str">
        <f>CONCATENATE("(",ROUND((B252/$H252)*100,1),")")</f>
        <v>(41.7)</v>
      </c>
      <c r="D252" s="302">
        <f>SUM(D250:D251)</f>
        <v>84.579331740228852</v>
      </c>
      <c r="E252" s="299" t="str">
        <f>CONCATENATE("(",ROUND((D252/$H252)*100,1),")")</f>
        <v>(55.2)</v>
      </c>
      <c r="F252" s="302">
        <f>SUM(F250:F251)</f>
        <v>4.7941489037482121</v>
      </c>
      <c r="G252" s="299" t="str">
        <f>CONCATENATE("(",ROUND((F252/$H252)*100,1),")")</f>
        <v>(3.1)</v>
      </c>
      <c r="H252" s="302">
        <f>SUM(H250:H251)</f>
        <v>153.29099999999994</v>
      </c>
      <c r="I252" s="299" t="str">
        <f>CONCATENATE("(",ROUND((H252/$H252)*100,1),")")</f>
        <v>(100)</v>
      </c>
      <c r="K252" s="302">
        <f t="shared" si="197"/>
        <v>10.396080699937372</v>
      </c>
      <c r="L252" s="302">
        <f t="shared" si="198"/>
        <v>12.361178696325666</v>
      </c>
      <c r="M252" s="302">
        <f t="shared" si="199"/>
        <v>0.80874060373715473</v>
      </c>
      <c r="N252" s="302">
        <f t="shared" si="200"/>
        <v>23.566000000000194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4.2824970966865905</v>
      </c>
      <c r="C261" s="299" t="str">
        <f>CONCATENATE("(",ROUND((B261/$H263)*100,1),")")</f>
        <v>(28.6)</v>
      </c>
      <c r="D261" s="302">
        <f>'Ind T6'!M108</f>
        <v>1.3509546114525901</v>
      </c>
      <c r="E261" s="299" t="str">
        <f>CONCATENATE("(",ROUND((D261/$H263)*100,1),")")</f>
        <v>(9)</v>
      </c>
      <c r="F261" s="302">
        <f>'Ind T6'!N108</f>
        <v>1.5316139553308197</v>
      </c>
      <c r="G261" s="299" t="str">
        <f>CONCATENATE("(",ROUND((F261/$H263)*100,1),")")</f>
        <v>(10.2)</v>
      </c>
      <c r="H261" s="302">
        <f>SUM(B261,D261,F261)</f>
        <v>7.1650656634700001</v>
      </c>
      <c r="I261" s="299" t="str">
        <f>CONCATENATE("(",ROUND((H261/$H263)*100,1),")")</f>
        <v>(47.8)</v>
      </c>
      <c r="K261" s="302">
        <f>B266-B261</f>
        <v>-0.17525435299073422</v>
      </c>
      <c r="L261" s="302">
        <f>D266-D261</f>
        <v>1.4131637328542501E-2</v>
      </c>
      <c r="M261" s="302">
        <f>F266-F261</f>
        <v>-4.4871975345750048E-2</v>
      </c>
      <c r="N261" s="302">
        <f>SUM(K261:M261)</f>
        <v>-0.20599469100794177</v>
      </c>
    </row>
    <row r="262" spans="1:14" x14ac:dyDescent="0.2">
      <c r="A262" s="282" t="s">
        <v>365</v>
      </c>
      <c r="B262" s="302">
        <f>'Ind T6'!L107</f>
        <v>3.5232199748301491</v>
      </c>
      <c r="C262" s="299" t="str">
        <f>CONCATENATE("(",ROUND((B262/$H263)*100,1),")")</f>
        <v>(23.5)</v>
      </c>
      <c r="D262" s="302">
        <f>'Ind T6'!M107</f>
        <v>1.7275096293769079</v>
      </c>
      <c r="E262" s="299" t="str">
        <f>CONCATENATE("(",ROUND((D262/$H263)*100,1),")")</f>
        <v>(11.5)</v>
      </c>
      <c r="F262" s="302">
        <f>'Ind T6'!N107</f>
        <v>2.578204732322948</v>
      </c>
      <c r="G262" s="299" t="str">
        <f>CONCATENATE("(",ROUND((F262/$H263)*100,1),")")</f>
        <v>(17.2)</v>
      </c>
      <c r="H262" s="302">
        <f t="shared" ref="H262" si="201">SUM(B262,D262,F262)</f>
        <v>7.8289343365300059</v>
      </c>
      <c r="I262" s="299" t="str">
        <f>CONCATENATE("(",ROUND((H262/$H263)*100,1),")")</f>
        <v>(52.2)</v>
      </c>
      <c r="K262" s="302">
        <f t="shared" ref="K262:K263" si="202">B267-B262</f>
        <v>-0.12956980325219458</v>
      </c>
      <c r="L262" s="302">
        <f t="shared" ref="L262:L263" si="203">D267-D262</f>
        <v>-3.8492299444927491E-2</v>
      </c>
      <c r="M262" s="302">
        <f t="shared" ref="M262:M263" si="204">F267-F262</f>
        <v>-0.11894320629494493</v>
      </c>
      <c r="N262" s="302">
        <f t="shared" ref="N262:N263" si="205">SUM(K262:M262)</f>
        <v>-0.287005308992067</v>
      </c>
    </row>
    <row r="263" spans="1:14" x14ac:dyDescent="0.2">
      <c r="A263" s="282" t="s">
        <v>363</v>
      </c>
      <c r="B263" s="302">
        <f>SUM(B261:B262)</f>
        <v>7.8057170715167397</v>
      </c>
      <c r="C263" s="299" t="str">
        <f>CONCATENATE("(",ROUND((B263/$H263)*100,1),")")</f>
        <v>(52.1)</v>
      </c>
      <c r="D263" s="302">
        <f>SUM(D261:D262)</f>
        <v>3.078464240829498</v>
      </c>
      <c r="E263" s="299" t="str">
        <f>CONCATENATE("(",ROUND((D263/$H263)*100,1),")")</f>
        <v>(20.5)</v>
      </c>
      <c r="F263" s="302">
        <f>SUM(F261:F262)</f>
        <v>4.1098186876537675</v>
      </c>
      <c r="G263" s="299" t="str">
        <f>CONCATENATE("(",ROUND((F263/$H263)*100,1),")")</f>
        <v>(27.4)</v>
      </c>
      <c r="H263" s="302">
        <f>SUM(H261:H262)</f>
        <v>14.994000000000007</v>
      </c>
      <c r="I263" s="299" t="str">
        <f>CONCATENATE("(",ROUND((H263/$H263)*100,1),")")</f>
        <v>(100)</v>
      </c>
      <c r="K263" s="302">
        <f t="shared" si="202"/>
        <v>-0.3048241562429288</v>
      </c>
      <c r="L263" s="302">
        <f t="shared" si="203"/>
        <v>-2.436066211638499E-2</v>
      </c>
      <c r="M263" s="302">
        <f t="shared" si="204"/>
        <v>-0.16381518164069497</v>
      </c>
      <c r="N263" s="302">
        <f t="shared" si="205"/>
        <v>-0.49300000000000876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4.1072427436958563</v>
      </c>
      <c r="C266" s="299" t="str">
        <f>CONCATENATE("(",ROUND((B266/$H268)*100,1),")")</f>
        <v>(28.3)</v>
      </c>
      <c r="D266" s="302">
        <f>'Ind T6'!R108</f>
        <v>1.3650862487811326</v>
      </c>
      <c r="E266" s="299" t="str">
        <f>CONCATENATE("(",ROUND((D266/$H268)*100,1),")")</f>
        <v>(9.4)</v>
      </c>
      <c r="F266" s="302">
        <f>'Ind T6'!S108</f>
        <v>1.4867419799850696</v>
      </c>
      <c r="G266" s="299" t="str">
        <f>CONCATENATE("(",ROUND((F266/$H268)*100,1),")")</f>
        <v>(10.3)</v>
      </c>
      <c r="H266" s="302">
        <f>SUM(B266,D266,F266)</f>
        <v>6.9590709724620581</v>
      </c>
      <c r="I266" s="299" t="str">
        <f>CONCATENATE("(",ROUND((H266/$H268)*100,1),")")</f>
        <v>(48)</v>
      </c>
      <c r="K266" s="302">
        <f>B271-B266</f>
        <v>-0.11298478572098603</v>
      </c>
      <c r="L266" s="302">
        <f>D271-D266</f>
        <v>6.5573065456335566E-2</v>
      </c>
      <c r="M266" s="302">
        <f>F271-F266</f>
        <v>-1.1625091505982343E-2</v>
      </c>
      <c r="N266" s="302">
        <f>SUM(K266:M266)</f>
        <v>-5.9036811770632802E-2</v>
      </c>
    </row>
    <row r="267" spans="1:14" x14ac:dyDescent="0.2">
      <c r="A267" s="282" t="s">
        <v>365</v>
      </c>
      <c r="B267" s="302">
        <f>'Ind T6'!Q107</f>
        <v>3.3936501715779546</v>
      </c>
      <c r="C267" s="299" t="str">
        <f>CONCATENATE("(",ROUND((B267/$H268)*100,1),")")</f>
        <v>(23.4)</v>
      </c>
      <c r="D267" s="302">
        <f>'Ind T6'!R107</f>
        <v>1.6890173299319804</v>
      </c>
      <c r="E267" s="299" t="str">
        <f>CONCATENATE("(",ROUND((D267/$H268)*100,1),")")</f>
        <v>(11.6)</v>
      </c>
      <c r="F267" s="302">
        <f>'Ind T6'!S107</f>
        <v>2.4592615260280031</v>
      </c>
      <c r="G267" s="299" t="str">
        <f>CONCATENATE("(",ROUND((F267/$H268)*100,1),")")</f>
        <v>(17)</v>
      </c>
      <c r="H267" s="302">
        <f t="shared" ref="H267" si="206">SUM(B267,D267,F267)</f>
        <v>7.5419290275379378</v>
      </c>
      <c r="I267" s="299" t="str">
        <f>CONCATENATE("(",ROUND((H267/$H268)*100,1),")")</f>
        <v>(52)</v>
      </c>
      <c r="K267" s="302">
        <f t="shared" ref="K267:K268" si="207">B272-B267</f>
        <v>-2.9815192048695316E-2</v>
      </c>
      <c r="L267" s="302">
        <f t="shared" ref="L267:L268" si="208">D272-D267</f>
        <v>-2.5137954287945519E-2</v>
      </c>
      <c r="M267" s="302">
        <f t="shared" ref="M267:M268" si="209">F272-F267</f>
        <v>-0.14601004189271505</v>
      </c>
      <c r="N267" s="302">
        <f t="shared" ref="N267:N268" si="210">SUM(K267:M267)</f>
        <v>-0.20096318822935588</v>
      </c>
    </row>
    <row r="268" spans="1:14" x14ac:dyDescent="0.2">
      <c r="A268" s="282" t="s">
        <v>363</v>
      </c>
      <c r="B268" s="302">
        <f>SUM(B266:B267)</f>
        <v>7.5008929152738109</v>
      </c>
      <c r="C268" s="299" t="str">
        <f>CONCATENATE("(",ROUND((B268/$H268)*100,1),")")</f>
        <v>(51.7)</v>
      </c>
      <c r="D268" s="302">
        <f>SUM(D266:D267)</f>
        <v>3.054103578713113</v>
      </c>
      <c r="E268" s="299" t="str">
        <f>CONCATENATE("(",ROUND((D268/$H268)*100,1),")")</f>
        <v>(21.1)</v>
      </c>
      <c r="F268" s="302">
        <f>SUM(F266:F267)</f>
        <v>3.9460035060130725</v>
      </c>
      <c r="G268" s="299" t="str">
        <f>CONCATENATE("(",ROUND((F268/$H268)*100,1),")")</f>
        <v>(27.2)</v>
      </c>
      <c r="H268" s="302">
        <f>SUM(H266:H267)</f>
        <v>14.500999999999996</v>
      </c>
      <c r="I268" s="299" t="str">
        <f>CONCATENATE("(",ROUND((H268/$H268)*100,1),")")</f>
        <v>(100)</v>
      </c>
      <c r="K268" s="302">
        <f t="shared" si="207"/>
        <v>-0.14279997776968134</v>
      </c>
      <c r="L268" s="302">
        <f t="shared" si="208"/>
        <v>4.0435111168390048E-2</v>
      </c>
      <c r="M268" s="302">
        <f t="shared" si="209"/>
        <v>-0.15763513339869739</v>
      </c>
      <c r="N268" s="302">
        <f t="shared" si="210"/>
        <v>-0.25999999999998868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3.9942579579748703</v>
      </c>
      <c r="C271" s="299" t="str">
        <f>CONCATENATE("(",ROUND((B271/$H273)*100,1),")")</f>
        <v>(28)</v>
      </c>
      <c r="D271" s="302">
        <f>'Ind T6'!W108</f>
        <v>1.4306593142374682</v>
      </c>
      <c r="E271" s="299" t="str">
        <f>CONCATENATE("(",ROUND((D271/$H273)*100,1),")")</f>
        <v>(10)</v>
      </c>
      <c r="F271" s="302">
        <f>'Ind T6'!X108</f>
        <v>1.4751168884790873</v>
      </c>
      <c r="G271" s="299" t="str">
        <f>CONCATENATE("(",ROUND((F271/$H273)*100,1),")")</f>
        <v>(10.4)</v>
      </c>
      <c r="H271" s="302">
        <f>SUM(B271,D271,F271)</f>
        <v>6.9000341606914262</v>
      </c>
      <c r="I271" s="299" t="str">
        <f>CONCATENATE("(",ROUND((H271/$H273)*100,1),")")</f>
        <v>(48.5)</v>
      </c>
      <c r="K271" s="302">
        <f>B271-B261</f>
        <v>-0.28823913871172024</v>
      </c>
      <c r="L271" s="302">
        <f>D271-D261</f>
        <v>7.9704702784878068E-2</v>
      </c>
      <c r="M271" s="302">
        <f>F271-F261</f>
        <v>-5.6497066851732392E-2</v>
      </c>
      <c r="N271" s="302">
        <f>SUM(K271:M271)</f>
        <v>-0.26503150277857457</v>
      </c>
    </row>
    <row r="272" spans="1:14" x14ac:dyDescent="0.2">
      <c r="A272" s="282" t="s">
        <v>365</v>
      </c>
      <c r="B272" s="302">
        <f>'Ind T6'!V107</f>
        <v>3.3638349795292593</v>
      </c>
      <c r="C272" s="299" t="str">
        <f>CONCATENATE("(",ROUND((B272/$H273)*100,1),")")</f>
        <v>(23.6)</v>
      </c>
      <c r="D272" s="302">
        <f>'Ind T6'!W107</f>
        <v>1.6638793756440349</v>
      </c>
      <c r="E272" s="299" t="str">
        <f>CONCATENATE("(",ROUND((D272/$H273)*100,1),")")</f>
        <v>(11.7)</v>
      </c>
      <c r="F272" s="302">
        <f>'Ind T6'!X107</f>
        <v>2.313251484135288</v>
      </c>
      <c r="G272" s="299" t="str">
        <f>CONCATENATE("(",ROUND((F272/$H273)*100,1),")")</f>
        <v>(16.2)</v>
      </c>
      <c r="H272" s="302">
        <f t="shared" ref="H272" si="211">SUM(B272,D272,F272)</f>
        <v>7.3409658393085824</v>
      </c>
      <c r="I272" s="299" t="str">
        <f>CONCATENATE("(",ROUND((H272/$H273)*100,1),")")</f>
        <v>(51.5)</v>
      </c>
      <c r="K272" s="302">
        <f t="shared" ref="K272:K273" si="212">B272-B262</f>
        <v>-0.1593849953008899</v>
      </c>
      <c r="L272" s="302">
        <f t="shared" ref="L272:L273" si="213">D272-D262</f>
        <v>-6.363025373287301E-2</v>
      </c>
      <c r="M272" s="302">
        <f t="shared" ref="M272:M273" si="214">F272-F262</f>
        <v>-0.26495324818765997</v>
      </c>
      <c r="N272" s="302">
        <f t="shared" ref="N272:N273" si="215">SUM(K272:M272)</f>
        <v>-0.48796849722142288</v>
      </c>
    </row>
    <row r="273" spans="1:14" x14ac:dyDescent="0.2">
      <c r="A273" s="282" t="s">
        <v>363</v>
      </c>
      <c r="B273" s="302">
        <f>SUM(B271:B272)</f>
        <v>7.3580929375041295</v>
      </c>
      <c r="C273" s="299" t="str">
        <f>CONCATENATE("(",ROUND((B273/$H273)*100,1),")")</f>
        <v>(51.7)</v>
      </c>
      <c r="D273" s="302">
        <f>SUM(D271:D272)</f>
        <v>3.094538689881503</v>
      </c>
      <c r="E273" s="299" t="str">
        <f>CONCATENATE("(",ROUND((D273/$H273)*100,1),")")</f>
        <v>(21.7)</v>
      </c>
      <c r="F273" s="302">
        <f>SUM(F271:F272)</f>
        <v>3.7883683726143751</v>
      </c>
      <c r="G273" s="299" t="str">
        <f>CONCATENATE("(",ROUND((F273/$H273)*100,1),")")</f>
        <v>(26.6)</v>
      </c>
      <c r="H273" s="302">
        <f>SUM(H271:H272)</f>
        <v>14.241000000000009</v>
      </c>
      <c r="I273" s="299" t="str">
        <f>CONCATENATE("(",ROUND((H273/$H273)*100,1),")")</f>
        <v>(100)</v>
      </c>
      <c r="K273" s="302">
        <f t="shared" si="212"/>
        <v>-0.44762413401261014</v>
      </c>
      <c r="L273" s="302">
        <f t="shared" si="213"/>
        <v>1.6074449052005058E-2</v>
      </c>
      <c r="M273" s="302">
        <f t="shared" si="214"/>
        <v>-0.32145031503939236</v>
      </c>
      <c r="N273" s="302">
        <f t="shared" si="215"/>
        <v>-0.75299999999999745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24.652267861758553</v>
      </c>
      <c r="C282" s="299" t="str">
        <f>CONCATENATE("(",ROUND((B282/$H284)*100,1),")")</f>
        <v>(59)</v>
      </c>
      <c r="D282" s="302">
        <f>'Ind T6'!M117</f>
        <v>1.8637387134794452</v>
      </c>
      <c r="E282" s="299" t="str">
        <f>CONCATENATE("(",ROUND((D282/$H284)*100,1),")")</f>
        <v>(4.5)</v>
      </c>
      <c r="F282" s="302">
        <f>'Ind T6'!N117</f>
        <v>3.2165568583628388</v>
      </c>
      <c r="G282" s="299" t="str">
        <f>CONCATENATE("(",ROUND((F282/$H284)*100,1),")")</f>
        <v>(7.7)</v>
      </c>
      <c r="H282" s="302">
        <f>SUM(B282,D282,F282)</f>
        <v>29.732563433600838</v>
      </c>
      <c r="I282" s="299" t="str">
        <f>CONCATENATE("(",ROUND((H282/$H284)*100,1),")")</f>
        <v>(71.2)</v>
      </c>
      <c r="K282" s="302">
        <f>B287-B282</f>
        <v>1.5557046680942115</v>
      </c>
      <c r="L282" s="302">
        <f>D287-D282</f>
        <v>0.14766171729525168</v>
      </c>
      <c r="M282" s="302">
        <f>F287-F282</f>
        <v>0.30743337561123774</v>
      </c>
      <c r="N282" s="302">
        <f>SUM(K282:M282)</f>
        <v>2.0107997610007011</v>
      </c>
    </row>
    <row r="283" spans="1:14" x14ac:dyDescent="0.2">
      <c r="A283" s="282" t="s">
        <v>365</v>
      </c>
      <c r="B283" s="302">
        <f>'Ind T6'!L116</f>
        <v>8.5495093093273251</v>
      </c>
      <c r="C283" s="299" t="str">
        <f>CONCATENATE("(",ROUND((B283/$H284)*100,1),")")</f>
        <v>(20.5)</v>
      </c>
      <c r="D283" s="302">
        <f>'Ind T6'!M116</f>
        <v>2.2793435107077351</v>
      </c>
      <c r="E283" s="299" t="str">
        <f>CONCATENATE("(",ROUND((D283/$H284)*100,1),")")</f>
        <v>(5.5)</v>
      </c>
      <c r="F283" s="302">
        <f>'Ind T6'!N116</f>
        <v>1.221583746364113</v>
      </c>
      <c r="G283" s="299" t="str">
        <f>CONCATENATE("(",ROUND((F283/$H284)*100,1),")")</f>
        <v>(2.9)</v>
      </c>
      <c r="H283" s="302">
        <f t="shared" ref="H283" si="216">SUM(B283,D283,F283)</f>
        <v>12.050436566399172</v>
      </c>
      <c r="I283" s="299" t="str">
        <f>CONCATENATE("(",ROUND((H283/$H284)*100,1),")")</f>
        <v>(28.8)</v>
      </c>
      <c r="K283" s="302">
        <f t="shared" ref="K283:K284" si="217">B288-B283</f>
        <v>0.81999940910525737</v>
      </c>
      <c r="L283" s="302">
        <f t="shared" ref="L283:L284" si="218">D288-D283</f>
        <v>0.12801283104350158</v>
      </c>
      <c r="M283" s="302">
        <f t="shared" ref="M283:M284" si="219">F288-F283</f>
        <v>0.10718799885051533</v>
      </c>
      <c r="N283" s="302">
        <f t="shared" ref="N283:N284" si="220">SUM(K283:M283)</f>
        <v>1.0552002389992743</v>
      </c>
    </row>
    <row r="284" spans="1:14" x14ac:dyDescent="0.2">
      <c r="A284" s="282" t="s">
        <v>363</v>
      </c>
      <c r="B284" s="302">
        <f>SUM(B282:B283)</f>
        <v>33.20177717108588</v>
      </c>
      <c r="C284" s="299" t="str">
        <f>CONCATENATE("(",ROUND((B284/$H284)*100,1),")")</f>
        <v>(79.5)</v>
      </c>
      <c r="D284" s="302">
        <f>SUM(D282:D283)</f>
        <v>4.1430822241871805</v>
      </c>
      <c r="E284" s="299" t="str">
        <f>CONCATENATE("(",ROUND((D284/$H284)*100,1),")")</f>
        <v>(9.9)</v>
      </c>
      <c r="F284" s="302">
        <f>SUM(F282:F283)</f>
        <v>4.4381406047269518</v>
      </c>
      <c r="G284" s="299" t="str">
        <f>CONCATENATE("(",ROUND((F284/$H284)*100,1),")")</f>
        <v>(10.6)</v>
      </c>
      <c r="H284" s="302">
        <f>SUM(H282:H283)</f>
        <v>41.783000000000008</v>
      </c>
      <c r="I284" s="299" t="str">
        <f>CONCATENATE("(",ROUND((H284/$H284)*100,1),")")</f>
        <v>(100)</v>
      </c>
      <c r="K284" s="302">
        <f t="shared" si="217"/>
        <v>2.3757040771994653</v>
      </c>
      <c r="L284" s="302">
        <f t="shared" si="218"/>
        <v>0.2756745483387526</v>
      </c>
      <c r="M284" s="302">
        <f t="shared" si="219"/>
        <v>0.41462137446175262</v>
      </c>
      <c r="N284" s="302">
        <f t="shared" si="220"/>
        <v>3.0659999999999705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26.207972529852764</v>
      </c>
      <c r="C287" s="299" t="str">
        <f>CONCATENATE("(",ROUND((B287/$H289)*100,1),")")</f>
        <v>(58.4)</v>
      </c>
      <c r="D287" s="302">
        <f>'Ind T6'!R117</f>
        <v>2.0114004307746969</v>
      </c>
      <c r="E287" s="299" t="str">
        <f>CONCATENATE("(",ROUND((D287/$H289)*100,1),")")</f>
        <v>(4.5)</v>
      </c>
      <c r="F287" s="302">
        <f>'Ind T6'!S117</f>
        <v>3.5239902339740765</v>
      </c>
      <c r="G287" s="299" t="str">
        <f>CONCATENATE("(",ROUND((F287/$H289)*100,1),")")</f>
        <v>(7.9)</v>
      </c>
      <c r="H287" s="302">
        <f>SUM(B287,D287,F287)</f>
        <v>31.743363194601535</v>
      </c>
      <c r="I287" s="299" t="str">
        <f>CONCATENATE("(",ROUND((H287/$H289)*100,1),")")</f>
        <v>(70.8)</v>
      </c>
      <c r="K287" s="302">
        <f>B292-B287</f>
        <v>1.7761733264510902</v>
      </c>
      <c r="L287" s="302">
        <f>D292-D287</f>
        <v>0.17682705090479667</v>
      </c>
      <c r="M287" s="302">
        <f>F292-F287</f>
        <v>0.36465978473780147</v>
      </c>
      <c r="N287" s="302">
        <f>SUM(K287:M287)</f>
        <v>2.3176601620936883</v>
      </c>
    </row>
    <row r="288" spans="1:14" x14ac:dyDescent="0.2">
      <c r="A288" s="282" t="s">
        <v>365</v>
      </c>
      <c r="B288" s="302">
        <f>'Ind T6'!Q116</f>
        <v>9.3695087184325825</v>
      </c>
      <c r="C288" s="299" t="str">
        <f>CONCATENATE("(",ROUND((B288/$H289)*100,1),")")</f>
        <v>(20.9)</v>
      </c>
      <c r="D288" s="302">
        <f>'Ind T6'!R116</f>
        <v>2.4073563417512367</v>
      </c>
      <c r="E288" s="299" t="str">
        <f>CONCATENATE("(",ROUND((D288/$H289)*100,1),")")</f>
        <v>(5.4)</v>
      </c>
      <c r="F288" s="302">
        <f>'Ind T6'!S116</f>
        <v>1.3287717452146284</v>
      </c>
      <c r="G288" s="299" t="str">
        <f>CONCATENATE("(",ROUND((F288/$H289)*100,1),")")</f>
        <v>(3)</v>
      </c>
      <c r="H288" s="302">
        <f t="shared" ref="H288" si="221">SUM(B288,D288,F288)</f>
        <v>13.105636805398447</v>
      </c>
      <c r="I288" s="299" t="str">
        <f>CONCATENATE("(",ROUND((H288/$H289)*100,1),")")</f>
        <v>(29.2)</v>
      </c>
      <c r="K288" s="302">
        <f t="shared" ref="K288:K289" si="222">B293-B288</f>
        <v>1.1791439342572581</v>
      </c>
      <c r="L288" s="302">
        <f t="shared" ref="L288:L289" si="223">D293-D288</f>
        <v>0.10268450808153107</v>
      </c>
      <c r="M288" s="302">
        <f t="shared" ref="M288:M289" si="224">F293-F288</f>
        <v>0.11051139556761913</v>
      </c>
      <c r="N288" s="302">
        <f t="shared" ref="N288:N289" si="225">SUM(K288:M288)</f>
        <v>1.3923398379064083</v>
      </c>
    </row>
    <row r="289" spans="1:14" x14ac:dyDescent="0.2">
      <c r="A289" s="282" t="s">
        <v>363</v>
      </c>
      <c r="B289" s="302">
        <f>SUM(B287:B288)</f>
        <v>35.577481248285345</v>
      </c>
      <c r="C289" s="299" t="str">
        <f>CONCATENATE("(",ROUND((B289/$H289)*100,1),")")</f>
        <v>(79.3)</v>
      </c>
      <c r="D289" s="302">
        <f>SUM(D287:D288)</f>
        <v>4.4187567725259331</v>
      </c>
      <c r="E289" s="299" t="str">
        <f>CONCATENATE("(",ROUND((D289/$H289)*100,1),")")</f>
        <v>(9.9)</v>
      </c>
      <c r="F289" s="302">
        <f>SUM(F287:F288)</f>
        <v>4.8527619791887044</v>
      </c>
      <c r="G289" s="299" t="str">
        <f>CONCATENATE("(",ROUND((F289/$H289)*100,1),")")</f>
        <v>(10.8)</v>
      </c>
      <c r="H289" s="302">
        <f>SUM(H287:H288)</f>
        <v>44.848999999999982</v>
      </c>
      <c r="I289" s="299" t="str">
        <f>CONCATENATE("(",ROUND((H289/$H289)*100,1),")")</f>
        <v>(100)</v>
      </c>
      <c r="K289" s="302">
        <f t="shared" si="222"/>
        <v>2.9553172607083482</v>
      </c>
      <c r="L289" s="302">
        <f t="shared" si="223"/>
        <v>0.27951155898632862</v>
      </c>
      <c r="M289" s="302">
        <f t="shared" si="224"/>
        <v>0.47517118030542083</v>
      </c>
      <c r="N289" s="302">
        <f t="shared" si="225"/>
        <v>3.7100000000000977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27.984145856303854</v>
      </c>
      <c r="C292" s="299" t="str">
        <f>CONCATENATE("(",ROUND((B292/$H294)*100,1),")")</f>
        <v>(57.6)</v>
      </c>
      <c r="D292" s="302">
        <f>'Ind T6'!W117</f>
        <v>2.1882274816794935</v>
      </c>
      <c r="E292" s="299" t="str">
        <f>CONCATENATE("(",ROUND((D292/$H294)*100,1),")")</f>
        <v>(4.5)</v>
      </c>
      <c r="F292" s="302">
        <f>'Ind T6'!X117</f>
        <v>3.888650018711878</v>
      </c>
      <c r="G292" s="299" t="str">
        <f>CONCATENATE("(",ROUND((F292/$H294)*100,1),")")</f>
        <v>(8)</v>
      </c>
      <c r="H292" s="302">
        <f>SUM(B292,D292,F292)</f>
        <v>34.061023356695223</v>
      </c>
      <c r="I292" s="299" t="str">
        <f>CONCATENATE("(",ROUND((H292/$H294)*100,1),")")</f>
        <v>(70.1)</v>
      </c>
      <c r="K292" s="302">
        <f>B292-B282</f>
        <v>3.3318779945453016</v>
      </c>
      <c r="L292" s="302">
        <f>D292-D282</f>
        <v>0.32448876820004835</v>
      </c>
      <c r="M292" s="302">
        <f>F292-F282</f>
        <v>0.67209316034903921</v>
      </c>
      <c r="N292" s="302">
        <f>SUM(K292:M292)</f>
        <v>4.328459923094389</v>
      </c>
    </row>
    <row r="293" spans="1:14" x14ac:dyDescent="0.2">
      <c r="A293" s="282" t="s">
        <v>365</v>
      </c>
      <c r="B293" s="302">
        <f>'Ind T6'!V116</f>
        <v>10.548652652689841</v>
      </c>
      <c r="C293" s="299" t="str">
        <f>CONCATENATE("(",ROUND((B293/$H294)*100,1),")")</f>
        <v>(21.7)</v>
      </c>
      <c r="D293" s="302">
        <f>'Ind T6'!W116</f>
        <v>2.5100408498327678</v>
      </c>
      <c r="E293" s="299" t="str">
        <f>CONCATENATE("(",ROUND((D293/$H294)*100,1),")")</f>
        <v>(5.2)</v>
      </c>
      <c r="F293" s="302">
        <f>'Ind T6'!X116</f>
        <v>1.4392831407822475</v>
      </c>
      <c r="G293" s="299" t="str">
        <f>CONCATENATE("(",ROUND((F293/$H294)*100,1),")")</f>
        <v>(3)</v>
      </c>
      <c r="H293" s="302">
        <f t="shared" ref="H293" si="226">SUM(B293,D293,F293)</f>
        <v>14.497976643304856</v>
      </c>
      <c r="I293" s="299" t="str">
        <f>CONCATENATE("(",ROUND((H293/$H294)*100,1),")")</f>
        <v>(29.9)</v>
      </c>
      <c r="K293" s="302">
        <f t="shared" ref="K293:K294" si="227">B293-B283</f>
        <v>1.9991433433625154</v>
      </c>
      <c r="L293" s="302">
        <f t="shared" ref="L293:L294" si="228">D293-D283</f>
        <v>0.23069733912503265</v>
      </c>
      <c r="M293" s="302">
        <f t="shared" ref="M293:M294" si="229">F293-F283</f>
        <v>0.21769939441813446</v>
      </c>
      <c r="N293" s="302">
        <f t="shared" ref="N293:N294" si="230">SUM(K293:M293)</f>
        <v>2.4475400769056828</v>
      </c>
    </row>
    <row r="294" spans="1:14" x14ac:dyDescent="0.2">
      <c r="A294" s="282" t="s">
        <v>363</v>
      </c>
      <c r="B294" s="302">
        <f>SUM(B292:B293)</f>
        <v>38.532798508993693</v>
      </c>
      <c r="C294" s="299" t="str">
        <f>CONCATENATE("(",ROUND((B294/$H294)*100,1),")")</f>
        <v>(79.4)</v>
      </c>
      <c r="D294" s="302">
        <f>SUM(D292:D293)</f>
        <v>4.6982683315122618</v>
      </c>
      <c r="E294" s="299" t="str">
        <f>CONCATENATE("(",ROUND((D294/$H294)*100,1),")")</f>
        <v>(9.7)</v>
      </c>
      <c r="F294" s="302">
        <f>SUM(F292:F293)</f>
        <v>5.3279331594941253</v>
      </c>
      <c r="G294" s="299" t="str">
        <f>CONCATENATE("(",ROUND((F294/$H294)*100,1),")")</f>
        <v>(11)</v>
      </c>
      <c r="H294" s="302">
        <f>SUM(H292:H293)</f>
        <v>48.559000000000083</v>
      </c>
      <c r="I294" s="299" t="str">
        <f>CONCATENATE("(",ROUND((H294/$H294)*100,1),")")</f>
        <v>(100)</v>
      </c>
      <c r="K294" s="302">
        <f t="shared" si="227"/>
        <v>5.3310213379078135</v>
      </c>
      <c r="L294" s="302">
        <f t="shared" si="228"/>
        <v>0.55518610732508122</v>
      </c>
      <c r="M294" s="302">
        <f t="shared" si="229"/>
        <v>0.88979255476717345</v>
      </c>
      <c r="N294" s="302">
        <f t="shared" si="230"/>
        <v>6.7760000000000682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20.839457277184906</v>
      </c>
      <c r="C303" s="299" t="str">
        <f>CONCATENATE("(",ROUND((B303/$H305)*100,1),")")</f>
        <v>(42.3)</v>
      </c>
      <c r="D303" s="302">
        <f>'Ind T6'!M126</f>
        <v>0.8980497694813413</v>
      </c>
      <c r="E303" s="299" t="str">
        <f>CONCATENATE("(",ROUND((D303/$H305)*100,1),")")</f>
        <v>(1.8)</v>
      </c>
      <c r="F303" s="302">
        <f>'Ind T6'!N126</f>
        <v>4.5725447933903673</v>
      </c>
      <c r="G303" s="299" t="str">
        <f>CONCATENATE("(",ROUND((F303/$H305)*100,1),")")</f>
        <v>(9.3)</v>
      </c>
      <c r="H303" s="302">
        <f>SUM(B303,D303,F303)</f>
        <v>26.310051840056616</v>
      </c>
      <c r="I303" s="299" t="str">
        <f>CONCATENATE("(",ROUND((H303/$H305)*100,1),")")</f>
        <v>(53.4)</v>
      </c>
      <c r="K303" s="302">
        <f>B308-B303</f>
        <v>-0.78348025107914054</v>
      </c>
      <c r="L303" s="302">
        <f>D308-D303</f>
        <v>2.4472126667068883E-3</v>
      </c>
      <c r="M303" s="302">
        <f>F308-F303</f>
        <v>4.8703492448282759E-2</v>
      </c>
      <c r="N303" s="302">
        <f>SUM(K303:M303)</f>
        <v>-0.7323295459641509</v>
      </c>
    </row>
    <row r="304" spans="1:14" x14ac:dyDescent="0.2">
      <c r="A304" s="282" t="s">
        <v>365</v>
      </c>
      <c r="B304" s="302">
        <f>'Ind T6'!L125</f>
        <v>17.174443353037894</v>
      </c>
      <c r="C304" s="299" t="str">
        <f>CONCATENATE("(",ROUND((B304/$H305)*100,1),")")</f>
        <v>(34.9)</v>
      </c>
      <c r="D304" s="302">
        <f>'Ind T6'!M125</f>
        <v>4.8399118066574562</v>
      </c>
      <c r="E304" s="299" t="str">
        <f>CONCATENATE("(",ROUND((D304/$H305)*100,1),")")</f>
        <v>(9.8)</v>
      </c>
      <c r="F304" s="302">
        <f>'Ind T6'!N125</f>
        <v>0.94659300024812576</v>
      </c>
      <c r="G304" s="299" t="str">
        <f>CONCATENATE("(",ROUND((F304/$H305)*100,1),")")</f>
        <v>(1.9)</v>
      </c>
      <c r="H304" s="302">
        <f t="shared" ref="H304" si="231">SUM(B304,D304,F304)</f>
        <v>22.960948159943474</v>
      </c>
      <c r="I304" s="299" t="str">
        <f>CONCATENATE("(",ROUND((H304/$H305)*100,1),")")</f>
        <v>(46.6)</v>
      </c>
      <c r="K304" s="302">
        <f t="shared" ref="K304:K305" si="232">B309-B304</f>
        <v>-0.7155684201096264</v>
      </c>
      <c r="L304" s="302">
        <f t="shared" ref="L304:L305" si="233">D309-D304</f>
        <v>-0.25136103240630447</v>
      </c>
      <c r="M304" s="302">
        <f t="shared" ref="M304:M305" si="234">F309-F304</f>
        <v>1.2589984800047693E-3</v>
      </c>
      <c r="N304" s="302">
        <f t="shared" ref="N304:N305" si="235">SUM(K304:M304)</f>
        <v>-0.96567045403592611</v>
      </c>
    </row>
    <row r="305" spans="1:14" x14ac:dyDescent="0.2">
      <c r="A305" s="282" t="s">
        <v>363</v>
      </c>
      <c r="B305" s="302">
        <f>SUM(B303:B304)</f>
        <v>38.0139006302228</v>
      </c>
      <c r="C305" s="299" t="str">
        <f>CONCATENATE("(",ROUND((B305/$H305)*100,1),")")</f>
        <v>(77.2)</v>
      </c>
      <c r="D305" s="302">
        <f>SUM(D303:D304)</f>
        <v>5.7379615761387974</v>
      </c>
      <c r="E305" s="299" t="str">
        <f>CONCATENATE("(",ROUND((D305/$H305)*100,1),")")</f>
        <v>(11.6)</v>
      </c>
      <c r="F305" s="302">
        <f>SUM(F303:F304)</f>
        <v>5.5191377936384933</v>
      </c>
      <c r="G305" s="299" t="str">
        <f>CONCATENATE("(",ROUND((F305/$H305)*100,1),")")</f>
        <v>(11.2)</v>
      </c>
      <c r="H305" s="302">
        <f>SUM(H303:H304)</f>
        <v>49.271000000000086</v>
      </c>
      <c r="I305" s="299" t="str">
        <f>CONCATENATE("(",ROUND((H305/$H305)*100,1),")")</f>
        <v>(100)</v>
      </c>
      <c r="K305" s="302">
        <f t="shared" si="232"/>
        <v>-1.4990486711887669</v>
      </c>
      <c r="L305" s="302">
        <f t="shared" si="233"/>
        <v>-0.24891381973959703</v>
      </c>
      <c r="M305" s="302">
        <f t="shared" si="234"/>
        <v>4.9962490928287195E-2</v>
      </c>
      <c r="N305" s="302">
        <f t="shared" si="235"/>
        <v>-1.6980000000000768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20.055977026105765</v>
      </c>
      <c r="C308" s="299" t="str">
        <f>CONCATENATE("(",ROUND((B308/$H310)*100,1),")")</f>
        <v>(42.2)</v>
      </c>
      <c r="D308" s="302">
        <f>'Ind T6'!R126</f>
        <v>0.90049698214804819</v>
      </c>
      <c r="E308" s="299" t="str">
        <f>CONCATENATE("(",ROUND((D308/$H310)*100,1),")")</f>
        <v>(1.9)</v>
      </c>
      <c r="F308" s="302">
        <f>'Ind T6'!S126</f>
        <v>4.6212482858386501</v>
      </c>
      <c r="G308" s="299" t="str">
        <f>CONCATENATE("(",ROUND((F308/$H310)*100,1),")")</f>
        <v>(9.7)</v>
      </c>
      <c r="H308" s="302">
        <f>SUM(B308,D308,F308)</f>
        <v>25.577722294092464</v>
      </c>
      <c r="I308" s="299" t="str">
        <f>CONCATENATE("(",ROUND((H308/$H310)*100,1),")")</f>
        <v>(53.8)</v>
      </c>
      <c r="K308" s="302">
        <f>B313-B308</f>
        <v>-1.9223836848867393</v>
      </c>
      <c r="L308" s="302">
        <f>D313-D308</f>
        <v>-3.0554381559067756E-2</v>
      </c>
      <c r="M308" s="302">
        <f>F313-F308</f>
        <v>-0.27449050189128332</v>
      </c>
      <c r="N308" s="302">
        <f>SUM(K308:M308)</f>
        <v>-2.2274285683370905</v>
      </c>
    </row>
    <row r="309" spans="1:14" x14ac:dyDescent="0.2">
      <c r="A309" s="282" t="s">
        <v>365</v>
      </c>
      <c r="B309" s="302">
        <f>'Ind T6'!Q125</f>
        <v>16.458874932928268</v>
      </c>
      <c r="C309" s="299" t="str">
        <f>CONCATENATE("(",ROUND((B309/$H310)*100,1),")")</f>
        <v>(34.6)</v>
      </c>
      <c r="D309" s="302">
        <f>'Ind T6'!R125</f>
        <v>4.5885507742511518</v>
      </c>
      <c r="E309" s="299" t="str">
        <f>CONCATENATE("(",ROUND((D309/$H310)*100,1),")")</f>
        <v>(9.6)</v>
      </c>
      <c r="F309" s="302">
        <f>'Ind T6'!S125</f>
        <v>0.94785199872813053</v>
      </c>
      <c r="G309" s="299" t="str">
        <f>CONCATENATE("(",ROUND((F309/$H310)*100,1),")")</f>
        <v>(2)</v>
      </c>
      <c r="H309" s="302">
        <f t="shared" ref="H309" si="236">SUM(B309,D309,F309)</f>
        <v>21.995277705907551</v>
      </c>
      <c r="I309" s="299" t="str">
        <f>CONCATENATE("(",ROUND((H309/$H310)*100,1),")")</f>
        <v>(46.2)</v>
      </c>
      <c r="K309" s="302">
        <f t="shared" ref="K309:K310" si="237">B314-B309</f>
        <v>-1.6255224378319379</v>
      </c>
      <c r="L309" s="302">
        <f t="shared" ref="L309:L310" si="238">D314-D309</f>
        <v>-0.49113959567465848</v>
      </c>
      <c r="M309" s="302">
        <f t="shared" ref="M309:M310" si="239">F314-F309</f>
        <v>-7.7909398156296716E-2</v>
      </c>
      <c r="N309" s="302">
        <f t="shared" ref="N309:N310" si="240">SUM(K309:M309)</f>
        <v>-2.1945714316628933</v>
      </c>
    </row>
    <row r="310" spans="1:14" x14ac:dyDescent="0.2">
      <c r="A310" s="282" t="s">
        <v>363</v>
      </c>
      <c r="B310" s="302">
        <f>SUM(B308:B309)</f>
        <v>36.514851959034033</v>
      </c>
      <c r="C310" s="299" t="str">
        <f>CONCATENATE("(",ROUND((B310/$H310)*100,1),")")</f>
        <v>(76.8)</v>
      </c>
      <c r="D310" s="302">
        <f>SUM(D308:D309)</f>
        <v>5.4890477563992004</v>
      </c>
      <c r="E310" s="299" t="str">
        <f>CONCATENATE("(",ROUND((D310/$H310)*100,1),")")</f>
        <v>(11.5)</v>
      </c>
      <c r="F310" s="302">
        <f>SUM(F308:F309)</f>
        <v>5.5691002845667805</v>
      </c>
      <c r="G310" s="299" t="str">
        <f>CONCATENATE("(",ROUND((F310/$H310)*100,1),")")</f>
        <v>(11.7)</v>
      </c>
      <c r="H310" s="302">
        <f>SUM(H308:H309)</f>
        <v>47.573000000000015</v>
      </c>
      <c r="I310" s="299" t="str">
        <f>CONCATENATE("(",ROUND((H310/$H310)*100,1),")")</f>
        <v>(100)</v>
      </c>
      <c r="K310" s="302">
        <f t="shared" si="237"/>
        <v>-3.547906122718679</v>
      </c>
      <c r="L310" s="302">
        <f t="shared" si="238"/>
        <v>-0.52169397723372679</v>
      </c>
      <c r="M310" s="302">
        <f t="shared" si="239"/>
        <v>-0.35239990004757971</v>
      </c>
      <c r="N310" s="302">
        <f t="shared" si="240"/>
        <v>-4.4219999999999855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18.133593341219026</v>
      </c>
      <c r="C313" s="299" t="str">
        <f>CONCATENATE("(",ROUND((B313/$H315)*100,1),")")</f>
        <v>(42)</v>
      </c>
      <c r="D313" s="302">
        <f>'Ind T6'!W126</f>
        <v>0.86994260058898043</v>
      </c>
      <c r="E313" s="299" t="str">
        <f>CONCATENATE("(",ROUND((D313/$H315)*100,1),")")</f>
        <v>(2)</v>
      </c>
      <c r="F313" s="302">
        <f>'Ind T6'!X126</f>
        <v>4.3467577839473668</v>
      </c>
      <c r="G313" s="299" t="str">
        <f>CONCATENATE("(",ROUND((F313/$H315)*100,1),")")</f>
        <v>(10.1)</v>
      </c>
      <c r="H313" s="302">
        <f>SUM(B313,D313,F313)</f>
        <v>23.350293725755375</v>
      </c>
      <c r="I313" s="299" t="str">
        <f>CONCATENATE("(",ROUND((H313/$H315)*100,1),")")</f>
        <v>(54.1)</v>
      </c>
      <c r="K313" s="302">
        <f>B313-B303</f>
        <v>-2.7058639359658798</v>
      </c>
      <c r="L313" s="302">
        <f>D313-D303</f>
        <v>-2.8107168892360868E-2</v>
      </c>
      <c r="M313" s="302">
        <f>F313-F303</f>
        <v>-0.22578700944300056</v>
      </c>
      <c r="N313" s="302">
        <f>SUM(K313:M313)</f>
        <v>-2.9597581143012412</v>
      </c>
    </row>
    <row r="314" spans="1:14" x14ac:dyDescent="0.2">
      <c r="A314" s="282" t="s">
        <v>365</v>
      </c>
      <c r="B314" s="302">
        <f>'Ind T6'!V125</f>
        <v>14.83335249509633</v>
      </c>
      <c r="C314" s="299" t="str">
        <f>CONCATENATE("(",ROUND((B314/$H315)*100,1),")")</f>
        <v>(34.4)</v>
      </c>
      <c r="D314" s="302">
        <f>'Ind T6'!W125</f>
        <v>4.0974111785764933</v>
      </c>
      <c r="E314" s="299" t="str">
        <f>CONCATENATE("(",ROUND((D314/$H315)*100,1),")")</f>
        <v>(9.5)</v>
      </c>
      <c r="F314" s="302">
        <f>'Ind T6'!X125</f>
        <v>0.86994260057183381</v>
      </c>
      <c r="G314" s="299" t="str">
        <f>CONCATENATE("(",ROUND((F314/$H315)*100,1),")")</f>
        <v>(2)</v>
      </c>
      <c r="H314" s="302">
        <f t="shared" ref="H314" si="241">SUM(B314,D314,F314)</f>
        <v>19.800706274244654</v>
      </c>
      <c r="I314" s="299" t="str">
        <f>CONCATENATE("(",ROUND((H314/$H315)*100,1),")")</f>
        <v>(45.9)</v>
      </c>
      <c r="K314" s="302">
        <f t="shared" ref="K314:K315" si="242">B314-B304</f>
        <v>-2.3410908579415644</v>
      </c>
      <c r="L314" s="302">
        <f t="shared" ref="L314:L315" si="243">D314-D304</f>
        <v>-0.74250062808096295</v>
      </c>
      <c r="M314" s="302">
        <f t="shared" ref="M314:M315" si="244">F314-F304</f>
        <v>-7.6650399676291947E-2</v>
      </c>
      <c r="N314" s="302">
        <f t="shared" ref="N314:N315" si="245">SUM(K314:M314)</f>
        <v>-3.1602418856988193</v>
      </c>
    </row>
    <row r="315" spans="1:14" x14ac:dyDescent="0.2">
      <c r="A315" s="282" t="s">
        <v>363</v>
      </c>
      <c r="B315" s="302">
        <f>SUM(B313:B314)</f>
        <v>32.966945836315354</v>
      </c>
      <c r="C315" s="299" t="str">
        <f>CONCATENATE("(",ROUND((B315/$H315)*100,1),")")</f>
        <v>(76.4)</v>
      </c>
      <c r="D315" s="302">
        <f>SUM(D313:D314)</f>
        <v>4.9673537791654736</v>
      </c>
      <c r="E315" s="299" t="str">
        <f>CONCATENATE("(",ROUND((D315/$H315)*100,1),")")</f>
        <v>(11.5)</v>
      </c>
      <c r="F315" s="302">
        <f>SUM(F313:F314)</f>
        <v>5.2167003845192008</v>
      </c>
      <c r="G315" s="299" t="str">
        <f>CONCATENATE("(",ROUND((F315/$H315)*100,1),")")</f>
        <v>(12.1)</v>
      </c>
      <c r="H315" s="302">
        <f>SUM(H313:H314)</f>
        <v>43.151000000000025</v>
      </c>
      <c r="I315" s="299" t="str">
        <f>CONCATENATE("(",ROUND((H315/$H315)*100,1),")")</f>
        <v>(100)</v>
      </c>
      <c r="K315" s="302">
        <f t="shared" si="242"/>
        <v>-5.0469547939074459</v>
      </c>
      <c r="L315" s="302">
        <f t="shared" si="243"/>
        <v>-0.77060779697332382</v>
      </c>
      <c r="M315" s="302">
        <f t="shared" si="244"/>
        <v>-0.30243740911929251</v>
      </c>
      <c r="N315" s="302">
        <f t="shared" si="245"/>
        <v>-6.1200000000000623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10.369177118797721</v>
      </c>
      <c r="C324" s="299" t="str">
        <f>CONCATENATE("(",ROUND((B324/$H326)*100,1),")")</f>
        <v>(30.1)</v>
      </c>
      <c r="D324" s="302">
        <f>'Ind T6'!M135</f>
        <v>2.5312363536124103</v>
      </c>
      <c r="E324" s="299" t="str">
        <f>CONCATENATE("(",ROUND((D324/$H326)*100,1),")")</f>
        <v>(7.4)</v>
      </c>
      <c r="F324" s="302">
        <f>'Ind T6'!N135</f>
        <v>1.6147746668177925</v>
      </c>
      <c r="G324" s="299" t="str">
        <f>CONCATENATE("(",ROUND((F324/$H326)*100,1),")")</f>
        <v>(4.7)</v>
      </c>
      <c r="H324" s="302">
        <f>SUM(B324,D324,F324)</f>
        <v>14.515188139227924</v>
      </c>
      <c r="I324" s="299" t="str">
        <f>CONCATENATE("(",ROUND((H324/$H326)*100,1),")")</f>
        <v>(42.2)</v>
      </c>
      <c r="K324" s="302">
        <f>B329-B324</f>
        <v>5.8225536665631239E-2</v>
      </c>
      <c r="L324" s="302">
        <f>D329-D324</f>
        <v>2.0936319795563207E-2</v>
      </c>
      <c r="M324" s="302">
        <f>F329-F324</f>
        <v>9.4537283516814341E-2</v>
      </c>
      <c r="N324" s="302">
        <f>SUM(K324:M324)</f>
        <v>0.17369913997800879</v>
      </c>
    </row>
    <row r="325" spans="1:14" x14ac:dyDescent="0.2">
      <c r="A325" s="282" t="s">
        <v>365</v>
      </c>
      <c r="B325" s="302">
        <f>'Ind T6'!L134</f>
        <v>10.10044320459893</v>
      </c>
      <c r="C325" s="299" t="str">
        <f>CONCATENATE("(",ROUND((B325/$H326)*100,1),")")</f>
        <v>(29.3)</v>
      </c>
      <c r="D325" s="302">
        <f>'Ind T6'!M134</f>
        <v>7.7154297162400098</v>
      </c>
      <c r="E325" s="299" t="str">
        <f>CONCATENATE("(",ROUND((D325/$H326)*100,1),")")</f>
        <v>(22.4)</v>
      </c>
      <c r="F325" s="302">
        <f>'Ind T6'!N134</f>
        <v>2.0949389399331344</v>
      </c>
      <c r="G325" s="299" t="str">
        <f>CONCATENATE("(",ROUND((F325/$H326)*100,1),")")</f>
        <v>(6.1)</v>
      </c>
      <c r="H325" s="302">
        <f t="shared" ref="H325" si="246">SUM(B325,D325,F325)</f>
        <v>19.910811860772075</v>
      </c>
      <c r="I325" s="299" t="str">
        <f>CONCATENATE("(",ROUND((H325/$H326)*100,1),")")</f>
        <v>(57.8)</v>
      </c>
      <c r="K325" s="302">
        <f t="shared" ref="K325:K326" si="247">B330-B325</f>
        <v>0.42611953618728116</v>
      </c>
      <c r="L325" s="302">
        <f t="shared" ref="L325:L326" si="248">D330-D325</f>
        <v>-0.28921899008660912</v>
      </c>
      <c r="M325" s="302">
        <f t="shared" ref="M325:M326" si="249">F330-F325</f>
        <v>4.3400313921337919E-2</v>
      </c>
      <c r="N325" s="302">
        <f t="shared" ref="N325:N326" si="250">SUM(K325:M325)</f>
        <v>0.18030086002200996</v>
      </c>
    </row>
    <row r="326" spans="1:14" x14ac:dyDescent="0.2">
      <c r="A326" s="282" t="s">
        <v>363</v>
      </c>
      <c r="B326" s="302">
        <f>SUM(B324:B325)</f>
        <v>20.469620323396651</v>
      </c>
      <c r="C326" s="299" t="str">
        <f>CONCATENATE("(",ROUND((B326/$H326)*100,1),")")</f>
        <v>(59.5)</v>
      </c>
      <c r="D326" s="302">
        <f>SUM(D324:D325)</f>
        <v>10.24666606985242</v>
      </c>
      <c r="E326" s="299" t="str">
        <f>CONCATENATE("(",ROUND((D326/$H326)*100,1),")")</f>
        <v>(29.8)</v>
      </c>
      <c r="F326" s="302">
        <f>SUM(F324:F325)</f>
        <v>3.7097136067509267</v>
      </c>
      <c r="G326" s="299" t="str">
        <f>CONCATENATE("(",ROUND((F326/$H326)*100,1),")")</f>
        <v>(10.8)</v>
      </c>
      <c r="H326" s="302">
        <f>SUM(H324:H325)</f>
        <v>34.426000000000002</v>
      </c>
      <c r="I326" s="299" t="str">
        <f>CONCATENATE("(",ROUND((H326/$H326)*100,1),")")</f>
        <v>(100)</v>
      </c>
      <c r="K326" s="302">
        <f t="shared" si="247"/>
        <v>0.48434507285291417</v>
      </c>
      <c r="L326" s="302">
        <f t="shared" si="248"/>
        <v>-0.2682826702910468</v>
      </c>
      <c r="M326" s="302">
        <f t="shared" si="249"/>
        <v>0.13793759743815226</v>
      </c>
      <c r="N326" s="302">
        <f t="shared" si="250"/>
        <v>0.35400000000001963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10.427402655463352</v>
      </c>
      <c r="C329" s="299" t="str">
        <f>CONCATENATE("(",ROUND((B329/$H331)*100,1),")")</f>
        <v>(30)</v>
      </c>
      <c r="D329" s="302">
        <f>'Ind T6'!R135</f>
        <v>2.5521726734079735</v>
      </c>
      <c r="E329" s="299" t="str">
        <f>CONCATENATE("(",ROUND((D329/$H331)*100,1),")")</f>
        <v>(7.3)</v>
      </c>
      <c r="F329" s="302">
        <f>'Ind T6'!S135</f>
        <v>1.7093119503346068</v>
      </c>
      <c r="G329" s="299" t="str">
        <f>CONCATENATE("(",ROUND((F329/$H331)*100,1),")")</f>
        <v>(4.9)</v>
      </c>
      <c r="H329" s="302">
        <f>SUM(B329,D329,F329)</f>
        <v>14.688887279205932</v>
      </c>
      <c r="I329" s="299" t="str">
        <f>CONCATENATE("(",ROUND((H329/$H331)*100,1),")")</f>
        <v>(42.2)</v>
      </c>
      <c r="K329" s="302">
        <f>B334-B329</f>
        <v>1.2478906319926164</v>
      </c>
      <c r="L329" s="302">
        <f>D334-D329</f>
        <v>0.35739681009637581</v>
      </c>
      <c r="M329" s="302">
        <f>F334-F329</f>
        <v>0.37005603512211915</v>
      </c>
      <c r="N329" s="302">
        <f>SUM(K329:M329)</f>
        <v>1.9753434772111114</v>
      </c>
    </row>
    <row r="330" spans="1:14" x14ac:dyDescent="0.2">
      <c r="A330" s="282" t="s">
        <v>365</v>
      </c>
      <c r="B330" s="302">
        <f>'Ind T6'!Q134</f>
        <v>10.526562740786211</v>
      </c>
      <c r="C330" s="299" t="str">
        <f>CONCATENATE("(",ROUND((B330/$H331)*100,1),")")</f>
        <v>(30.3)</v>
      </c>
      <c r="D330" s="302">
        <f>'Ind T6'!R134</f>
        <v>7.4262107261534007</v>
      </c>
      <c r="E330" s="299" t="str">
        <f>CONCATENATE("(",ROUND((D330/$H331)*100,1),")")</f>
        <v>(21.4)</v>
      </c>
      <c r="F330" s="302">
        <f>'Ind T6'!S134</f>
        <v>2.1383392538544723</v>
      </c>
      <c r="G330" s="299" t="str">
        <f>CONCATENATE("(",ROUND((F330/$H331)*100,1),")")</f>
        <v>(6.1)</v>
      </c>
      <c r="H330" s="302">
        <f t="shared" ref="H330" si="251">SUM(B330,D330,F330)</f>
        <v>20.091112720794083</v>
      </c>
      <c r="I330" s="299" t="str">
        <f>CONCATENATE("(",ROUND((H330/$H331)*100,1),")")</f>
        <v>(57.8)</v>
      </c>
      <c r="K330" s="302">
        <f t="shared" ref="K330:K331" si="252">B335-B330</f>
        <v>2.0985201097501012</v>
      </c>
      <c r="L330" s="302">
        <f t="shared" ref="L330:L331" si="253">D335-D330</f>
        <v>0.18837626281597419</v>
      </c>
      <c r="M330" s="302">
        <f t="shared" ref="M330:M331" si="254">F335-F330</f>
        <v>0.27376015022275757</v>
      </c>
      <c r="N330" s="302">
        <f t="shared" ref="N330:N331" si="255">SUM(K330:M330)</f>
        <v>2.5606565227888329</v>
      </c>
    </row>
    <row r="331" spans="1:14" x14ac:dyDescent="0.2">
      <c r="A331" s="282" t="s">
        <v>363</v>
      </c>
      <c r="B331" s="302">
        <f>SUM(B329:B330)</f>
        <v>20.953965396249565</v>
      </c>
      <c r="C331" s="299" t="str">
        <f>CONCATENATE("(",ROUND((B331/$H331)*100,1),")")</f>
        <v>(60.2)</v>
      </c>
      <c r="D331" s="302">
        <f>SUM(D329:D330)</f>
        <v>9.9783833995613733</v>
      </c>
      <c r="E331" s="299" t="str">
        <f>CONCATENATE("(",ROUND((D331/$H331)*100,1),")")</f>
        <v>(28.7)</v>
      </c>
      <c r="F331" s="302">
        <f>SUM(F329:F330)</f>
        <v>3.8476512041890789</v>
      </c>
      <c r="G331" s="299" t="str">
        <f>CONCATENATE("(",ROUND((F331/$H331)*100,1),")")</f>
        <v>(11.1)</v>
      </c>
      <c r="H331" s="302">
        <f>SUM(H329:H330)</f>
        <v>34.780000000000015</v>
      </c>
      <c r="I331" s="299" t="str">
        <f>CONCATENATE("(",ROUND((H331/$H331)*100,1),")")</f>
        <v>(100)</v>
      </c>
      <c r="K331" s="302">
        <f t="shared" si="252"/>
        <v>3.3464107417427158</v>
      </c>
      <c r="L331" s="302">
        <f t="shared" si="253"/>
        <v>0.54577307291235044</v>
      </c>
      <c r="M331" s="302">
        <f t="shared" si="254"/>
        <v>0.6438161853448765</v>
      </c>
      <c r="N331" s="302">
        <f t="shared" si="255"/>
        <v>4.5359999999999427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11.675293287455968</v>
      </c>
      <c r="C334" s="299" t="str">
        <f>CONCATENATE("(",ROUND((B334/$H336)*100,1),")")</f>
        <v>(29.7)</v>
      </c>
      <c r="D334" s="302">
        <f>'Ind T6'!W135</f>
        <v>2.9095694835043493</v>
      </c>
      <c r="E334" s="299" t="str">
        <f>CONCATENATE("(",ROUND((D334/$H336)*100,1),")")</f>
        <v>(7.4)</v>
      </c>
      <c r="F334" s="302">
        <f>'Ind T6'!X135</f>
        <v>2.079367985456726</v>
      </c>
      <c r="G334" s="299" t="str">
        <f>CONCATENATE("(",ROUND((F334/$H336)*100,1),")")</f>
        <v>(5.3)</v>
      </c>
      <c r="H334" s="302">
        <f>SUM(B334,D334,F334)</f>
        <v>16.664230756417044</v>
      </c>
      <c r="I334" s="299" t="str">
        <f>CONCATENATE("(",ROUND((H334/$H336)*100,1),")")</f>
        <v>(42.4)</v>
      </c>
      <c r="K334" s="302">
        <f>B334-B324</f>
        <v>1.3061161686582476</v>
      </c>
      <c r="L334" s="302">
        <f>D334-D324</f>
        <v>0.37833312989193901</v>
      </c>
      <c r="M334" s="302">
        <f>F334-F324</f>
        <v>0.46459331863893349</v>
      </c>
      <c r="N334" s="302">
        <f>SUM(K334:M334)</f>
        <v>2.1490426171891199</v>
      </c>
    </row>
    <row r="335" spans="1:14" x14ac:dyDescent="0.2">
      <c r="A335" s="282" t="s">
        <v>365</v>
      </c>
      <c r="B335" s="302">
        <f>'Ind T6'!V134</f>
        <v>12.625082850536312</v>
      </c>
      <c r="C335" s="299" t="str">
        <f>CONCATENATE("(",ROUND((B335/$H336)*100,1),")")</f>
        <v>(32.1)</v>
      </c>
      <c r="D335" s="302">
        <f>'Ind T6'!W134</f>
        <v>7.6145869889693749</v>
      </c>
      <c r="E335" s="299" t="str">
        <f>CONCATENATE("(",ROUND((D335/$H336)*100,1),")")</f>
        <v>(19.4)</v>
      </c>
      <c r="F335" s="302">
        <f>'Ind T6'!X134</f>
        <v>2.4120994040772299</v>
      </c>
      <c r="G335" s="299" t="str">
        <f>CONCATENATE("(",ROUND((F335/$H336)*100,1),")")</f>
        <v>(6.1)</v>
      </c>
      <c r="H335" s="302">
        <f>SUM(B335,D335,F335)</f>
        <v>22.651769243582919</v>
      </c>
      <c r="I335" s="299" t="str">
        <f>CONCATENATE("(",ROUND((H335/$H336)*100,1),")")</f>
        <v>(57.6)</v>
      </c>
      <c r="K335" s="302">
        <f t="shared" ref="K335:K336" si="256">B335-B325</f>
        <v>2.5246396459373823</v>
      </c>
      <c r="L335" s="302">
        <f t="shared" ref="L335:L336" si="257">D335-D325</f>
        <v>-0.10084272727063492</v>
      </c>
      <c r="M335" s="302">
        <f t="shared" ref="M335:M336" si="258">F335-F325</f>
        <v>0.31716046414409549</v>
      </c>
      <c r="N335" s="302">
        <f t="shared" ref="N335:N336" si="259">SUM(K335:M335)</f>
        <v>2.7409573828108429</v>
      </c>
    </row>
    <row r="336" spans="1:14" x14ac:dyDescent="0.2">
      <c r="A336" s="282" t="s">
        <v>363</v>
      </c>
      <c r="B336" s="302">
        <f>SUM(B334:B335)</f>
        <v>24.300376137992281</v>
      </c>
      <c r="C336" s="299" t="str">
        <f>CONCATENATE("(",ROUND((B336/$H336)*100,1),")")</f>
        <v>(61.8)</v>
      </c>
      <c r="D336" s="302">
        <f>SUM(D334:D335)</f>
        <v>10.524156472473724</v>
      </c>
      <c r="E336" s="299" t="str">
        <f>CONCATENATE("(",ROUND((D336/$H336)*100,1),")")</f>
        <v>(26.8)</v>
      </c>
      <c r="F336" s="302">
        <f>SUM(F334:F335)</f>
        <v>4.4914673895339554</v>
      </c>
      <c r="G336" s="299" t="str">
        <f>CONCATENATE("(",ROUND((F336/$H336)*100,1),")")</f>
        <v>(11.4)</v>
      </c>
      <c r="H336" s="302">
        <f>SUM(H334:H335)</f>
        <v>39.31599999999996</v>
      </c>
      <c r="I336" s="299" t="str">
        <f>CONCATENATE("(",ROUND((H336/$H336)*100,1),")")</f>
        <v>(100)</v>
      </c>
      <c r="K336" s="302">
        <f t="shared" si="256"/>
        <v>3.83075581459563</v>
      </c>
      <c r="L336" s="302">
        <f t="shared" si="257"/>
        <v>0.27749040262130364</v>
      </c>
      <c r="M336" s="302">
        <f t="shared" si="258"/>
        <v>0.78175378278302876</v>
      </c>
      <c r="N336" s="302">
        <f t="shared" si="259"/>
        <v>4.8899999999999624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62.171748151798809</v>
      </c>
      <c r="C345" s="299" t="str">
        <f>CONCATENATE("(",ROUND((B345/$H347)*100,1),")")</f>
        <v>(40.2)</v>
      </c>
      <c r="D345" s="302">
        <f>'Ind T6'!M144</f>
        <v>9.9584268237693152</v>
      </c>
      <c r="E345" s="299" t="str">
        <f>CONCATENATE("(",ROUND((D345/$H347)*100,1),")")</f>
        <v>(6.4)</v>
      </c>
      <c r="F345" s="302">
        <f>'Ind T6'!N144</f>
        <v>12.772343702088737</v>
      </c>
      <c r="G345" s="299" t="str">
        <f>CONCATENATE("(",ROUND((F345/$H347)*100,1),")")</f>
        <v>(8.3)</v>
      </c>
      <c r="H345" s="302">
        <f>SUM(B345,D345,F345)</f>
        <v>84.902518677656857</v>
      </c>
      <c r="I345" s="299" t="str">
        <f>CONCATENATE("(",ROUND((H345/$H347)*100,1),")")</f>
        <v>(54.9)</v>
      </c>
      <c r="K345" s="302">
        <f>B350-B345</f>
        <v>2.2101681309499099</v>
      </c>
      <c r="L345" s="302">
        <f>D350-D345</f>
        <v>0.73531252500916189</v>
      </c>
      <c r="M345" s="302">
        <f>F350-F345</f>
        <v>0.81669632971534156</v>
      </c>
      <c r="N345" s="302">
        <f>SUM(K345:M345)</f>
        <v>3.7621769856744134</v>
      </c>
    </row>
    <row r="346" spans="1:14" x14ac:dyDescent="0.2">
      <c r="A346" s="282" t="s">
        <v>365</v>
      </c>
      <c r="B346" s="302">
        <f>'Ind T6'!L143</f>
        <v>41.588486851910247</v>
      </c>
      <c r="C346" s="299" t="str">
        <f>CONCATENATE("(",ROUND((B346/$H347)*100,1),")")</f>
        <v>(26.9)</v>
      </c>
      <c r="D346" s="302">
        <f>'Ind T6'!M143</f>
        <v>17.606616971538529</v>
      </c>
      <c r="E346" s="299" t="str">
        <f>CONCATENATE("(",ROUND((D346/$H347)*100,1),")")</f>
        <v>(11.4)</v>
      </c>
      <c r="F346" s="302">
        <f>'Ind T6'!N143</f>
        <v>10.560377498894344</v>
      </c>
      <c r="G346" s="299" t="str">
        <f>CONCATENATE("(",ROUND((F346/$H347)*100,1),")")</f>
        <v>(6.8)</v>
      </c>
      <c r="H346" s="302">
        <f t="shared" ref="H346" si="260">SUM(B346,D346,F346)</f>
        <v>69.755481322343115</v>
      </c>
      <c r="I346" s="299" t="str">
        <f>CONCATENATE("(",ROUND((H346/$H347)*100,1),")")</f>
        <v>(45.1)</v>
      </c>
      <c r="K346" s="302">
        <f t="shared" ref="K346:K347" si="261">B351-B346</f>
        <v>2.8217923516401413</v>
      </c>
      <c r="L346" s="302">
        <f t="shared" ref="L346:L347" si="262">D351-D346</f>
        <v>1.2163717660077396</v>
      </c>
      <c r="M346" s="302">
        <f t="shared" ref="M346:M347" si="263">F351-F346</f>
        <v>1.0706588966775161</v>
      </c>
      <c r="N346" s="302">
        <f t="shared" ref="N346:N347" si="264">SUM(K346:M346)</f>
        <v>5.108823014325397</v>
      </c>
    </row>
    <row r="347" spans="1:14" x14ac:dyDescent="0.2">
      <c r="A347" s="282" t="s">
        <v>363</v>
      </c>
      <c r="B347" s="302">
        <f>SUM(B345:B346)</f>
        <v>103.76023500370906</v>
      </c>
      <c r="C347" s="299" t="str">
        <f>CONCATENATE("(",ROUND((B347/$H347)*100,1),")")</f>
        <v>(67.1)</v>
      </c>
      <c r="D347" s="302">
        <f>SUM(D345:D346)</f>
        <v>27.565043795307844</v>
      </c>
      <c r="E347" s="299" t="str">
        <f>CONCATENATE("(",ROUND((D347/$H347)*100,1),")")</f>
        <v>(17.8)</v>
      </c>
      <c r="F347" s="302">
        <f>SUM(F345:F346)</f>
        <v>23.33272120098308</v>
      </c>
      <c r="G347" s="299" t="str">
        <f>CONCATENATE("(",ROUND((F347/$H347)*100,1),")")</f>
        <v>(15.1)</v>
      </c>
      <c r="H347" s="302">
        <f>SUM(H345:H346)</f>
        <v>154.65799999999996</v>
      </c>
      <c r="I347" s="299" t="str">
        <f>CONCATENATE("(",ROUND((H347/$H347)*100,1),")")</f>
        <v>(100)</v>
      </c>
      <c r="K347" s="302">
        <f t="shared" si="261"/>
        <v>5.0319604825900512</v>
      </c>
      <c r="L347" s="302">
        <f t="shared" si="262"/>
        <v>1.9516842910169032</v>
      </c>
      <c r="M347" s="302">
        <f t="shared" si="263"/>
        <v>1.8873552263928559</v>
      </c>
      <c r="N347" s="302">
        <f t="shared" si="264"/>
        <v>8.8709999999998104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64.381916282748719</v>
      </c>
      <c r="C350" s="299" t="str">
        <f>CONCATENATE("(",ROUND((B350/$H352)*100,1),")")</f>
        <v>(39.4)</v>
      </c>
      <c r="D350" s="302">
        <f>'Ind T6'!R144</f>
        <v>10.693739348778477</v>
      </c>
      <c r="E350" s="299" t="str">
        <f>CONCATENATE("(",ROUND((D350/$H352)*100,1),")")</f>
        <v>(6.5)</v>
      </c>
      <c r="F350" s="302">
        <f>'Ind T6'!S144</f>
        <v>13.589040031804078</v>
      </c>
      <c r="G350" s="299" t="str">
        <f>CONCATENATE("(",ROUND((F350/$H352)*100,1),")")</f>
        <v>(8.3)</v>
      </c>
      <c r="H350" s="302">
        <f>SUM(B350,D350,F350)</f>
        <v>88.664695663331273</v>
      </c>
      <c r="I350" s="299" t="str">
        <f>CONCATENATE("(",ROUND((H350/$H352)*100,1),")")</f>
        <v>(54.2)</v>
      </c>
      <c r="K350" s="302">
        <f>B355-B350</f>
        <v>3.4034355397200642</v>
      </c>
      <c r="L350" s="302">
        <f>D355-D350</f>
        <v>1.3591183623151526</v>
      </c>
      <c r="M350" s="302">
        <f>F355-F350</f>
        <v>1.3526579381870736</v>
      </c>
      <c r="N350" s="302">
        <f>SUM(K350:M350)</f>
        <v>6.1152118402222904</v>
      </c>
    </row>
    <row r="351" spans="1:14" x14ac:dyDescent="0.2">
      <c r="A351" s="282" t="s">
        <v>365</v>
      </c>
      <c r="B351" s="302">
        <f>'Ind T6'!Q143</f>
        <v>44.410279203550388</v>
      </c>
      <c r="C351" s="299" t="str">
        <f>CONCATENATE("(",ROUND((B351/$H352)*100,1),")")</f>
        <v>(27.2)</v>
      </c>
      <c r="D351" s="302">
        <f>'Ind T6'!R143</f>
        <v>18.822988737546268</v>
      </c>
      <c r="E351" s="299" t="str">
        <f>CONCATENATE("(",ROUND((D351/$H352)*100,1),")")</f>
        <v>(11.5)</v>
      </c>
      <c r="F351" s="302">
        <f>'Ind T6'!S143</f>
        <v>11.63103639557186</v>
      </c>
      <c r="G351" s="299" t="str">
        <f>CONCATENATE("(",ROUND((F351/$H352)*100,1),")")</f>
        <v>(7.1)</v>
      </c>
      <c r="H351" s="302">
        <f t="shared" ref="H351" si="265">SUM(B351,D351,F351)</f>
        <v>74.864304336668511</v>
      </c>
      <c r="I351" s="299" t="str">
        <f>CONCATENATE("(",ROUND((H351/$H352)*100,1),")")</f>
        <v>(45.8)</v>
      </c>
      <c r="K351" s="302">
        <f t="shared" ref="K351:K352" si="266">B356-B351</f>
        <v>4.206439882080673</v>
      </c>
      <c r="L351" s="302">
        <f t="shared" ref="L351:L352" si="267">D356-D351</f>
        <v>1.8560038839978787</v>
      </c>
      <c r="M351" s="302">
        <f t="shared" ref="M351:M352" si="268">F356-F351</f>
        <v>1.8603443936997266</v>
      </c>
      <c r="N351" s="302">
        <f t="shared" ref="N351:N352" si="269">SUM(K351:M351)</f>
        <v>7.9227881597782783</v>
      </c>
    </row>
    <row r="352" spans="1:14" x14ac:dyDescent="0.2">
      <c r="A352" s="282" t="s">
        <v>363</v>
      </c>
      <c r="B352" s="302">
        <f>SUM(B350:B351)</f>
        <v>108.79219548629911</v>
      </c>
      <c r="C352" s="299" t="str">
        <f>CONCATENATE("(",ROUND((B352/$H352)*100,1),")")</f>
        <v>(66.5)</v>
      </c>
      <c r="D352" s="302">
        <f>SUM(D350:D351)</f>
        <v>29.516728086324747</v>
      </c>
      <c r="E352" s="299" t="str">
        <f>CONCATENATE("(",ROUND((D352/$H352)*100,1),")")</f>
        <v>(18)</v>
      </c>
      <c r="F352" s="302">
        <f>SUM(F350:F351)</f>
        <v>25.220076427375936</v>
      </c>
      <c r="G352" s="299" t="str">
        <f>CONCATENATE("(",ROUND((F352/$H352)*100,1),")")</f>
        <v>(15.4)</v>
      </c>
      <c r="H352" s="302">
        <f>SUM(H350:H351)</f>
        <v>163.52899999999977</v>
      </c>
      <c r="I352" s="299" t="str">
        <f>CONCATENATE("(",ROUND((H352/$H352)*100,1),")")</f>
        <v>(100)</v>
      </c>
      <c r="K352" s="302">
        <f t="shared" si="266"/>
        <v>7.6098754218007372</v>
      </c>
      <c r="L352" s="302">
        <f t="shared" si="267"/>
        <v>3.2151222463130296</v>
      </c>
      <c r="M352" s="302">
        <f t="shared" si="268"/>
        <v>3.213002331886802</v>
      </c>
      <c r="N352" s="302">
        <f t="shared" si="269"/>
        <v>14.038000000000569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67.785351822468783</v>
      </c>
      <c r="C355" s="299" t="str">
        <f>CONCATENATE("(",ROUND((B355/$H357)*100,1),")")</f>
        <v>(38.2)</v>
      </c>
      <c r="D355" s="302">
        <f>'Ind T6'!W144</f>
        <v>12.05285771109363</v>
      </c>
      <c r="E355" s="299" t="str">
        <f>CONCATENATE("(",ROUND((D355/$H357)*100,1),")")</f>
        <v>(6.8)</v>
      </c>
      <c r="F355" s="302">
        <f>'Ind T6'!X144</f>
        <v>14.941697969991152</v>
      </c>
      <c r="G355" s="299" t="str">
        <f>CONCATENATE("(",ROUND((F355/$H357)*100,1),")")</f>
        <v>(8.4)</v>
      </c>
      <c r="H355" s="302">
        <f>SUM(B355,D355,F355)</f>
        <v>94.779907503553559</v>
      </c>
      <c r="I355" s="299" t="str">
        <f>CONCATENATE("(",ROUND((H355/$H357)*100,1),")")</f>
        <v>(53.4)</v>
      </c>
      <c r="K355" s="302">
        <f>B355-B345</f>
        <v>5.6136036706699741</v>
      </c>
      <c r="L355" s="302">
        <f>D355-D345</f>
        <v>2.0944308873243145</v>
      </c>
      <c r="M355" s="302">
        <f>F355-F345</f>
        <v>2.1693542679024151</v>
      </c>
      <c r="N355" s="302">
        <f>SUM(K355:M355)</f>
        <v>9.8773888258967038</v>
      </c>
    </row>
    <row r="356" spans="1:14" x14ac:dyDescent="0.2">
      <c r="A356" s="282" t="s">
        <v>365</v>
      </c>
      <c r="B356" s="302">
        <f>'Ind T6'!V143</f>
        <v>48.616719085631061</v>
      </c>
      <c r="C356" s="299" t="str">
        <f>CONCATENATE("(",ROUND((B356/$H357)*100,1),")")</f>
        <v>(27.4)</v>
      </c>
      <c r="D356" s="302">
        <f>'Ind T6'!W143</f>
        <v>20.678992621544147</v>
      </c>
      <c r="E356" s="299" t="str">
        <f>CONCATENATE("(",ROUND((D356/$H357)*100,1),")")</f>
        <v>(11.6)</v>
      </c>
      <c r="F356" s="302">
        <f>'Ind T6'!X143</f>
        <v>13.491380789271586</v>
      </c>
      <c r="G356" s="299" t="str">
        <f>CONCATENATE("(",ROUND((F356/$H357)*100,1),")")</f>
        <v>(7.6)</v>
      </c>
      <c r="H356" s="302">
        <f t="shared" ref="H356" si="270">SUM(B356,D356,F356)</f>
        <v>82.787092496446789</v>
      </c>
      <c r="I356" s="299" t="str">
        <f>CONCATENATE("(",ROUND((H356/$H357)*100,1),")")</f>
        <v>(46.6)</v>
      </c>
      <c r="K356" s="302">
        <f t="shared" ref="K356:K357" si="271">B356-B346</f>
        <v>7.0282322337208143</v>
      </c>
      <c r="L356" s="302">
        <f t="shared" ref="L356:L357" si="272">D356-D346</f>
        <v>3.0723756500056183</v>
      </c>
      <c r="M356" s="302">
        <f t="shared" ref="M356:M357" si="273">F356-F346</f>
        <v>2.9310032903772427</v>
      </c>
      <c r="N356" s="302">
        <f t="shared" ref="N356:N357" si="274">SUM(K356:M356)</f>
        <v>13.031611174103675</v>
      </c>
    </row>
    <row r="357" spans="1:14" x14ac:dyDescent="0.2">
      <c r="A357" s="282" t="s">
        <v>363</v>
      </c>
      <c r="B357" s="302">
        <f>SUM(B355:B356)</f>
        <v>116.40207090809984</v>
      </c>
      <c r="C357" s="299" t="str">
        <f>CONCATENATE("(",ROUND((B357/$H357)*100,1),")")</f>
        <v>(65.6)</v>
      </c>
      <c r="D357" s="302">
        <f>SUM(D355:D356)</f>
        <v>32.731850332637777</v>
      </c>
      <c r="E357" s="299" t="str">
        <f>CONCATENATE("(",ROUND((D357/$H357)*100,1),")")</f>
        <v>(18.4)</v>
      </c>
      <c r="F357" s="302">
        <f>SUM(F355:F356)</f>
        <v>28.433078759262738</v>
      </c>
      <c r="G357" s="299" t="str">
        <f>CONCATENATE("(",ROUND((F357/$H357)*100,1),")")</f>
        <v>(16)</v>
      </c>
      <c r="H357" s="302">
        <f>SUM(H355:H356)</f>
        <v>177.56700000000035</v>
      </c>
      <c r="I357" s="299" t="str">
        <f>CONCATENATE("(",ROUND((H357/$H357)*100,1),")")</f>
        <v>(100)</v>
      </c>
      <c r="K357" s="302">
        <f t="shared" si="271"/>
        <v>12.641835904390788</v>
      </c>
      <c r="L357" s="302">
        <f t="shared" si="272"/>
        <v>5.1668065373299328</v>
      </c>
      <c r="M357" s="302">
        <f t="shared" si="273"/>
        <v>5.1003575582796579</v>
      </c>
      <c r="N357" s="302">
        <f t="shared" si="274"/>
        <v>22.909000000000379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49.10994104647925</v>
      </c>
      <c r="C366" s="299" t="str">
        <f>CONCATENATE("(",ROUND((B366/$H368)*100,1),")")</f>
        <v>(33)</v>
      </c>
      <c r="D366" s="302">
        <f>'Ind T6'!M153</f>
        <v>21.531286737638339</v>
      </c>
      <c r="E366" s="299" t="str">
        <f>CONCATENATE("(",ROUND((D366/$H368)*100,1),")")</f>
        <v>(14.5)</v>
      </c>
      <c r="F366" s="302">
        <f>'Ind T6'!N153</f>
        <v>12.228810190236505</v>
      </c>
      <c r="G366" s="299" t="str">
        <f>CONCATENATE("(",ROUND((F366/$H368)*100,1),")")</f>
        <v>(8.2)</v>
      </c>
      <c r="H366" s="302">
        <f>SUM(B366,D366,F366)</f>
        <v>82.870037974354091</v>
      </c>
      <c r="I366" s="299" t="str">
        <f>CONCATENATE("(",ROUND((H366/$H368)*100,1),")")</f>
        <v>(55.7)</v>
      </c>
      <c r="K366" s="302">
        <f>B371-B366</f>
        <v>2.9133057318409712</v>
      </c>
      <c r="L366" s="302">
        <f>D371-D366</f>
        <v>1.2303960997571686</v>
      </c>
      <c r="M366" s="302">
        <f>F371-F366</f>
        <v>0.52272790440590278</v>
      </c>
      <c r="N366" s="302">
        <f>SUM(K366:M366)</f>
        <v>4.6664297360040425</v>
      </c>
    </row>
    <row r="367" spans="1:14" x14ac:dyDescent="0.2">
      <c r="A367" s="282" t="s">
        <v>365</v>
      </c>
      <c r="B367" s="302">
        <f>'Ind T6'!L152</f>
        <v>27.119301537941947</v>
      </c>
      <c r="C367" s="299" t="str">
        <f>CONCATENATE("(",ROUND((B367/$H368)*100,1),")")</f>
        <v>(18.2)</v>
      </c>
      <c r="D367" s="302">
        <f>'Ind T6'!M152</f>
        <v>27.624900485368912</v>
      </c>
      <c r="E367" s="299" t="str">
        <f>CONCATENATE("(",ROUND((D367/$H368)*100,1),")")</f>
        <v>(18.6)</v>
      </c>
      <c r="F367" s="302">
        <f>'Ind T6'!N152</f>
        <v>11.08276000233481</v>
      </c>
      <c r="G367" s="299" t="str">
        <f>CONCATENATE("(",ROUND((F367/$H368)*100,1),")")</f>
        <v>(7.5)</v>
      </c>
      <c r="H367" s="302">
        <f t="shared" ref="H367" si="275">SUM(B367,D367,F367)</f>
        <v>65.82696202564567</v>
      </c>
      <c r="I367" s="299" t="str">
        <f>CONCATENATE("(",ROUND((H367/$H368)*100,1),")")</f>
        <v>(44.3)</v>
      </c>
      <c r="K367" s="302">
        <f t="shared" ref="K367:K368" si="276">B372-B367</f>
        <v>2.125089666454766</v>
      </c>
      <c r="L367" s="302">
        <f t="shared" ref="L367:L368" si="277">D372-D367</f>
        <v>1.0894775971992594</v>
      </c>
      <c r="M367" s="302">
        <f t="shared" ref="M367:M368" si="278">F372-F367</f>
        <v>0.46200300034216468</v>
      </c>
      <c r="N367" s="302">
        <f t="shared" ref="N367:N368" si="279">SUM(K367:M367)</f>
        <v>3.6765702639961901</v>
      </c>
    </row>
    <row r="368" spans="1:14" x14ac:dyDescent="0.2">
      <c r="A368" s="282" t="s">
        <v>363</v>
      </c>
      <c r="B368" s="302">
        <f>SUM(B366:B367)</f>
        <v>76.2292425844212</v>
      </c>
      <c r="C368" s="299" t="str">
        <f>CONCATENATE("(",ROUND((B368/$H368)*100,1),")")</f>
        <v>(51.3)</v>
      </c>
      <c r="D368" s="302">
        <f>SUM(D366:D367)</f>
        <v>49.156187223007251</v>
      </c>
      <c r="E368" s="299" t="str">
        <f>CONCATENATE("(",ROUND((D368/$H368)*100,1),")")</f>
        <v>(33.1)</v>
      </c>
      <c r="F368" s="302">
        <f>SUM(F366:F367)</f>
        <v>23.311570192571317</v>
      </c>
      <c r="G368" s="299" t="str">
        <f>CONCATENATE("(",ROUND((F368/$H368)*100,1),")")</f>
        <v>(15.7)</v>
      </c>
      <c r="H368" s="302">
        <f>SUM(H366:H367)</f>
        <v>148.69699999999978</v>
      </c>
      <c r="I368" s="299" t="str">
        <f>CONCATENATE("(",ROUND((H368/$H368)*100,1),")")</f>
        <v>(100)</v>
      </c>
      <c r="K368" s="302">
        <f t="shared" si="276"/>
        <v>5.0383953982957337</v>
      </c>
      <c r="L368" s="302">
        <f t="shared" si="277"/>
        <v>2.319873696956428</v>
      </c>
      <c r="M368" s="302">
        <f t="shared" si="278"/>
        <v>0.98473090474806568</v>
      </c>
      <c r="N368" s="302">
        <f t="shared" si="279"/>
        <v>8.3430000000002273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52.023246778320221</v>
      </c>
      <c r="C371" s="299" t="str">
        <f>CONCATENATE("(",ROUND((B371/$H373)*100,1),")")</f>
        <v>(33.1)</v>
      </c>
      <c r="D371" s="302">
        <f>'Ind T6'!R153</f>
        <v>22.761682837395508</v>
      </c>
      <c r="E371" s="299" t="str">
        <f>CONCATENATE("(",ROUND((D371/$H373)*100,1),")")</f>
        <v>(14.5)</v>
      </c>
      <c r="F371" s="302">
        <f>'Ind T6'!S153</f>
        <v>12.751538094642408</v>
      </c>
      <c r="G371" s="299" t="str">
        <f>CONCATENATE("(",ROUND((F371/$H373)*100,1),")")</f>
        <v>(8.1)</v>
      </c>
      <c r="H371" s="302">
        <f>SUM(B371,D371,F371)</f>
        <v>87.536467710358139</v>
      </c>
      <c r="I371" s="299" t="str">
        <f>CONCATENATE("(",ROUND((H371/$H373)*100,1),")")</f>
        <v>(55.7)</v>
      </c>
      <c r="K371" s="302">
        <f>B376-B371</f>
        <v>4.1894223868323266</v>
      </c>
      <c r="L371" s="302">
        <f>D376-D371</f>
        <v>1.6080607502466222</v>
      </c>
      <c r="M371" s="302">
        <f>F376-F371</f>
        <v>1.0698307480438416</v>
      </c>
      <c r="N371" s="302">
        <f>SUM(K371:M371)</f>
        <v>6.8673138851227904</v>
      </c>
    </row>
    <row r="372" spans="1:14" x14ac:dyDescent="0.2">
      <c r="A372" s="282" t="s">
        <v>365</v>
      </c>
      <c r="B372" s="302">
        <f>'Ind T6'!Q152</f>
        <v>29.244391204396713</v>
      </c>
      <c r="C372" s="299" t="str">
        <f>CONCATENATE("(",ROUND((B372/$H373)*100,1),")")</f>
        <v>(18.6)</v>
      </c>
      <c r="D372" s="302">
        <f>'Ind T6'!R152</f>
        <v>28.714378082568171</v>
      </c>
      <c r="E372" s="299" t="str">
        <f>CONCATENATE("(",ROUND((D372/$H373)*100,1),")")</f>
        <v>(18.3)</v>
      </c>
      <c r="F372" s="302">
        <f>'Ind T6'!S152</f>
        <v>11.544763002676975</v>
      </c>
      <c r="G372" s="299" t="str">
        <f>CONCATENATE("(",ROUND((F372/$H373)*100,1),")")</f>
        <v>(7.4)</v>
      </c>
      <c r="H372" s="302">
        <f t="shared" ref="H372" si="280">SUM(B372,D372,F372)</f>
        <v>69.503532289641853</v>
      </c>
      <c r="I372" s="299" t="str">
        <f>CONCATENATE("(",ROUND((H372/$H373)*100,1),")")</f>
        <v>(44.3)</v>
      </c>
      <c r="K372" s="302">
        <f t="shared" ref="K372:K373" si="281">B377-B372</f>
        <v>3.0594269555955194</v>
      </c>
      <c r="L372" s="302">
        <f t="shared" ref="L372:L373" si="282">D377-D372</f>
        <v>1.2521390518565312</v>
      </c>
      <c r="M372" s="302">
        <f t="shared" ref="M372:M373" si="283">F377-F372</f>
        <v>1.0411201074250584</v>
      </c>
      <c r="N372" s="302">
        <f t="shared" ref="N372:N373" si="284">SUM(K372:M372)</f>
        <v>5.352686114877109</v>
      </c>
    </row>
    <row r="373" spans="1:14" x14ac:dyDescent="0.2">
      <c r="A373" s="282" t="s">
        <v>363</v>
      </c>
      <c r="B373" s="302">
        <f>SUM(B371:B372)</f>
        <v>81.267637982716934</v>
      </c>
      <c r="C373" s="299" t="str">
        <f>CONCATENATE("(",ROUND((B373/$H373)*100,1),")")</f>
        <v>(51.7)</v>
      </c>
      <c r="D373" s="302">
        <f>SUM(D371:D372)</f>
        <v>51.476060919963679</v>
      </c>
      <c r="E373" s="299" t="str">
        <f>CONCATENATE("(",ROUND((D373/$H373)*100,1),")")</f>
        <v>(32.8)</v>
      </c>
      <c r="F373" s="302">
        <f>SUM(F371:F372)</f>
        <v>24.296301097319382</v>
      </c>
      <c r="G373" s="299" t="str">
        <f>CONCATENATE("(",ROUND((F373/$H373)*100,1),")")</f>
        <v>(15.5)</v>
      </c>
      <c r="H373" s="302">
        <f>SUM(H371:H372)</f>
        <v>157.04</v>
      </c>
      <c r="I373" s="299" t="str">
        <f>CONCATENATE("(",ROUND((H373/$H373)*100,1),")")</f>
        <v>(100)</v>
      </c>
      <c r="K373" s="302">
        <f t="shared" si="281"/>
        <v>7.248849342427846</v>
      </c>
      <c r="L373" s="302">
        <f t="shared" si="282"/>
        <v>2.8601998021031534</v>
      </c>
      <c r="M373" s="302">
        <f t="shared" si="283"/>
        <v>2.1109508554689</v>
      </c>
      <c r="N373" s="302">
        <f t="shared" si="284"/>
        <v>12.219999999999899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56.212669165152548</v>
      </c>
      <c r="C376" s="299" t="str">
        <f>CONCATENATE("(",ROUND((B376/$H378)*100,1),")")</f>
        <v>(33.2)</v>
      </c>
      <c r="D376" s="302">
        <f>'Ind T6'!W153</f>
        <v>24.36974358764213</v>
      </c>
      <c r="E376" s="299" t="str">
        <f>CONCATENATE("(",ROUND((D376/$H378)*100,1),")")</f>
        <v>(14.4)</v>
      </c>
      <c r="F376" s="302">
        <f>'Ind T6'!X153</f>
        <v>13.821368842686249</v>
      </c>
      <c r="G376" s="299" t="str">
        <f>CONCATENATE("(",ROUND((F376/$H378)*100,1),")")</f>
        <v>(8.2)</v>
      </c>
      <c r="H376" s="302">
        <f>SUM(B376,D376,F376)</f>
        <v>94.403781595480936</v>
      </c>
      <c r="I376" s="299" t="str">
        <f>CONCATENATE("(",ROUND((H376/$H378)*100,1),")")</f>
        <v>(55.8)</v>
      </c>
      <c r="K376" s="302">
        <f>B376-B366</f>
        <v>7.1027281186732978</v>
      </c>
      <c r="L376" s="302">
        <f>D376-D366</f>
        <v>2.8384568500037908</v>
      </c>
      <c r="M376" s="302">
        <f>F376-F366</f>
        <v>1.5925586524497444</v>
      </c>
      <c r="N376" s="302">
        <f>SUM(K376:M376)</f>
        <v>11.533743621126833</v>
      </c>
    </row>
    <row r="377" spans="1:14" x14ac:dyDescent="0.2">
      <c r="A377" s="282" t="s">
        <v>365</v>
      </c>
      <c r="B377" s="302">
        <f>'Ind T6'!V152</f>
        <v>32.303818159992232</v>
      </c>
      <c r="C377" s="299" t="str">
        <f>CONCATENATE("(",ROUND((B377/$H378)*100,1),")")</f>
        <v>(19.1)</v>
      </c>
      <c r="D377" s="302">
        <f>'Ind T6'!W152</f>
        <v>29.966517134424702</v>
      </c>
      <c r="E377" s="299" t="str">
        <f>CONCATENATE("(",ROUND((D377/$H378)*100,1),")")</f>
        <v>(17.7)</v>
      </c>
      <c r="F377" s="302">
        <f>'Ind T6'!X152</f>
        <v>12.585883110102033</v>
      </c>
      <c r="G377" s="299" t="str">
        <f>CONCATENATE("(",ROUND((F377/$H378)*100,1),")")</f>
        <v>(7.4)</v>
      </c>
      <c r="H377" s="302">
        <f t="shared" ref="H377" si="285">SUM(B377,D377,F377)</f>
        <v>74.85621840451897</v>
      </c>
      <c r="I377" s="299" t="str">
        <f>CONCATENATE("(",ROUND((H377/$H378)*100,1),")")</f>
        <v>(44.2)</v>
      </c>
      <c r="K377" s="302">
        <f t="shared" ref="K377:K378" si="286">B377-B367</f>
        <v>5.1845166220502854</v>
      </c>
      <c r="L377" s="302">
        <f t="shared" ref="L377:L378" si="287">D377-D367</f>
        <v>2.3416166490557906</v>
      </c>
      <c r="M377" s="302">
        <f t="shared" ref="M377:M378" si="288">F377-F367</f>
        <v>1.5031231077672231</v>
      </c>
      <c r="N377" s="302">
        <f t="shared" ref="N377:N378" si="289">SUM(K377:M377)</f>
        <v>9.0292563788732991</v>
      </c>
    </row>
    <row r="378" spans="1:14" x14ac:dyDescent="0.2">
      <c r="A378" s="282" t="s">
        <v>363</v>
      </c>
      <c r="B378" s="302">
        <f>SUM(B376:B377)</f>
        <v>88.51648732514478</v>
      </c>
      <c r="C378" s="299" t="str">
        <f>CONCATENATE("(",ROUND((B378/$H378)*100,1),")")</f>
        <v>(52.3)</v>
      </c>
      <c r="D378" s="302">
        <f>SUM(D376:D377)</f>
        <v>54.336260722066832</v>
      </c>
      <c r="E378" s="299" t="str">
        <f>CONCATENATE("(",ROUND((D378/$H378)*100,1),")")</f>
        <v>(32.1)</v>
      </c>
      <c r="F378" s="302">
        <f>SUM(F376:F377)</f>
        <v>26.407251952788283</v>
      </c>
      <c r="G378" s="299" t="str">
        <f>CONCATENATE("(",ROUND((F378/$H378)*100,1),")")</f>
        <v>(15.6)</v>
      </c>
      <c r="H378" s="302">
        <f>SUM(H376:H377)</f>
        <v>169.25999999999991</v>
      </c>
      <c r="I378" s="299" t="str">
        <f>CONCATENATE("(",ROUND((H378/$H378)*100,1),")")</f>
        <v>(100)</v>
      </c>
      <c r="K378" s="302">
        <f t="shared" si="286"/>
        <v>12.28724474072358</v>
      </c>
      <c r="L378" s="302">
        <f t="shared" si="287"/>
        <v>5.1800734990595814</v>
      </c>
      <c r="M378" s="302">
        <f t="shared" si="288"/>
        <v>3.0956817602169657</v>
      </c>
      <c r="N378" s="302">
        <f t="shared" si="289"/>
        <v>20.563000000000127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27.26261939327129</v>
      </c>
      <c r="C387" s="299" t="str">
        <f>CONCATENATE("(",ROUND((B387/$H389)*100,1),")")</f>
        <v>(35.9)</v>
      </c>
      <c r="D387" s="302">
        <f>'Ind T6'!M162</f>
        <v>3.9262752213852194</v>
      </c>
      <c r="E387" s="299" t="str">
        <f>CONCATENATE("(",ROUND((D387/$H389)*100,1),")")</f>
        <v>(5.2)</v>
      </c>
      <c r="F387" s="302">
        <f>'Ind T6'!N162</f>
        <v>1.4742800116336199</v>
      </c>
      <c r="G387" s="299" t="str">
        <f>CONCATENATE("(",ROUND((F387/$H389)*100,1),")")</f>
        <v>(1.9)</v>
      </c>
      <c r="H387" s="302">
        <f>SUM(B387,D387,F387)</f>
        <v>32.663174626290129</v>
      </c>
      <c r="I387" s="299" t="str">
        <f>CONCATENATE("(",ROUND((H387/$H389)*100,1),")")</f>
        <v>(43.1)</v>
      </c>
      <c r="K387" s="302">
        <f>B392-B387</f>
        <v>0.80818839171334389</v>
      </c>
      <c r="L387" s="302">
        <f>D392-D387</f>
        <v>0.42190087080490679</v>
      </c>
      <c r="M387" s="302">
        <f>F392-F387</f>
        <v>7.6418501901149405E-2</v>
      </c>
      <c r="N387" s="302">
        <f>SUM(K387:M387)</f>
        <v>1.3065077644194001</v>
      </c>
    </row>
    <row r="388" spans="1:14" x14ac:dyDescent="0.2">
      <c r="A388" s="282" t="s">
        <v>365</v>
      </c>
      <c r="B388" s="302">
        <f>'Ind T6'!L161</f>
        <v>22.688387646836802</v>
      </c>
      <c r="C388" s="299" t="str">
        <f>CONCATENATE("(",ROUND((B388/$H389)*100,1),")")</f>
        <v>(29.9)</v>
      </c>
      <c r="D388" s="302">
        <f>'Ind T6'!M161</f>
        <v>18.059104369369237</v>
      </c>
      <c r="E388" s="299" t="str">
        <f>CONCATENATE("(",ROUND((D388/$H389)*100,1),")")</f>
        <v>(23.8)</v>
      </c>
      <c r="F388" s="302">
        <f>'Ind T6'!N161</f>
        <v>2.4393333575037106</v>
      </c>
      <c r="G388" s="299" t="str">
        <f>CONCATENATE("(",ROUND((F388/$H389)*100,1),")")</f>
        <v>(3.2)</v>
      </c>
      <c r="H388" s="302">
        <f t="shared" ref="H388" si="290">SUM(B388,D388,F388)</f>
        <v>43.186825373709752</v>
      </c>
      <c r="I388" s="299" t="str">
        <f>CONCATENATE("(",ROUND((H388/$H389)*100,1),")")</f>
        <v>(56.9)</v>
      </c>
      <c r="K388" s="302">
        <f t="shared" ref="K388:K389" si="291">B393-B388</f>
        <v>1.1537384072848766</v>
      </c>
      <c r="L388" s="302">
        <f t="shared" ref="L388:L389" si="292">D393-D388</f>
        <v>0.95741378418719947</v>
      </c>
      <c r="M388" s="302">
        <f t="shared" ref="M388:M389" si="293">F393-F388</f>
        <v>0.12734004410859079</v>
      </c>
      <c r="N388" s="302">
        <f t="shared" ref="N388:N389" si="294">SUM(K388:M388)</f>
        <v>2.2384922355806669</v>
      </c>
    </row>
    <row r="389" spans="1:14" x14ac:dyDescent="0.2">
      <c r="A389" s="282" t="s">
        <v>363</v>
      </c>
      <c r="B389" s="302">
        <f>SUM(B387:B388)</f>
        <v>49.951007040108095</v>
      </c>
      <c r="C389" s="299" t="str">
        <f>CONCATENATE("(",ROUND((B389/$H389)*100,1),")")</f>
        <v>(65.9)</v>
      </c>
      <c r="D389" s="302">
        <f>SUM(D387:D388)</f>
        <v>21.985379590754455</v>
      </c>
      <c r="E389" s="299" t="str">
        <f>CONCATENATE("(",ROUND((D389/$H389)*100,1),")")</f>
        <v>(29)</v>
      </c>
      <c r="F389" s="302">
        <f>SUM(F387:F388)</f>
        <v>3.9136133691373303</v>
      </c>
      <c r="G389" s="299" t="str">
        <f>CONCATENATE("(",ROUND((F389/$H389)*100,1),")")</f>
        <v>(5.2)</v>
      </c>
      <c r="H389" s="302">
        <f>SUM(H387:H388)</f>
        <v>75.849999999999881</v>
      </c>
      <c r="I389" s="299" t="str">
        <f>CONCATENATE("(",ROUND((H389/$H389)*100,1),")")</f>
        <v>(100)</v>
      </c>
      <c r="K389" s="302">
        <f t="shared" si="291"/>
        <v>1.9619267989982205</v>
      </c>
      <c r="L389" s="302">
        <f t="shared" si="292"/>
        <v>1.3793146549921076</v>
      </c>
      <c r="M389" s="302">
        <f t="shared" si="293"/>
        <v>0.20375854600974019</v>
      </c>
      <c r="N389" s="302">
        <f t="shared" si="294"/>
        <v>3.5450000000000683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28.070807784984634</v>
      </c>
      <c r="C392" s="299" t="str">
        <f>CONCATENATE("(",ROUND((B392/$H394)*100,1),")")</f>
        <v>(35.4)</v>
      </c>
      <c r="D392" s="302">
        <f>'Ind T6'!R162</f>
        <v>4.3481760921901262</v>
      </c>
      <c r="E392" s="299" t="str">
        <f>CONCATENATE("(",ROUND((D392/$H394)*100,1),")")</f>
        <v>(5.5)</v>
      </c>
      <c r="F392" s="302">
        <f>'Ind T6'!S162</f>
        <v>1.5506985135347693</v>
      </c>
      <c r="G392" s="299" t="str">
        <f>CONCATENATE("(",ROUND((F392/$H394)*100,1),")")</f>
        <v>(2)</v>
      </c>
      <c r="H392" s="302">
        <f>SUM(B392,D392,F392)</f>
        <v>33.969682390709529</v>
      </c>
      <c r="I392" s="299" t="str">
        <f>CONCATENATE("(",ROUND((H392/$H394)*100,1),")")</f>
        <v>(42.8)</v>
      </c>
      <c r="K392" s="302">
        <f>B397-B392</f>
        <v>-0.78193612734456153</v>
      </c>
      <c r="L392" s="302">
        <f>D397-D392</f>
        <v>0.51273980926561258</v>
      </c>
      <c r="M392" s="302">
        <f>F397-F392</f>
        <v>3.7635490602218713E-2</v>
      </c>
      <c r="N392" s="302">
        <f>SUM(K392:M392)</f>
        <v>-0.23156082747673024</v>
      </c>
    </row>
    <row r="393" spans="1:14" x14ac:dyDescent="0.2">
      <c r="A393" s="282" t="s">
        <v>365</v>
      </c>
      <c r="B393" s="302">
        <f>'Ind T6'!Q161</f>
        <v>23.842126054121678</v>
      </c>
      <c r="C393" s="299" t="str">
        <f>CONCATENATE("(",ROUND((B393/$H394)*100,1),")")</f>
        <v>(30)</v>
      </c>
      <c r="D393" s="302">
        <f>'Ind T6'!R161</f>
        <v>19.016518153556436</v>
      </c>
      <c r="E393" s="299" t="str">
        <f>CONCATENATE("(",ROUND((D393/$H394)*100,1),")")</f>
        <v>(24)</v>
      </c>
      <c r="F393" s="302">
        <f>'Ind T6'!S161</f>
        <v>2.5666734016123014</v>
      </c>
      <c r="G393" s="299" t="str">
        <f>CONCATENATE("(",ROUND((F393/$H394)*100,1),")")</f>
        <v>(3.2)</v>
      </c>
      <c r="H393" s="302">
        <f t="shared" ref="H393" si="295">SUM(B393,D393,F393)</f>
        <v>45.42531760929041</v>
      </c>
      <c r="I393" s="299" t="str">
        <f>CONCATENATE("(",ROUND((H393/$H394)*100,1),")")</f>
        <v>(57.2)</v>
      </c>
      <c r="K393" s="302">
        <f t="shared" ref="K393:K394" si="296">B398-B393</f>
        <v>0.31940473862555052</v>
      </c>
      <c r="L393" s="302">
        <f t="shared" ref="L393:L394" si="297">D398-D393</f>
        <v>0.26326972177087171</v>
      </c>
      <c r="M393" s="302">
        <f t="shared" ref="M393:M394" si="298">F398-F393</f>
        <v>5.5886367080416388E-2</v>
      </c>
      <c r="N393" s="302">
        <f t="shared" ref="N393:N394" si="299">SUM(K393:M393)</f>
        <v>0.63856082747683862</v>
      </c>
    </row>
    <row r="394" spans="1:14" x14ac:dyDescent="0.2">
      <c r="A394" s="282" t="s">
        <v>363</v>
      </c>
      <c r="B394" s="302">
        <f>SUM(B392:B393)</f>
        <v>51.912933839106316</v>
      </c>
      <c r="C394" s="299" t="str">
        <f>CONCATENATE("(",ROUND((B394/$H394)*100,1),")")</f>
        <v>(65.4)</v>
      </c>
      <c r="D394" s="302">
        <f>SUM(D392:D393)</f>
        <v>23.364694245746563</v>
      </c>
      <c r="E394" s="299" t="str">
        <f>CONCATENATE("(",ROUND((D394/$H394)*100,1),")")</f>
        <v>(29.4)</v>
      </c>
      <c r="F394" s="302">
        <f>SUM(F392:F393)</f>
        <v>4.1173719151470705</v>
      </c>
      <c r="G394" s="299" t="str">
        <f>CONCATENATE("(",ROUND((F394/$H394)*100,1),")")</f>
        <v>(5.2)</v>
      </c>
      <c r="H394" s="302">
        <f>SUM(H392:H393)</f>
        <v>79.394999999999939</v>
      </c>
      <c r="I394" s="299" t="str">
        <f>CONCATENATE("(",ROUND((H394/$H394)*100,1),")")</f>
        <v>(100)</v>
      </c>
      <c r="K394" s="302">
        <f t="shared" si="296"/>
        <v>-0.46253138871901456</v>
      </c>
      <c r="L394" s="302">
        <f t="shared" si="297"/>
        <v>0.77600953103648607</v>
      </c>
      <c r="M394" s="302">
        <f t="shared" si="298"/>
        <v>9.3521857682635101E-2</v>
      </c>
      <c r="N394" s="302">
        <f t="shared" si="299"/>
        <v>0.40700000000010661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27.288871657640072</v>
      </c>
      <c r="C397" s="299" t="str">
        <f>CONCATENATE("(",ROUND((B397/$H399)*100,1),")")</f>
        <v>(34.2)</v>
      </c>
      <c r="D397" s="302">
        <f>'Ind T6'!W162</f>
        <v>4.8609159014557388</v>
      </c>
      <c r="E397" s="299" t="str">
        <f>CONCATENATE("(",ROUND((D397/$H399)*100,1),")")</f>
        <v>(6.1)</v>
      </c>
      <c r="F397" s="302">
        <f>'Ind T6'!X162</f>
        <v>1.588334004136988</v>
      </c>
      <c r="G397" s="299" t="str">
        <f>CONCATENATE("(",ROUND((F397/$H399)*100,1),")")</f>
        <v>(2)</v>
      </c>
      <c r="H397" s="302">
        <f>SUM(B397,D397,F397)</f>
        <v>33.738121563232802</v>
      </c>
      <c r="I397" s="299" t="str">
        <f>CONCATENATE("(",ROUND((H397/$H399)*100,1),")")</f>
        <v>(42.3)</v>
      </c>
      <c r="K397" s="302">
        <f>B397-B387</f>
        <v>2.6252264368782363E-2</v>
      </c>
      <c r="L397" s="302">
        <f>D397-D387</f>
        <v>0.93464068007051937</v>
      </c>
      <c r="M397" s="302">
        <f>F397-F387</f>
        <v>0.11405399250336812</v>
      </c>
      <c r="N397" s="302">
        <f>SUM(K397:M397)</f>
        <v>1.0749469369426699</v>
      </c>
    </row>
    <row r="398" spans="1:14" x14ac:dyDescent="0.2">
      <c r="A398" s="282" t="s">
        <v>365</v>
      </c>
      <c r="B398" s="302">
        <f>'Ind T6'!V161</f>
        <v>24.161530792747229</v>
      </c>
      <c r="C398" s="299" t="str">
        <f>CONCATENATE("(",ROUND((B398/$H399)*100,1),")")</f>
        <v>(30.3)</v>
      </c>
      <c r="D398" s="302">
        <f>'Ind T6'!W161</f>
        <v>19.279787875327308</v>
      </c>
      <c r="E398" s="299" t="str">
        <f>CONCATENATE("(",ROUND((D398/$H399)*100,1),")")</f>
        <v>(24.2)</v>
      </c>
      <c r="F398" s="302">
        <f>'Ind T6'!X161</f>
        <v>2.6225597686927178</v>
      </c>
      <c r="G398" s="299" t="str">
        <f>CONCATENATE("(",ROUND((F398/$H399)*100,1),")")</f>
        <v>(3.3)</v>
      </c>
      <c r="H398" s="302">
        <f t="shared" ref="H398" si="300">SUM(B398,D398,F398)</f>
        <v>46.063878436767254</v>
      </c>
      <c r="I398" s="299" t="str">
        <f>CONCATENATE("(",ROUND((H398/$H399)*100,1),")")</f>
        <v>(57.7)</v>
      </c>
      <c r="K398" s="302">
        <f t="shared" ref="K398:K399" si="301">B398-B388</f>
        <v>1.4731431459104272</v>
      </c>
      <c r="L398" s="302">
        <f t="shared" ref="L398:L399" si="302">D398-D388</f>
        <v>1.2206835059580712</v>
      </c>
      <c r="M398" s="302">
        <f t="shared" ref="M398:M399" si="303">F398-F388</f>
        <v>0.18322641118900718</v>
      </c>
      <c r="N398" s="302">
        <f t="shared" ref="N398:N399" si="304">SUM(K398:M398)</f>
        <v>2.8770530630575055</v>
      </c>
    </row>
    <row r="399" spans="1:14" x14ac:dyDescent="0.2">
      <c r="A399" s="282" t="s">
        <v>363</v>
      </c>
      <c r="B399" s="302">
        <f>SUM(B397:B398)</f>
        <v>51.450402450387301</v>
      </c>
      <c r="C399" s="299" t="str">
        <f>CONCATENATE("(",ROUND((B399/$H399)*100,1),")")</f>
        <v>(64.5)</v>
      </c>
      <c r="D399" s="302">
        <f>SUM(D397:D398)</f>
        <v>24.140703776783049</v>
      </c>
      <c r="E399" s="299" t="str">
        <f>CONCATENATE("(",ROUND((D399/$H399)*100,1),")")</f>
        <v>(30.3)</v>
      </c>
      <c r="F399" s="302">
        <f>SUM(F397:F398)</f>
        <v>4.2108937728297056</v>
      </c>
      <c r="G399" s="299" t="str">
        <f>CONCATENATE("(",ROUND((F399/$H399)*100,1),")")</f>
        <v>(5.3)</v>
      </c>
      <c r="H399" s="302">
        <f>SUM(H397:H398)</f>
        <v>79.802000000000049</v>
      </c>
      <c r="I399" s="299" t="str">
        <f>CONCATENATE("(",ROUND((H399/$H399)*100,1),")")</f>
        <v>(100)</v>
      </c>
      <c r="K399" s="302">
        <f t="shared" si="301"/>
        <v>1.499395410279206</v>
      </c>
      <c r="L399" s="302">
        <f t="shared" si="302"/>
        <v>2.1553241860285937</v>
      </c>
      <c r="M399" s="302">
        <f t="shared" si="303"/>
        <v>0.29728040369237529</v>
      </c>
      <c r="N399" s="302">
        <f t="shared" si="304"/>
        <v>3.9520000000001749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29.264007448264888</v>
      </c>
      <c r="C408" s="299" t="str">
        <f>CONCATENATE("(",ROUND((B408/$H410)*100,1),")")</f>
        <v>(16.6)</v>
      </c>
      <c r="D408" s="302">
        <f>'Ind T6'!M171</f>
        <v>14.736879630433533</v>
      </c>
      <c r="E408" s="299" t="str">
        <f>CONCATENATE("(",ROUND((D408/$H410)*100,1),")")</f>
        <v>(8.3)</v>
      </c>
      <c r="F408" s="302">
        <f>'Ind T6'!N171</f>
        <v>9.4988152383645748</v>
      </c>
      <c r="G408" s="299" t="str">
        <f>CONCATENATE("(",ROUND((F408/$H410)*100,1),")")</f>
        <v>(5.4)</v>
      </c>
      <c r="H408" s="302">
        <f>SUM(B408,D408,F408)</f>
        <v>53.499702317062997</v>
      </c>
      <c r="I408" s="299" t="str">
        <f>CONCATENATE("(",ROUND((H408/$H410)*100,1),")")</f>
        <v>(30.3)</v>
      </c>
      <c r="K408" s="302">
        <f>B413-B408</f>
        <v>-0.68069555539251425</v>
      </c>
      <c r="L408" s="302">
        <f>D413-D408</f>
        <v>4.3639461258850432E-2</v>
      </c>
      <c r="M408" s="302">
        <f>F413-F408</f>
        <v>8.4116970148018666E-2</v>
      </c>
      <c r="N408" s="302">
        <f>SUM(K408:M408)</f>
        <v>-0.55293912398564515</v>
      </c>
    </row>
    <row r="409" spans="1:14" x14ac:dyDescent="0.2">
      <c r="A409" s="282" t="s">
        <v>365</v>
      </c>
      <c r="B409" s="302">
        <f>'Ind T6'!L170</f>
        <v>45.802307473029067</v>
      </c>
      <c r="C409" s="299" t="str">
        <f>CONCATENATE("(",ROUND((B409/$H410)*100,1),")")</f>
        <v>(25.9)</v>
      </c>
      <c r="D409" s="302">
        <f>'Ind T6'!M170</f>
        <v>63.113518088815276</v>
      </c>
      <c r="E409" s="299" t="str">
        <f>CONCATENATE("(",ROUND((D409/$H410)*100,1),")")</f>
        <v>(35.7)</v>
      </c>
      <c r="F409" s="302">
        <f>'Ind T6'!N170</f>
        <v>14.268472121092696</v>
      </c>
      <c r="G409" s="299" t="str">
        <f>CONCATENATE("(",ROUND((F409/$H410)*100,1),")")</f>
        <v>(8.1)</v>
      </c>
      <c r="H409" s="302">
        <f t="shared" ref="H409" si="305">SUM(B409,D409,F409)</f>
        <v>123.18429768293704</v>
      </c>
      <c r="I409" s="299" t="str">
        <f>CONCATENATE("(",ROUND((H409/$H410)*100,1),")")</f>
        <v>(69.7)</v>
      </c>
      <c r="K409" s="302">
        <f t="shared" ref="K409:K410" si="306">B414-B409</f>
        <v>0.53417579738669474</v>
      </c>
      <c r="L409" s="302">
        <f t="shared" ref="L409:L410" si="307">D414-D409</f>
        <v>-1.9965157263385436</v>
      </c>
      <c r="M409" s="302">
        <f t="shared" ref="M409:M410" si="308">F414-F409</f>
        <v>1.0279052937367084E-2</v>
      </c>
      <c r="N409" s="302">
        <f t="shared" ref="N409:N410" si="309">SUM(K409:M409)</f>
        <v>-1.4520608760144817</v>
      </c>
    </row>
    <row r="410" spans="1:14" x14ac:dyDescent="0.2">
      <c r="A410" s="282" t="s">
        <v>363</v>
      </c>
      <c r="B410" s="302">
        <f>SUM(B408:B409)</f>
        <v>75.066314921293952</v>
      </c>
      <c r="C410" s="299" t="str">
        <f>CONCATENATE("(",ROUND((B410/$H410)*100,1),")")</f>
        <v>(42.5)</v>
      </c>
      <c r="D410" s="302">
        <f>SUM(D408:D409)</f>
        <v>77.850397719248804</v>
      </c>
      <c r="E410" s="299" t="str">
        <f>CONCATENATE("(",ROUND((D410/$H410)*100,1),")")</f>
        <v>(44.1)</v>
      </c>
      <c r="F410" s="302">
        <f>SUM(F408:F409)</f>
        <v>23.767287359457271</v>
      </c>
      <c r="G410" s="299" t="str">
        <f>CONCATENATE("(",ROUND((F410/$H410)*100,1),")")</f>
        <v>(13.5)</v>
      </c>
      <c r="H410" s="302">
        <f>SUM(H408:H409)</f>
        <v>176.68400000000003</v>
      </c>
      <c r="I410" s="299" t="str">
        <f>CONCATENATE("(",ROUND((H410/$H410)*100,1),")")</f>
        <v>(100)</v>
      </c>
      <c r="K410" s="302">
        <f t="shared" si="306"/>
        <v>-0.14651975800580885</v>
      </c>
      <c r="L410" s="302">
        <f t="shared" si="307"/>
        <v>-1.9528762650796807</v>
      </c>
      <c r="M410" s="302">
        <f t="shared" si="308"/>
        <v>9.4396023085387526E-2</v>
      </c>
      <c r="N410" s="302">
        <f t="shared" si="309"/>
        <v>-2.005000000000102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28.583311892872374</v>
      </c>
      <c r="C413" s="299" t="str">
        <f>CONCATENATE("(",ROUND((B413/$H415)*100,1),")")</f>
        <v>(16.4)</v>
      </c>
      <c r="D413" s="302">
        <f>'Ind T6'!R171</f>
        <v>14.780519091692383</v>
      </c>
      <c r="E413" s="299" t="str">
        <f>CONCATENATE("(",ROUND((D413/$H415)*100,1),")")</f>
        <v>(8.5)</v>
      </c>
      <c r="F413" s="302">
        <f>'Ind T6'!S171</f>
        <v>9.5829322085125934</v>
      </c>
      <c r="G413" s="299" t="str">
        <f>CONCATENATE("(",ROUND((F413/$H415)*100,1),")")</f>
        <v>(5.5)</v>
      </c>
      <c r="H413" s="302">
        <f>SUM(B413,D413,F413)</f>
        <v>52.946763193077352</v>
      </c>
      <c r="I413" s="299" t="str">
        <f>CONCATENATE("(",ROUND((H413/$H415)*100,1),")")</f>
        <v>(30.3)</v>
      </c>
      <c r="K413" s="302">
        <f>B418-B413</f>
        <v>3.6032116560043903E-2</v>
      </c>
      <c r="L413" s="302">
        <f>D418-D413</f>
        <v>0.73073131618467357</v>
      </c>
      <c r="M413" s="302">
        <f>F418-F413</f>
        <v>0.56297236643851178</v>
      </c>
      <c r="N413" s="302">
        <f>SUM(K413:M413)</f>
        <v>1.3297357991832293</v>
      </c>
    </row>
    <row r="414" spans="1:14" x14ac:dyDescent="0.2">
      <c r="A414" s="282" t="s">
        <v>365</v>
      </c>
      <c r="B414" s="302">
        <f>'Ind T6'!Q170</f>
        <v>46.336483270415762</v>
      </c>
      <c r="C414" s="299" t="str">
        <f>CONCATENATE("(",ROUND((B414/$H415)*100,1),")")</f>
        <v>(26.5)</v>
      </c>
      <c r="D414" s="302">
        <f>'Ind T6'!R170</f>
        <v>61.117002362476732</v>
      </c>
      <c r="E414" s="299" t="str">
        <f>CONCATENATE("(",ROUND((D414/$H415)*100,1),")")</f>
        <v>(35)</v>
      </c>
      <c r="F414" s="302">
        <f>'Ind T6'!S170</f>
        <v>14.278751174030063</v>
      </c>
      <c r="G414" s="299" t="str">
        <f>CONCATENATE("(",ROUND((F414/$H415)*100,1),")")</f>
        <v>(8.2)</v>
      </c>
      <c r="H414" s="302">
        <f t="shared" ref="H414" si="310">SUM(B414,D414,F414)</f>
        <v>121.73223680692256</v>
      </c>
      <c r="I414" s="299" t="str">
        <f>CONCATENATE("(",ROUND((H414/$H415)*100,1),")")</f>
        <v>(69.7)</v>
      </c>
      <c r="K414" s="302">
        <f t="shared" ref="K414:K415" si="311">B419-B414</f>
        <v>3.4688941947577376</v>
      </c>
      <c r="L414" s="302">
        <f t="shared" ref="L414:L415" si="312">D419-D414</f>
        <v>-1.0657308204744993</v>
      </c>
      <c r="M414" s="302">
        <f t="shared" ref="M414:M415" si="313">F419-F414</f>
        <v>0.40910082653353541</v>
      </c>
      <c r="N414" s="302">
        <f t="shared" ref="N414:N415" si="314">SUM(K414:M414)</f>
        <v>2.8122642008167738</v>
      </c>
    </row>
    <row r="415" spans="1:14" x14ac:dyDescent="0.2">
      <c r="A415" s="282" t="s">
        <v>363</v>
      </c>
      <c r="B415" s="302">
        <f>SUM(B413:B414)</f>
        <v>74.919795163288143</v>
      </c>
      <c r="C415" s="299" t="str">
        <f>CONCATENATE("(",ROUND((B415/$H415)*100,1),")")</f>
        <v>(42.9)</v>
      </c>
      <c r="D415" s="302">
        <f>SUM(D413:D414)</f>
        <v>75.897521454169123</v>
      </c>
      <c r="E415" s="299" t="str">
        <f>CONCATENATE("(",ROUND((D415/$H415)*100,1),")")</f>
        <v>(43.4)</v>
      </c>
      <c r="F415" s="302">
        <f>SUM(F413:F414)</f>
        <v>23.861683382542658</v>
      </c>
      <c r="G415" s="299" t="str">
        <f>CONCATENATE("(",ROUND((F415/$H415)*100,1),")")</f>
        <v>(13.7)</v>
      </c>
      <c r="H415" s="302">
        <f>SUM(H413:H414)</f>
        <v>174.67899999999992</v>
      </c>
      <c r="I415" s="299" t="str">
        <f>CONCATENATE("(",ROUND((H415/$H415)*100,1),")")</f>
        <v>(100)</v>
      </c>
      <c r="K415" s="302">
        <f t="shared" si="311"/>
        <v>3.5049263113177744</v>
      </c>
      <c r="L415" s="302">
        <f t="shared" si="312"/>
        <v>-0.33499950428983993</v>
      </c>
      <c r="M415" s="302">
        <f t="shared" si="313"/>
        <v>0.9720731929720472</v>
      </c>
      <c r="N415" s="302">
        <f t="shared" si="314"/>
        <v>4.1419999999999817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28.619344009432417</v>
      </c>
      <c r="C418" s="299" t="str">
        <f>CONCATENATE("(",ROUND((B418/$H420)*100,1),")")</f>
        <v>(16)</v>
      </c>
      <c r="D418" s="302">
        <f>'Ind T6'!W171</f>
        <v>15.511250407877057</v>
      </c>
      <c r="E418" s="299" t="str">
        <f>CONCATENATE("(",ROUND((D418/$H420)*100,1),")")</f>
        <v>(8.7)</v>
      </c>
      <c r="F418" s="302">
        <f>'Ind T6'!X171</f>
        <v>10.145904574951105</v>
      </c>
      <c r="G418" s="299" t="str">
        <f>CONCATENATE("(",ROUND((F418/$H420)*100,1),")")</f>
        <v>(5.7)</v>
      </c>
      <c r="H418" s="302">
        <f>SUM(B418,D418,F418)</f>
        <v>54.276498992260578</v>
      </c>
      <c r="I418" s="299" t="str">
        <f>CONCATENATE("(",ROUND((H418/$H420)*100,1),")")</f>
        <v>(30.4)</v>
      </c>
      <c r="K418" s="302">
        <f>B418-B408</f>
        <v>-0.64466343883247035</v>
      </c>
      <c r="L418" s="302">
        <f>D418-D408</f>
        <v>0.77437077744352401</v>
      </c>
      <c r="M418" s="302">
        <f>F418-F408</f>
        <v>0.64708933658653045</v>
      </c>
      <c r="N418" s="302">
        <f>SUM(K418:M418)</f>
        <v>0.77679667519758411</v>
      </c>
    </row>
    <row r="419" spans="1:14" x14ac:dyDescent="0.2">
      <c r="A419" s="282" t="s">
        <v>365</v>
      </c>
      <c r="B419" s="302">
        <f>'Ind T6'!V170</f>
        <v>49.8053774651735</v>
      </c>
      <c r="C419" s="299" t="str">
        <f>CONCATENATE("(",ROUND((B419/$H420)*100,1),")")</f>
        <v>(27.9)</v>
      </c>
      <c r="D419" s="302">
        <f>'Ind T6'!W170</f>
        <v>60.051271542002233</v>
      </c>
      <c r="E419" s="299" t="str">
        <f>CONCATENATE("(",ROUND((D419/$H420)*100,1),")")</f>
        <v>(33.6)</v>
      </c>
      <c r="F419" s="302">
        <f>'Ind T6'!X170</f>
        <v>14.687852000563598</v>
      </c>
      <c r="G419" s="299" t="str">
        <f>CONCATENATE("(",ROUND((F419/$H420)*100,1),")")</f>
        <v>(8.2)</v>
      </c>
      <c r="H419" s="302">
        <f t="shared" ref="H419" si="315">SUM(B419,D419,F419)</f>
        <v>124.54450100773933</v>
      </c>
      <c r="I419" s="299" t="str">
        <f>CONCATENATE("(",ROUND((H419/$H420)*100,1),")")</f>
        <v>(69.6)</v>
      </c>
      <c r="K419" s="302">
        <f t="shared" ref="K419:K420" si="316">B419-B409</f>
        <v>4.0030699921444324</v>
      </c>
      <c r="L419" s="302">
        <f t="shared" ref="L419:L420" si="317">D419-D409</f>
        <v>-3.0622465468130429</v>
      </c>
      <c r="M419" s="302">
        <f t="shared" ref="M419:M420" si="318">F419-F409</f>
        <v>0.41937987947090249</v>
      </c>
      <c r="N419" s="302">
        <f t="shared" ref="N419:N420" si="319">SUM(K419:M419)</f>
        <v>1.360203324802292</v>
      </c>
    </row>
    <row r="420" spans="1:14" x14ac:dyDescent="0.2">
      <c r="A420" s="282" t="s">
        <v>363</v>
      </c>
      <c r="B420" s="302">
        <f>SUM(B418:B419)</f>
        <v>78.424721474605917</v>
      </c>
      <c r="C420" s="299" t="str">
        <f>CONCATENATE("(",ROUND((B420/$H420)*100,1),")")</f>
        <v>(43.9)</v>
      </c>
      <c r="D420" s="302">
        <f>SUM(D418:D419)</f>
        <v>75.562521949879283</v>
      </c>
      <c r="E420" s="299" t="str">
        <f>CONCATENATE("(",ROUND((D420/$H420)*100,1),")")</f>
        <v>(42.3)</v>
      </c>
      <c r="F420" s="302">
        <f>SUM(F418:F419)</f>
        <v>24.833756575514705</v>
      </c>
      <c r="G420" s="299" t="str">
        <f>CONCATENATE("(",ROUND((F420/$H420)*100,1),")")</f>
        <v>(13.9)</v>
      </c>
      <c r="H420" s="302">
        <f>SUM(H418:H419)</f>
        <v>178.82099999999991</v>
      </c>
      <c r="I420" s="299" t="str">
        <f>CONCATENATE("(",ROUND((H420/$H420)*100,1),")")</f>
        <v>(100)</v>
      </c>
      <c r="K420" s="302">
        <f t="shared" si="316"/>
        <v>3.3584065533119656</v>
      </c>
      <c r="L420" s="302">
        <f t="shared" si="317"/>
        <v>-2.2878757693695206</v>
      </c>
      <c r="M420" s="302">
        <f t="shared" si="318"/>
        <v>1.0664692160574347</v>
      </c>
      <c r="N420" s="302">
        <f t="shared" si="319"/>
        <v>2.1369999999998797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33.213283783728734</v>
      </c>
      <c r="C429" s="299" t="str">
        <f>CONCATENATE("(",ROUND((B429/$H431)*100,1),")")</f>
        <v>(13.3)</v>
      </c>
      <c r="D429" s="302">
        <f>'Ind T6'!M180</f>
        <v>14.219265705453678</v>
      </c>
      <c r="E429" s="299" t="str">
        <f>CONCATENATE("(",ROUND((D429/$H431)*100,1),")")</f>
        <v>(5.7)</v>
      </c>
      <c r="F429" s="302">
        <f>'Ind T6'!N180</f>
        <v>4.497489333726624</v>
      </c>
      <c r="G429" s="299" t="str">
        <f>CONCATENATE("(",ROUND((F429/$H431)*100,1),")")</f>
        <v>(1.8)</v>
      </c>
      <c r="H429" s="302">
        <f>SUM(B429,D429,F429)</f>
        <v>51.93003882290904</v>
      </c>
      <c r="I429" s="299" t="str">
        <f>CONCATENATE("(",ROUND((H429/$H431)*100,1),")")</f>
        <v>(20.8)</v>
      </c>
      <c r="K429" s="302">
        <f>B434-B429</f>
        <v>1.8636070427403055</v>
      </c>
      <c r="L429" s="302">
        <f>D434-D429</f>
        <v>0.98522406213081659</v>
      </c>
      <c r="M429" s="302">
        <f>F434-F429</f>
        <v>7.148490290609022E-2</v>
      </c>
      <c r="N429" s="302">
        <f>SUM(K429:M429)</f>
        <v>2.9203160077772123</v>
      </c>
    </row>
    <row r="430" spans="1:14" x14ac:dyDescent="0.2">
      <c r="A430" s="282" t="s">
        <v>365</v>
      </c>
      <c r="B430" s="302">
        <f>'Ind T6'!L179</f>
        <v>93.029249115674972</v>
      </c>
      <c r="C430" s="299" t="str">
        <f>CONCATENATE("(",ROUND((B430/$H431)*100,1),")")</f>
        <v>(37.2)</v>
      </c>
      <c r="D430" s="302">
        <f>'Ind T6'!M179</f>
        <v>86.873752517803965</v>
      </c>
      <c r="E430" s="299" t="str">
        <f>CONCATENATE("(",ROUND((D430/$H431)*100,1),")")</f>
        <v>(34.8)</v>
      </c>
      <c r="F430" s="302">
        <f>'Ind T6'!N179</f>
        <v>17.962959543612325</v>
      </c>
      <c r="G430" s="299" t="str">
        <f>CONCATENATE("(",ROUND((F430/$H431)*100,1),")")</f>
        <v>(7.2)</v>
      </c>
      <c r="H430" s="302">
        <f t="shared" ref="H430" si="320">SUM(B430,D430,F430)</f>
        <v>197.86596117709126</v>
      </c>
      <c r="I430" s="299" t="str">
        <f>CONCATENATE("(",ROUND((H430/$H431)*100,1),")")</f>
        <v>(79.2)</v>
      </c>
      <c r="K430" s="302">
        <f t="shared" ref="K430:K431" si="321">B435-B430</f>
        <v>7.4807746992356385</v>
      </c>
      <c r="L430" s="302">
        <f t="shared" ref="L430:L431" si="322">D435-D430</f>
        <v>1.5184433181094761</v>
      </c>
      <c r="M430" s="302">
        <f t="shared" ref="M430:M431" si="323">F435-F430</f>
        <v>1.919465974877447</v>
      </c>
      <c r="N430" s="302">
        <f t="shared" ref="N430:N431" si="324">SUM(K430:M430)</f>
        <v>10.918683992222562</v>
      </c>
    </row>
    <row r="431" spans="1:14" x14ac:dyDescent="0.2">
      <c r="A431" s="282" t="s">
        <v>363</v>
      </c>
      <c r="B431" s="302">
        <f>SUM(B429:B430)</f>
        <v>126.2425328994037</v>
      </c>
      <c r="C431" s="299" t="str">
        <f>CONCATENATE("(",ROUND((B431/$H431)*100,1),")")</f>
        <v>(50.5)</v>
      </c>
      <c r="D431" s="302">
        <f>SUM(D429:D430)</f>
        <v>101.09301822325764</v>
      </c>
      <c r="E431" s="299" t="str">
        <f>CONCATENATE("(",ROUND((D431/$H431)*100,1),")")</f>
        <v>(40.5)</v>
      </c>
      <c r="F431" s="302">
        <f>SUM(F429:F430)</f>
        <v>22.460448877338948</v>
      </c>
      <c r="G431" s="299" t="str">
        <f>CONCATENATE("(",ROUND((F431/$H431)*100,1),")")</f>
        <v>(9)</v>
      </c>
      <c r="H431" s="302">
        <f>SUM(H429:H430)</f>
        <v>249.7960000000003</v>
      </c>
      <c r="I431" s="299" t="str">
        <f>CONCATENATE("(",ROUND((H431/$H431)*100,1),")")</f>
        <v>(100)</v>
      </c>
      <c r="K431" s="302">
        <f t="shared" si="321"/>
        <v>9.3443817419759512</v>
      </c>
      <c r="L431" s="302">
        <f t="shared" si="322"/>
        <v>2.5036673802402873</v>
      </c>
      <c r="M431" s="302">
        <f t="shared" si="323"/>
        <v>1.9909508777835399</v>
      </c>
      <c r="N431" s="302">
        <f t="shared" si="324"/>
        <v>13.838999999999778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35.07689082646904</v>
      </c>
      <c r="C434" s="299" t="str">
        <f>CONCATENATE("(",ROUND((B434/$H436)*100,1),")")</f>
        <v>(13.3)</v>
      </c>
      <c r="D434" s="302">
        <f>'Ind T6'!R180</f>
        <v>15.204489767584494</v>
      </c>
      <c r="E434" s="299" t="str">
        <f>CONCATENATE("(",ROUND((D434/$H436)*100,1),")")</f>
        <v>(5.8)</v>
      </c>
      <c r="F434" s="302">
        <f>'Ind T6'!S180</f>
        <v>4.5689742366327142</v>
      </c>
      <c r="G434" s="299" t="str">
        <f>CONCATENATE("(",ROUND((F434/$H436)*100,1),")")</f>
        <v>(1.7)</v>
      </c>
      <c r="H434" s="302">
        <f>SUM(B434,D434,F434)</f>
        <v>54.850354830686243</v>
      </c>
      <c r="I434" s="299" t="str">
        <f>CONCATENATE("(",ROUND((H434/$H436)*100,1),")")</f>
        <v>(20.8)</v>
      </c>
      <c r="K434" s="302">
        <f>B439-B434</f>
        <v>2.1082928770135752</v>
      </c>
      <c r="L434" s="302">
        <f>D439-D434</f>
        <v>1.2873057980984477</v>
      </c>
      <c r="M434" s="302">
        <f>F439-F434</f>
        <v>-0.14177756827662336</v>
      </c>
      <c r="N434" s="302">
        <f>SUM(K434:M434)</f>
        <v>3.2538211068353995</v>
      </c>
    </row>
    <row r="435" spans="1:14" x14ac:dyDescent="0.2">
      <c r="A435" s="282" t="s">
        <v>365</v>
      </c>
      <c r="B435" s="302">
        <f>'Ind T6'!Q179</f>
        <v>100.51002381491061</v>
      </c>
      <c r="C435" s="299" t="str">
        <f>CONCATENATE("(",ROUND((B435/$H436)*100,1),")")</f>
        <v>(38.1)</v>
      </c>
      <c r="D435" s="302">
        <f>'Ind T6'!R179</f>
        <v>88.392195835913441</v>
      </c>
      <c r="E435" s="299" t="str">
        <f>CONCATENATE("(",ROUND((D435/$H436)*100,1),")")</f>
        <v>(33.5)</v>
      </c>
      <c r="F435" s="302">
        <f>'Ind T6'!S179</f>
        <v>19.882425518489772</v>
      </c>
      <c r="G435" s="299" t="str">
        <f>CONCATENATE("(",ROUND((F435/$H436)*100,1),")")</f>
        <v>(7.5)</v>
      </c>
      <c r="H435" s="302">
        <f t="shared" ref="H435" si="325">SUM(B435,D435,F435)</f>
        <v>208.78464516931385</v>
      </c>
      <c r="I435" s="299" t="str">
        <f>CONCATENATE("(",ROUND((H435/$H436)*100,1),")")</f>
        <v>(79.2)</v>
      </c>
      <c r="K435" s="302">
        <f t="shared" ref="K435:K436" si="326">B440-B435</f>
        <v>10.768174977794558</v>
      </c>
      <c r="L435" s="302">
        <f t="shared" ref="L435:L436" si="327">D440-D435</f>
        <v>-1.9467890997187851</v>
      </c>
      <c r="M435" s="302">
        <f t="shared" ref="M435:M436" si="328">F440-F435</f>
        <v>2.6847930150887649</v>
      </c>
      <c r="N435" s="302">
        <f t="shared" ref="N435:N436" si="329">SUM(K435:M435)</f>
        <v>11.506178893164538</v>
      </c>
    </row>
    <row r="436" spans="1:14" x14ac:dyDescent="0.2">
      <c r="A436" s="282" t="s">
        <v>363</v>
      </c>
      <c r="B436" s="302">
        <f>SUM(B434:B435)</f>
        <v>135.58691464137965</v>
      </c>
      <c r="C436" s="299" t="str">
        <f>CONCATENATE("(",ROUND((B436/$H436)*100,1),")")</f>
        <v>(51.4)</v>
      </c>
      <c r="D436" s="302">
        <f>SUM(D434:D435)</f>
        <v>103.59668560349793</v>
      </c>
      <c r="E436" s="299" t="str">
        <f>CONCATENATE("(",ROUND((D436/$H436)*100,1),")")</f>
        <v>(39.3)</v>
      </c>
      <c r="F436" s="302">
        <f>SUM(F434:F435)</f>
        <v>24.451399755122488</v>
      </c>
      <c r="G436" s="299" t="str">
        <f>CONCATENATE("(",ROUND((F436/$H436)*100,1),")")</f>
        <v>(9.3)</v>
      </c>
      <c r="H436" s="302">
        <f>SUM(H434:H435)</f>
        <v>263.6350000000001</v>
      </c>
      <c r="I436" s="299" t="str">
        <f>CONCATENATE("(",ROUND((H436/$H436)*100,1),")")</f>
        <v>(100)</v>
      </c>
      <c r="K436" s="302">
        <f t="shared" si="326"/>
        <v>12.876467854808141</v>
      </c>
      <c r="L436" s="302">
        <f t="shared" si="327"/>
        <v>-0.65948330162034097</v>
      </c>
      <c r="M436" s="302">
        <f t="shared" si="328"/>
        <v>2.5430154468121415</v>
      </c>
      <c r="N436" s="302">
        <f t="shared" si="329"/>
        <v>14.759999999999941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37.185183703482615</v>
      </c>
      <c r="C439" s="299" t="str">
        <f>CONCATENATE("(",ROUND((B439/$H441)*100,1),")")</f>
        <v>(13.4)</v>
      </c>
      <c r="D439" s="302">
        <f>'Ind T6'!W180</f>
        <v>16.491795565682942</v>
      </c>
      <c r="E439" s="299" t="str">
        <f>CONCATENATE("(",ROUND((D439/$H441)*100,1),")")</f>
        <v>(5.9)</v>
      </c>
      <c r="F439" s="302">
        <f>'Ind T6'!X180</f>
        <v>4.4271966683560908</v>
      </c>
      <c r="G439" s="299" t="str">
        <f>CONCATENATE("(",ROUND((F439/$H441)*100,1),")")</f>
        <v>(1.6)</v>
      </c>
      <c r="H439" s="302">
        <f>SUM(B439,D439,F439)</f>
        <v>58.104175937521646</v>
      </c>
      <c r="I439" s="299" t="str">
        <f>CONCATENATE("(",ROUND((H439/$H441)*100,1),")")</f>
        <v>(20.9)</v>
      </c>
      <c r="K439" s="302">
        <f>B439-B429</f>
        <v>3.9718999197538807</v>
      </c>
      <c r="L439" s="302">
        <f>D439-D429</f>
        <v>2.2725298602292643</v>
      </c>
      <c r="M439" s="302">
        <f>F439-F429</f>
        <v>-7.0292665370533136E-2</v>
      </c>
      <c r="N439" s="302">
        <f>SUM(K439:M439)</f>
        <v>6.1741371146126118</v>
      </c>
    </row>
    <row r="440" spans="1:14" x14ac:dyDescent="0.2">
      <c r="A440" s="282" t="s">
        <v>365</v>
      </c>
      <c r="B440" s="302">
        <f>'Ind T6'!V179</f>
        <v>111.27819879270517</v>
      </c>
      <c r="C440" s="299" t="str">
        <f>CONCATENATE("(",ROUND((B440/$H441)*100,1),")")</f>
        <v>(40)</v>
      </c>
      <c r="D440" s="302">
        <f>'Ind T6'!W179</f>
        <v>86.445406736194656</v>
      </c>
      <c r="E440" s="299" t="str">
        <f>CONCATENATE("(",ROUND((D440/$H441)*100,1),")")</f>
        <v>(31.1)</v>
      </c>
      <c r="F440" s="302">
        <f>'Ind T6'!X179</f>
        <v>22.567218533578536</v>
      </c>
      <c r="G440" s="299" t="str">
        <f>CONCATENATE("(",ROUND((F440/$H441)*100,1),")")</f>
        <v>(8.1)</v>
      </c>
      <c r="H440" s="302">
        <f t="shared" ref="H440" si="330">SUM(B440,D440,F440)</f>
        <v>220.29082406247838</v>
      </c>
      <c r="I440" s="299" t="str">
        <f>CONCATENATE("(",ROUND((H440/$H441)*100,1),")")</f>
        <v>(79.1)</v>
      </c>
      <c r="K440" s="302">
        <f t="shared" ref="K440:K441" si="331">B440-B430</f>
        <v>18.248949677030197</v>
      </c>
      <c r="L440" s="302">
        <f t="shared" ref="L440:L441" si="332">D440-D430</f>
        <v>-0.42834578160930903</v>
      </c>
      <c r="M440" s="302">
        <f t="shared" ref="M440:M441" si="333">F440-F430</f>
        <v>4.6042589899662119</v>
      </c>
      <c r="N440" s="302">
        <f t="shared" ref="N440:N441" si="334">SUM(K440:M440)</f>
        <v>22.4248628853871</v>
      </c>
    </row>
    <row r="441" spans="1:14" x14ac:dyDescent="0.2">
      <c r="A441" s="282" t="s">
        <v>363</v>
      </c>
      <c r="B441" s="302">
        <f>SUM(B439:B440)</f>
        <v>148.46338249618779</v>
      </c>
      <c r="C441" s="299" t="str">
        <f>CONCATENATE("(",ROUND((B441/$H441)*100,1),")")</f>
        <v>(53.3)</v>
      </c>
      <c r="D441" s="302">
        <f>SUM(D439:D440)</f>
        <v>102.93720230187759</v>
      </c>
      <c r="E441" s="299" t="str">
        <f>CONCATENATE("(",ROUND((D441/$H441)*100,1),")")</f>
        <v>(37)</v>
      </c>
      <c r="F441" s="302">
        <f>SUM(F439:F440)</f>
        <v>26.994415201934629</v>
      </c>
      <c r="G441" s="299" t="str">
        <f>CONCATENATE("(",ROUND((F441/$H441)*100,1),")")</f>
        <v>(9.7)</v>
      </c>
      <c r="H441" s="302">
        <f>SUM(H439:H440)</f>
        <v>278.39500000000004</v>
      </c>
      <c r="I441" s="299" t="str">
        <f>CONCATENATE("(",ROUND((H441/$H441)*100,1),")")</f>
        <v>(100)</v>
      </c>
      <c r="K441" s="302">
        <f t="shared" si="331"/>
        <v>22.220849596784092</v>
      </c>
      <c r="L441" s="302">
        <f t="shared" si="332"/>
        <v>1.8441840786199464</v>
      </c>
      <c r="M441" s="302">
        <f t="shared" si="333"/>
        <v>4.5339663245956814</v>
      </c>
      <c r="N441" s="302">
        <f t="shared" si="334"/>
        <v>28.59899999999972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10.837219917372224</v>
      </c>
      <c r="C450" s="299" t="str">
        <f>CONCATENATE("(",ROUND((B450/$H452)*100,1),")")</f>
        <v>(18.3)</v>
      </c>
      <c r="D450" s="302">
        <f>'Ind T6'!M189</f>
        <v>8.6821305038650376</v>
      </c>
      <c r="E450" s="299" t="str">
        <f>CONCATENATE("(",ROUND((D450/$H452)*100,1),")")</f>
        <v>(14.7)</v>
      </c>
      <c r="F450" s="302">
        <f>'Ind T6'!N189</f>
        <v>8.046566185699934</v>
      </c>
      <c r="G450" s="299" t="str">
        <f>CONCATENATE("(",ROUND((F450/$H452)*100,1),")")</f>
        <v>(13.6)</v>
      </c>
      <c r="H450" s="302">
        <f>SUM(B450,D450,F450)</f>
        <v>27.565916606937197</v>
      </c>
      <c r="I450" s="299" t="str">
        <f>CONCATENATE("(",ROUND((H450/$H452)*100,1),")")</f>
        <v>(46.6)</v>
      </c>
      <c r="K450" s="302">
        <f>B455-B450</f>
        <v>0.23760836408402675</v>
      </c>
      <c r="L450" s="302">
        <f>D455-D450</f>
        <v>0.41775320318574138</v>
      </c>
      <c r="M450" s="302">
        <f>F455-F450</f>
        <v>7.2153011456634886E-2</v>
      </c>
      <c r="N450" s="302">
        <f>SUM(K450:M450)</f>
        <v>0.72751457872640302</v>
      </c>
    </row>
    <row r="451" spans="1:14" x14ac:dyDescent="0.2">
      <c r="A451" s="282" t="s">
        <v>365</v>
      </c>
      <c r="B451" s="302">
        <f>'Ind T6'!L188</f>
        <v>8.0265552622696763</v>
      </c>
      <c r="C451" s="299" t="str">
        <f>CONCATENATE("(",ROUND((B451/$H452)*100,1),")")</f>
        <v>(13.6)</v>
      </c>
      <c r="D451" s="302">
        <f>'Ind T6'!M188</f>
        <v>13.515203452046441</v>
      </c>
      <c r="E451" s="299" t="str">
        <f>CONCATENATE("(",ROUND((D451/$H452)*100,1),")")</f>
        <v>(22.8)</v>
      </c>
      <c r="F451" s="302">
        <f>'Ind T6'!N188</f>
        <v>10.073324678746753</v>
      </c>
      <c r="G451" s="299" t="str">
        <f>CONCATENATE("(",ROUND((F451/$H452)*100,1),")")</f>
        <v>(17)</v>
      </c>
      <c r="H451" s="302">
        <f t="shared" ref="H451" si="335">SUM(B451,D451,F451)</f>
        <v>31.615083393062868</v>
      </c>
      <c r="I451" s="299" t="str">
        <f>CONCATENATE("(",ROUND((H451/$H452)*100,1),")")</f>
        <v>(53.4)</v>
      </c>
      <c r="K451" s="302">
        <f t="shared" ref="K451:K452" si="336">B456-B451</f>
        <v>-0.19514512599831324</v>
      </c>
      <c r="L451" s="302">
        <f t="shared" ref="L451:L452" si="337">D456-D451</f>
        <v>0.24022650131632517</v>
      </c>
      <c r="M451" s="302">
        <f t="shared" ref="M451:M452" si="338">F456-F451</f>
        <v>-0.50259595404451041</v>
      </c>
      <c r="N451" s="302">
        <f t="shared" ref="N451:N452" si="339">SUM(K451:M451)</f>
        <v>-0.45751457872649848</v>
      </c>
    </row>
    <row r="452" spans="1:14" x14ac:dyDescent="0.2">
      <c r="A452" s="282" t="s">
        <v>363</v>
      </c>
      <c r="B452" s="302">
        <f>SUM(B450:B451)</f>
        <v>18.863775179641898</v>
      </c>
      <c r="C452" s="299" t="str">
        <f>CONCATENATE("(",ROUND((B452/$H452)*100,1),")")</f>
        <v>(31.9)</v>
      </c>
      <c r="D452" s="302">
        <f>SUM(D450:D451)</f>
        <v>22.197333955911478</v>
      </c>
      <c r="E452" s="299" t="str">
        <f>CONCATENATE("(",ROUND((D452/$H452)*100,1),")")</f>
        <v>(37.5)</v>
      </c>
      <c r="F452" s="302">
        <f>SUM(F450:F451)</f>
        <v>18.119890864446688</v>
      </c>
      <c r="G452" s="299" t="str">
        <f>CONCATENATE("(",ROUND((F452/$H452)*100,1),")")</f>
        <v>(30.6)</v>
      </c>
      <c r="H452" s="302">
        <f>SUM(H450:H451)</f>
        <v>59.181000000000068</v>
      </c>
      <c r="I452" s="299" t="str">
        <f>CONCATENATE("(",ROUND((H452/$H452)*100,1),")")</f>
        <v>(100)</v>
      </c>
      <c r="K452" s="302">
        <f t="shared" si="336"/>
        <v>4.2463238085716171E-2</v>
      </c>
      <c r="L452" s="302">
        <f t="shared" si="337"/>
        <v>0.65797970450206478</v>
      </c>
      <c r="M452" s="302">
        <f t="shared" si="338"/>
        <v>-0.4304429425878773</v>
      </c>
      <c r="N452" s="302">
        <f t="shared" si="339"/>
        <v>0.26999999999990365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11.07482828145625</v>
      </c>
      <c r="C455" s="299" t="str">
        <f>CONCATENATE("(",ROUND((B455/$H457)*100,1),")")</f>
        <v>(18.6)</v>
      </c>
      <c r="D455" s="302">
        <f>'Ind T6'!R189</f>
        <v>9.099883707050779</v>
      </c>
      <c r="E455" s="299" t="str">
        <f>CONCATENATE("(",ROUND((D455/$H457)*100,1),")")</f>
        <v>(15.3)</v>
      </c>
      <c r="F455" s="302">
        <f>'Ind T6'!S189</f>
        <v>8.1187191971565689</v>
      </c>
      <c r="G455" s="299" t="str">
        <f>CONCATENATE("(",ROUND((F455/$H457)*100,1),")")</f>
        <v>(13.7)</v>
      </c>
      <c r="H455" s="302">
        <f>SUM(B455,D455,F455)</f>
        <v>28.293431185663596</v>
      </c>
      <c r="I455" s="299" t="str">
        <f>CONCATENATE("(",ROUND((H455/$H457)*100,1),")")</f>
        <v>(47.6)</v>
      </c>
      <c r="K455" s="302">
        <f>B460-B455</f>
        <v>0.74850969664840505</v>
      </c>
      <c r="L455" s="302">
        <f>D460-D455</f>
        <v>0.9575484408621282</v>
      </c>
      <c r="M455" s="302">
        <f>F460-F455</f>
        <v>0.91996700702646095</v>
      </c>
      <c r="N455" s="302">
        <f>SUM(K455:M455)</f>
        <v>2.6260251445369942</v>
      </c>
    </row>
    <row r="456" spans="1:14" x14ac:dyDescent="0.2">
      <c r="A456" s="282" t="s">
        <v>365</v>
      </c>
      <c r="B456" s="302">
        <f>'Ind T6'!Q188</f>
        <v>7.8314101362713631</v>
      </c>
      <c r="C456" s="299" t="str">
        <f>CONCATENATE("(",ROUND((B456/$H457)*100,1),")")</f>
        <v>(13.2)</v>
      </c>
      <c r="D456" s="302">
        <f>'Ind T6'!R188</f>
        <v>13.755429953362766</v>
      </c>
      <c r="E456" s="299" t="str">
        <f>CONCATENATE("(",ROUND((D456/$H457)*100,1),")")</f>
        <v>(23.1)</v>
      </c>
      <c r="F456" s="302">
        <f>'Ind T6'!S188</f>
        <v>9.5707287247022421</v>
      </c>
      <c r="G456" s="299" t="str">
        <f>CONCATENATE("(",ROUND((F456/$H457)*100,1),")")</f>
        <v>(16.1)</v>
      </c>
      <c r="H456" s="302">
        <f t="shared" ref="H456" si="340">SUM(B456,D456,F456)</f>
        <v>31.157568814336372</v>
      </c>
      <c r="I456" s="299" t="str">
        <f>CONCATENATE("(",ROUND((H456/$H457)*100,1),")")</f>
        <v>(52.4)</v>
      </c>
      <c r="K456" s="302">
        <f t="shared" ref="K456:K457" si="341">B461-B456</f>
        <v>-4.1304051306786604E-2</v>
      </c>
      <c r="L456" s="302">
        <f t="shared" ref="L456:L457" si="342">D461-D456</f>
        <v>0.71815849982786872</v>
      </c>
      <c r="M456" s="302">
        <f t="shared" ref="M456:M457" si="343">F461-F456</f>
        <v>0.65212040694191131</v>
      </c>
      <c r="N456" s="302">
        <f t="shared" ref="N456:N457" si="344">SUM(K456:M456)</f>
        <v>1.3289748554629934</v>
      </c>
    </row>
    <row r="457" spans="1:14" x14ac:dyDescent="0.2">
      <c r="A457" s="282" t="s">
        <v>363</v>
      </c>
      <c r="B457" s="302">
        <f>SUM(B455:B456)</f>
        <v>18.906238417727614</v>
      </c>
      <c r="C457" s="299" t="str">
        <f>CONCATENATE("(",ROUND((B457/$H457)*100,1),")")</f>
        <v>(31.8)</v>
      </c>
      <c r="D457" s="302">
        <f>SUM(D455:D456)</f>
        <v>22.855313660413543</v>
      </c>
      <c r="E457" s="299" t="str">
        <f>CONCATENATE("(",ROUND((D457/$H457)*100,1),")")</f>
        <v>(38.4)</v>
      </c>
      <c r="F457" s="302">
        <f>SUM(F455:F456)</f>
        <v>17.689447921858811</v>
      </c>
      <c r="G457" s="299" t="str">
        <f>CONCATENATE("(",ROUND((F457/$H457)*100,1),")")</f>
        <v>(29.8)</v>
      </c>
      <c r="H457" s="302">
        <f>SUM(H455:H456)</f>
        <v>59.450999999999965</v>
      </c>
      <c r="I457" s="299" t="str">
        <f>CONCATENATE("(",ROUND((H457/$H457)*100,1),")")</f>
        <v>(100)</v>
      </c>
      <c r="K457" s="302">
        <f t="shared" si="341"/>
        <v>0.70720564534161667</v>
      </c>
      <c r="L457" s="302">
        <f t="shared" si="342"/>
        <v>1.6757069406899987</v>
      </c>
      <c r="M457" s="302">
        <f t="shared" si="343"/>
        <v>1.5720874139683723</v>
      </c>
      <c r="N457" s="302">
        <f t="shared" si="344"/>
        <v>3.9549999999999876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11.823337978104655</v>
      </c>
      <c r="C460" s="299" t="str">
        <f>CONCATENATE("(",ROUND((B460/$H462)*100,1),")")</f>
        <v>(18.6)</v>
      </c>
      <c r="D460" s="302">
        <f>'Ind T6'!W189</f>
        <v>10.057432147912907</v>
      </c>
      <c r="E460" s="299" t="str">
        <f>CONCATENATE("(",ROUND((D460/$H462)*100,1),")")</f>
        <v>(15.9)</v>
      </c>
      <c r="F460" s="302">
        <f>'Ind T6'!X189</f>
        <v>9.0386862041830298</v>
      </c>
      <c r="G460" s="299" t="str">
        <f>CONCATENATE("(",ROUND((F460/$H462)*100,1),")")</f>
        <v>(14.3)</v>
      </c>
      <c r="H460" s="302">
        <f>SUM(B460,D460,F460)</f>
        <v>30.919456330200592</v>
      </c>
      <c r="I460" s="299" t="str">
        <f>CONCATENATE("(",ROUND((H460/$H462)*100,1),")")</f>
        <v>(48.8)</v>
      </c>
      <c r="K460" s="302">
        <f>B460-B450</f>
        <v>0.9861180607324318</v>
      </c>
      <c r="L460" s="302">
        <f>D460-D450</f>
        <v>1.3753016440478696</v>
      </c>
      <c r="M460" s="302">
        <f>F460-F450</f>
        <v>0.99212001848309583</v>
      </c>
      <c r="N460" s="302">
        <f>SUM(K460:M460)</f>
        <v>3.3535397232633972</v>
      </c>
    </row>
    <row r="461" spans="1:14" x14ac:dyDescent="0.2">
      <c r="A461" s="282" t="s">
        <v>365</v>
      </c>
      <c r="B461" s="302">
        <f>'Ind T6'!V188</f>
        <v>7.7901060849645765</v>
      </c>
      <c r="C461" s="299" t="str">
        <f>CONCATENATE("(",ROUND((B461/$H462)*100,1),")")</f>
        <v>(12.3)</v>
      </c>
      <c r="D461" s="302">
        <f>'Ind T6'!W188</f>
        <v>14.473588453190635</v>
      </c>
      <c r="E461" s="299" t="str">
        <f>CONCATENATE("(",ROUND((D461/$H462)*100,1),")")</f>
        <v>(22.8)</v>
      </c>
      <c r="F461" s="302">
        <f>'Ind T6'!X188</f>
        <v>10.222849131644153</v>
      </c>
      <c r="G461" s="299" t="str">
        <f>CONCATENATE("(",ROUND((F461/$H462)*100,1),")")</f>
        <v>(16.1)</v>
      </c>
      <c r="H461" s="302">
        <f t="shared" ref="H461" si="345">SUM(B461,D461,F461)</f>
        <v>32.48654366979936</v>
      </c>
      <c r="I461" s="299" t="str">
        <f>CONCATENATE("(",ROUND((H461/$H462)*100,1),")")</f>
        <v>(51.2)</v>
      </c>
      <c r="K461" s="302">
        <f t="shared" ref="K461:K462" si="346">B461-B451</f>
        <v>-0.23644917730509984</v>
      </c>
      <c r="L461" s="302">
        <f t="shared" ref="L461:L462" si="347">D461-D451</f>
        <v>0.95838500114419389</v>
      </c>
      <c r="M461" s="302">
        <f t="shared" ref="M461:M462" si="348">F461-F451</f>
        <v>0.14952445289740091</v>
      </c>
      <c r="N461" s="302">
        <f t="shared" ref="N461:N462" si="349">SUM(K461:M461)</f>
        <v>0.87146027673649495</v>
      </c>
    </row>
    <row r="462" spans="1:14" x14ac:dyDescent="0.2">
      <c r="A462" s="282" t="s">
        <v>363</v>
      </c>
      <c r="B462" s="302">
        <f>SUM(B460:B461)</f>
        <v>19.613444063069231</v>
      </c>
      <c r="C462" s="299" t="str">
        <f>CONCATENATE("(",ROUND((B462/$H462)*100,1),")")</f>
        <v>(30.9)</v>
      </c>
      <c r="D462" s="302">
        <f>SUM(D460:D461)</f>
        <v>24.531020601103542</v>
      </c>
      <c r="E462" s="299" t="str">
        <f>CONCATENATE("(",ROUND((D462/$H462)*100,1),")")</f>
        <v>(38.7)</v>
      </c>
      <c r="F462" s="302">
        <f>SUM(F460:F461)</f>
        <v>19.261535335827183</v>
      </c>
      <c r="G462" s="299" t="str">
        <f>CONCATENATE("(",ROUND((F462/$H462)*100,1),")")</f>
        <v>(30.4)</v>
      </c>
      <c r="H462" s="302">
        <f>SUM(H460:H461)</f>
        <v>63.405999999999949</v>
      </c>
      <c r="I462" s="299" t="str">
        <f>CONCATENATE("(",ROUND((H462/$H462)*100,1),")")</f>
        <v>(100)</v>
      </c>
      <c r="K462" s="302">
        <f t="shared" si="346"/>
        <v>0.74966888342733284</v>
      </c>
      <c r="L462" s="302">
        <f t="shared" si="347"/>
        <v>2.3336866451920635</v>
      </c>
      <c r="M462" s="302">
        <f t="shared" si="348"/>
        <v>1.141644471380495</v>
      </c>
      <c r="N462" s="302">
        <f t="shared" si="349"/>
        <v>4.2249999999998913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10.310086494826841</v>
      </c>
      <c r="C471" s="299" t="str">
        <f>CONCATENATE("(",ROUND((B471/$H473)*100,1),")")</f>
        <v>(16.7)</v>
      </c>
      <c r="D471" s="302">
        <f>'Ind T6'!M198</f>
        <v>3.0536922981759123</v>
      </c>
      <c r="E471" s="299" t="str">
        <f>CONCATENATE("(",ROUND((D471/$H473)*100,1),")")</f>
        <v>(5)</v>
      </c>
      <c r="F471" s="302">
        <f>'Ind T6'!N198</f>
        <v>4.8698038285088368</v>
      </c>
      <c r="G471" s="299" t="str">
        <f>CONCATENATE("(",ROUND((F471/$H473)*100,1),")")</f>
        <v>(7.9)</v>
      </c>
      <c r="H471" s="302">
        <f>SUM(B471,D471,F471)</f>
        <v>18.233582621511591</v>
      </c>
      <c r="I471" s="299" t="str">
        <f>CONCATENATE("(",ROUND((H471/$H473)*100,1),")")</f>
        <v>(29.6)</v>
      </c>
      <c r="K471" s="302">
        <f>B476-B471</f>
        <v>3.1122869152016008E-2</v>
      </c>
      <c r="L471" s="302">
        <f>D476-D471</f>
        <v>-9.8591335271108083E-2</v>
      </c>
      <c r="M471" s="302">
        <f>F476-F471</f>
        <v>8.3732688537061506E-3</v>
      </c>
      <c r="N471" s="302">
        <f>SUM(K471:M471)</f>
        <v>-5.9095197265385924E-2</v>
      </c>
    </row>
    <row r="472" spans="1:14" x14ac:dyDescent="0.2">
      <c r="A472" s="282" t="s">
        <v>365</v>
      </c>
      <c r="B472" s="302">
        <f>'Ind T6'!L197</f>
        <v>12.110094176430161</v>
      </c>
      <c r="C472" s="299" t="str">
        <f>CONCATENATE("(",ROUND((B472/$H473)*100,1),")")</f>
        <v>(19.6)</v>
      </c>
      <c r="D472" s="302">
        <f>'Ind T6'!M197</f>
        <v>15.47821411954496</v>
      </c>
      <c r="E472" s="299" t="str">
        <f>CONCATENATE("(",ROUND((D472/$H473)*100,1),")")</f>
        <v>(25.1)</v>
      </c>
      <c r="F472" s="302">
        <f>'Ind T6'!N197</f>
        <v>15.865109082513335</v>
      </c>
      <c r="G472" s="299" t="str">
        <f>CONCATENATE("(",ROUND((F472/$H473)*100,1),")")</f>
        <v>(25.7)</v>
      </c>
      <c r="H472" s="302">
        <f t="shared" ref="H472" si="350">SUM(B472,D472,F472)</f>
        <v>43.453417378488453</v>
      </c>
      <c r="I472" s="299" t="str">
        <f>CONCATENATE("(",ROUND((H472/$H473)*100,1),")")</f>
        <v>(70.4)</v>
      </c>
      <c r="K472" s="302">
        <f t="shared" ref="K472:K473" si="351">B477-B472</f>
        <v>-0.71713191038619861</v>
      </c>
      <c r="L472" s="302">
        <f t="shared" ref="L472:L473" si="352">D477-D472</f>
        <v>-0.66037614764961461</v>
      </c>
      <c r="M472" s="302">
        <f t="shared" ref="M472:M473" si="353">F477-F472</f>
        <v>-0.40939674469878184</v>
      </c>
      <c r="N472" s="302">
        <f t="shared" ref="N472:N473" si="354">SUM(K472:M472)</f>
        <v>-1.7869048027345951</v>
      </c>
    </row>
    <row r="473" spans="1:14" x14ac:dyDescent="0.2">
      <c r="A473" s="282" t="s">
        <v>363</v>
      </c>
      <c r="B473" s="302">
        <f>SUM(B471:B472)</f>
        <v>22.420180671257</v>
      </c>
      <c r="C473" s="299" t="str">
        <f>CONCATENATE("(",ROUND((B473/$H473)*100,1),")")</f>
        <v>(36.3)</v>
      </c>
      <c r="D473" s="302">
        <f>SUM(D471:D472)</f>
        <v>18.531906417720872</v>
      </c>
      <c r="E473" s="299" t="str">
        <f>CONCATENATE("(",ROUND((D473/$H473)*100,1),")")</f>
        <v>(30)</v>
      </c>
      <c r="F473" s="302">
        <f>SUM(F471:F472)</f>
        <v>20.734912911022171</v>
      </c>
      <c r="G473" s="299" t="str">
        <f>CONCATENATE("(",ROUND((F473/$H473)*100,1),")")</f>
        <v>(33.6)</v>
      </c>
      <c r="H473" s="302">
        <f>SUM(H471:H472)</f>
        <v>61.68700000000004</v>
      </c>
      <c r="I473" s="299" t="str">
        <f>CONCATENATE("(",ROUND((H473/$H473)*100,1),")")</f>
        <v>(100)</v>
      </c>
      <c r="K473" s="302">
        <f t="shared" si="351"/>
        <v>-0.68600904123417905</v>
      </c>
      <c r="L473" s="302">
        <f t="shared" si="352"/>
        <v>-0.75896748292072402</v>
      </c>
      <c r="M473" s="302">
        <f t="shared" si="353"/>
        <v>-0.40102347584507569</v>
      </c>
      <c r="N473" s="302">
        <f t="shared" si="354"/>
        <v>-1.8459999999999788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10.341209363978857</v>
      </c>
      <c r="C476" s="299" t="str">
        <f>CONCATENATE("(",ROUND((B476/$H478)*100,1),")")</f>
        <v>(17.3)</v>
      </c>
      <c r="D476" s="302">
        <f>'Ind T6'!R198</f>
        <v>2.9551009629048042</v>
      </c>
      <c r="E476" s="299" t="str">
        <f>CONCATENATE("(",ROUND((D476/$H478)*100,1),")")</f>
        <v>(4.9)</v>
      </c>
      <c r="F476" s="302">
        <f>'Ind T6'!S198</f>
        <v>4.8781770973625429</v>
      </c>
      <c r="G476" s="299" t="str">
        <f>CONCATENATE("(",ROUND((F476/$H478)*100,1),")")</f>
        <v>(8.2)</v>
      </c>
      <c r="H476" s="302">
        <f>SUM(B476,D476,F476)</f>
        <v>18.174487424246205</v>
      </c>
      <c r="I476" s="299" t="str">
        <f>CONCATENATE("(",ROUND((H476/$H478)*100,1),")")</f>
        <v>(30.4)</v>
      </c>
      <c r="K476" s="302">
        <f>B481-B476</f>
        <v>0.53962519102921647</v>
      </c>
      <c r="L476" s="302">
        <f>D481-D476</f>
        <v>2.2070888753765505E-2</v>
      </c>
      <c r="M476" s="302">
        <f>F481-F476</f>
        <v>0.23293814918384381</v>
      </c>
      <c r="N476" s="302">
        <f>SUM(K476:M476)</f>
        <v>0.79463422896682578</v>
      </c>
    </row>
    <row r="477" spans="1:14" x14ac:dyDescent="0.2">
      <c r="A477" s="282" t="s">
        <v>365</v>
      </c>
      <c r="B477" s="302">
        <f>'Ind T6'!Q197</f>
        <v>11.392962266043963</v>
      </c>
      <c r="C477" s="299" t="str">
        <f>CONCATENATE("(",ROUND((B477/$H478)*100,1),")")</f>
        <v>(19)</v>
      </c>
      <c r="D477" s="302">
        <f>'Ind T6'!R197</f>
        <v>14.817837971895345</v>
      </c>
      <c r="E477" s="299" t="str">
        <f>CONCATENATE("(",ROUND((D477/$H478)*100,1),")")</f>
        <v>(24.8)</v>
      </c>
      <c r="F477" s="302">
        <f>'Ind T6'!S197</f>
        <v>15.455712337814553</v>
      </c>
      <c r="G477" s="299" t="str">
        <f>CONCATENATE("(",ROUND((F477/$H478)*100,1),")")</f>
        <v>(25.8)</v>
      </c>
      <c r="H477" s="302">
        <f t="shared" ref="H477" si="355">SUM(B477,D477,F477)</f>
        <v>41.666512575753863</v>
      </c>
      <c r="I477" s="299" t="str">
        <f>CONCATENATE("(",ROUND((H477/$H478)*100,1),")")</f>
        <v>(69.6)</v>
      </c>
      <c r="K477" s="302">
        <f t="shared" ref="K477:K478" si="356">B482-B477</f>
        <v>-0.4711460628370201</v>
      </c>
      <c r="L477" s="302">
        <f t="shared" ref="L477:L478" si="357">D482-D477</f>
        <v>-0.41465145827787886</v>
      </c>
      <c r="M477" s="302">
        <f t="shared" ref="M477:M478" si="358">F482-F477</f>
        <v>-0.17783670785201267</v>
      </c>
      <c r="N477" s="302">
        <f t="shared" ref="N477:N478" si="359">SUM(K477:M477)</f>
        <v>-1.0636342289669116</v>
      </c>
    </row>
    <row r="478" spans="1:14" x14ac:dyDescent="0.2">
      <c r="A478" s="282" t="s">
        <v>363</v>
      </c>
      <c r="B478" s="302">
        <f>SUM(B476:B477)</f>
        <v>21.734171630022821</v>
      </c>
      <c r="C478" s="299" t="str">
        <f>CONCATENATE("(",ROUND((B478/$H478)*100,1),")")</f>
        <v>(36.3)</v>
      </c>
      <c r="D478" s="302">
        <f>SUM(D476:D477)</f>
        <v>17.772938934800148</v>
      </c>
      <c r="E478" s="299" t="str">
        <f>CONCATENATE("(",ROUND((D478/$H478)*100,1),")")</f>
        <v>(29.7)</v>
      </c>
      <c r="F478" s="302">
        <f>SUM(F476:F477)</f>
        <v>20.333889435177095</v>
      </c>
      <c r="G478" s="299" t="str">
        <f>CONCATENATE("(",ROUND((F478/$H478)*100,1),")")</f>
        <v>(34)</v>
      </c>
      <c r="H478" s="302">
        <f>SUM(H476:H477)</f>
        <v>59.841000000000065</v>
      </c>
      <c r="I478" s="299" t="str">
        <f>CONCATENATE("(",ROUND((H478/$H478)*100,1),")")</f>
        <v>(100)</v>
      </c>
      <c r="K478" s="302">
        <f t="shared" si="356"/>
        <v>6.8479128192194594E-2</v>
      </c>
      <c r="L478" s="302">
        <f t="shared" si="357"/>
        <v>-0.39258056952411025</v>
      </c>
      <c r="M478" s="302">
        <f t="shared" si="358"/>
        <v>5.5101441331832035E-2</v>
      </c>
      <c r="N478" s="302">
        <f t="shared" si="359"/>
        <v>-0.26900000000008362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10.880834555008073</v>
      </c>
      <c r="C481" s="299" t="str">
        <f>CONCATENATE("(",ROUND((B481/$H483)*100,1),")")</f>
        <v>(18.3)</v>
      </c>
      <c r="D481" s="302">
        <f>'Ind T6'!W198</f>
        <v>2.9771718516585697</v>
      </c>
      <c r="E481" s="299" t="str">
        <f>CONCATENATE("(",ROUND((D481/$H483)*100,1),")")</f>
        <v>(5)</v>
      </c>
      <c r="F481" s="302">
        <f>'Ind T6'!X198</f>
        <v>5.1111152465463867</v>
      </c>
      <c r="G481" s="299" t="str">
        <f>CONCATENATE("(",ROUND((F481/$H483)*100,1),")")</f>
        <v>(8.6)</v>
      </c>
      <c r="H481" s="302">
        <f>SUM(B481,D481,F481)</f>
        <v>18.96912165321303</v>
      </c>
      <c r="I481" s="299" t="str">
        <f>CONCATENATE("(",ROUND((H481/$H483)*100,1),")")</f>
        <v>(31.8)</v>
      </c>
      <c r="K481" s="302">
        <f>B481-B471</f>
        <v>0.57074806018123247</v>
      </c>
      <c r="L481" s="302">
        <f>D481-D471</f>
        <v>-7.6520446517342577E-2</v>
      </c>
      <c r="M481" s="302">
        <f>F481-F471</f>
        <v>0.24131141803754996</v>
      </c>
      <c r="N481" s="302">
        <f>SUM(K481:M481)</f>
        <v>0.73553903170143986</v>
      </c>
    </row>
    <row r="482" spans="1:14" x14ac:dyDescent="0.2">
      <c r="A482" s="282" t="s">
        <v>365</v>
      </c>
      <c r="B482" s="302">
        <f>'Ind T6'!V197</f>
        <v>10.921816203206943</v>
      </c>
      <c r="C482" s="299" t="str">
        <f>CONCATENATE("(",ROUND((B482/$H483)*100,1),")")</f>
        <v>(18.3)</v>
      </c>
      <c r="D482" s="302">
        <f>'Ind T6'!W197</f>
        <v>14.403186513617467</v>
      </c>
      <c r="E482" s="299" t="str">
        <f>CONCATENATE("(",ROUND((D482/$H483)*100,1),")")</f>
        <v>(24.2)</v>
      </c>
      <c r="F482" s="302">
        <f>'Ind T6'!X197</f>
        <v>15.277875629962541</v>
      </c>
      <c r="G482" s="299" t="str">
        <f>CONCATENATE("(",ROUND((F482/$H483)*100,1),")")</f>
        <v>(25.6)</v>
      </c>
      <c r="H482" s="302">
        <f t="shared" ref="H482" si="360">SUM(B482,D482,F482)</f>
        <v>40.602878346786952</v>
      </c>
      <c r="I482" s="299" t="str">
        <f>CONCATENATE("(",ROUND((H482/$H483)*100,1),")")</f>
        <v>(68.2)</v>
      </c>
      <c r="K482" s="302">
        <f t="shared" ref="K482:K483" si="361">B482-B472</f>
        <v>-1.1882779732232187</v>
      </c>
      <c r="L482" s="302">
        <f t="shared" ref="L482:L483" si="362">D482-D472</f>
        <v>-1.0750276059274935</v>
      </c>
      <c r="M482" s="302">
        <f t="shared" ref="M482:M483" si="363">F482-F472</f>
        <v>-0.58723345255079451</v>
      </c>
      <c r="N482" s="302">
        <f t="shared" ref="N482:N483" si="364">SUM(K482:M482)</f>
        <v>-2.8505390317015067</v>
      </c>
    </row>
    <row r="483" spans="1:14" x14ac:dyDescent="0.2">
      <c r="A483" s="282" t="s">
        <v>363</v>
      </c>
      <c r="B483" s="302">
        <f>SUM(B481:B482)</f>
        <v>21.802650758215016</v>
      </c>
      <c r="C483" s="299" t="str">
        <f>CONCATENATE("(",ROUND((B483/$H483)*100,1),")")</f>
        <v>(36.6)</v>
      </c>
      <c r="D483" s="302">
        <f>SUM(D481:D482)</f>
        <v>17.380358365276038</v>
      </c>
      <c r="E483" s="299" t="str">
        <f>CONCATENATE("(",ROUND((D483/$H483)*100,1),")")</f>
        <v>(29.2)</v>
      </c>
      <c r="F483" s="302">
        <f>SUM(F481:F482)</f>
        <v>20.388990876508927</v>
      </c>
      <c r="G483" s="299" t="str">
        <f>CONCATENATE("(",ROUND((F483/$H483)*100,1),")")</f>
        <v>(34.2)</v>
      </c>
      <c r="H483" s="302">
        <f>SUM(H481:H482)</f>
        <v>59.571999999999981</v>
      </c>
      <c r="I483" s="299" t="str">
        <f>CONCATENATE("(",ROUND((H483/$H483)*100,1),")")</f>
        <v>(100)</v>
      </c>
      <c r="K483" s="302">
        <f t="shared" si="361"/>
        <v>-0.61752991304198446</v>
      </c>
      <c r="L483" s="302">
        <f t="shared" si="362"/>
        <v>-1.1515480524448343</v>
      </c>
      <c r="M483" s="302">
        <f t="shared" si="363"/>
        <v>-0.34592203451324366</v>
      </c>
      <c r="N483" s="302">
        <f t="shared" si="364"/>
        <v>-2.1150000000000624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East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4.8547021961981009</v>
      </c>
      <c r="C8" s="300">
        <v>2.032669217753492</v>
      </c>
      <c r="D8" s="300">
        <v>2.6868285443323709</v>
      </c>
      <c r="E8" s="300">
        <f>SUM(B8:D8)</f>
        <v>9.5741999582839643</v>
      </c>
      <c r="F8" s="300"/>
      <c r="G8" s="300">
        <v>1.1439435641872384</v>
      </c>
      <c r="H8" s="300">
        <v>2.9755160245147376</v>
      </c>
      <c r="I8" s="300">
        <v>1.6421588245236995</v>
      </c>
      <c r="J8" s="300">
        <f>SUM(G8:I8)</f>
        <v>5.7616184132256754</v>
      </c>
      <c r="K8" s="300"/>
      <c r="L8" s="300">
        <v>4.5815533923490817</v>
      </c>
      <c r="M8" s="300">
        <v>2.1077314265606333</v>
      </c>
      <c r="N8" s="300">
        <v>1.4318322502757035</v>
      </c>
      <c r="O8" s="300">
        <f>SUM(L8:N8)</f>
        <v>8.1211170691854182</v>
      </c>
      <c r="P8" s="300"/>
      <c r="Q8" s="300">
        <v>4.7189826023466459</v>
      </c>
      <c r="R8" s="300">
        <v>2.1046983813561759</v>
      </c>
      <c r="S8" s="300">
        <v>1.4966168046467256</v>
      </c>
      <c r="T8" s="300">
        <f>SUM(Q8:S8)</f>
        <v>8.3202977883495475</v>
      </c>
      <c r="U8" s="300"/>
      <c r="V8" s="300">
        <v>4.6680382562444374</v>
      </c>
      <c r="W8" s="300">
        <v>1.9362766903848305</v>
      </c>
      <c r="X8" s="300">
        <v>1.5260008896832478</v>
      </c>
      <c r="Y8" s="300">
        <f>SUM(V8:X8)</f>
        <v>8.1303158363125156</v>
      </c>
    </row>
    <row r="9" spans="1:25" x14ac:dyDescent="0.2">
      <c r="A9" s="260" t="s">
        <v>364</v>
      </c>
      <c r="B9" s="300">
        <v>10.768026345669224</v>
      </c>
      <c r="C9" s="300">
        <v>0.9855540249046737</v>
      </c>
      <c r="D9" s="300">
        <v>3.4802196711421085</v>
      </c>
      <c r="E9" s="300">
        <f t="shared" ref="E9:E10" si="0">SUM(B9:D9)</f>
        <v>15.233800041716007</v>
      </c>
      <c r="F9" s="300"/>
      <c r="G9" s="300">
        <v>11.698874924915543</v>
      </c>
      <c r="H9" s="300">
        <v>1.3402449685801494</v>
      </c>
      <c r="I9" s="300">
        <v>9.8902616932786476</v>
      </c>
      <c r="J9" s="300">
        <f t="shared" ref="J9:J10" si="1">SUM(G9:I9)</f>
        <v>22.92938158677434</v>
      </c>
      <c r="K9" s="300"/>
      <c r="L9" s="300">
        <v>9.2359118143983316</v>
      </c>
      <c r="M9" s="300">
        <v>2.6850081866706371E-2</v>
      </c>
      <c r="N9" s="300">
        <v>2.7991210345495943</v>
      </c>
      <c r="O9" s="300">
        <f t="shared" ref="O9:O10" si="2">SUM(L9:N9)</f>
        <v>12.061882930814633</v>
      </c>
      <c r="P9" s="300"/>
      <c r="Q9" s="300">
        <v>9.832466551319218</v>
      </c>
      <c r="R9" s="300">
        <v>2.7475126652476384E-2</v>
      </c>
      <c r="S9" s="300">
        <v>2.7967605336787233</v>
      </c>
      <c r="T9" s="300">
        <f t="shared" ref="T9:T10" si="3">SUM(Q9:S9)</f>
        <v>12.656702211650417</v>
      </c>
      <c r="U9" s="300"/>
      <c r="V9" s="300">
        <v>10.554114768748301</v>
      </c>
      <c r="W9" s="300">
        <v>2.7624555160199297E-2</v>
      </c>
      <c r="X9" s="300">
        <v>2.5629448397789565</v>
      </c>
      <c r="Y9" s="300">
        <f t="shared" ref="Y9:Y10" si="4">SUM(V9:X9)</f>
        <v>13.144684163687458</v>
      </c>
    </row>
    <row r="10" spans="1:25" x14ac:dyDescent="0.2">
      <c r="A10" s="264" t="s">
        <v>363</v>
      </c>
      <c r="B10" s="301">
        <f>SUM(B8:B9)</f>
        <v>15.622728541867325</v>
      </c>
      <c r="C10" s="301">
        <f t="shared" ref="C10:D10" si="5">SUM(C8:C9)</f>
        <v>3.0182232426581654</v>
      </c>
      <c r="D10" s="301">
        <f t="shared" si="5"/>
        <v>6.1670482154744795</v>
      </c>
      <c r="E10" s="301">
        <f t="shared" si="0"/>
        <v>24.807999999999971</v>
      </c>
      <c r="F10" s="301"/>
      <c r="G10" s="301">
        <f>SUM(G8:G9)</f>
        <v>12.842818489102783</v>
      </c>
      <c r="H10" s="301">
        <f t="shared" ref="H10" si="6">SUM(H8:H9)</f>
        <v>4.3157609930948873</v>
      </c>
      <c r="I10" s="301">
        <f t="shared" ref="I10" si="7">SUM(I8:I9)</f>
        <v>11.532420517802347</v>
      </c>
      <c r="J10" s="301">
        <f t="shared" si="1"/>
        <v>28.691000000000017</v>
      </c>
      <c r="K10" s="301"/>
      <c r="L10" s="301">
        <f>SUM(L8:L9)</f>
        <v>13.817465206747414</v>
      </c>
      <c r="M10" s="301">
        <f t="shared" ref="M10" si="8">SUM(M8:M9)</f>
        <v>2.1345815084273396</v>
      </c>
      <c r="N10" s="301">
        <f t="shared" ref="N10" si="9">SUM(N8:N9)</f>
        <v>4.230953284825298</v>
      </c>
      <c r="O10" s="301">
        <f t="shared" si="2"/>
        <v>20.183000000000053</v>
      </c>
      <c r="P10" s="301"/>
      <c r="Q10" s="301">
        <f>SUM(Q8:Q9)</f>
        <v>14.551449153665864</v>
      </c>
      <c r="R10" s="301">
        <f t="shared" ref="R10" si="10">SUM(R8:R9)</f>
        <v>2.1321735080086524</v>
      </c>
      <c r="S10" s="301">
        <f t="shared" ref="S10" si="11">SUM(S8:S9)</f>
        <v>4.293377338325449</v>
      </c>
      <c r="T10" s="301">
        <f t="shared" si="3"/>
        <v>20.976999999999965</v>
      </c>
      <c r="U10" s="301"/>
      <c r="V10" s="301">
        <f>SUM(V8:V9)</f>
        <v>15.222153024992739</v>
      </c>
      <c r="W10" s="301">
        <f t="shared" ref="W10" si="12">SUM(W8:W9)</f>
        <v>1.9639012455450298</v>
      </c>
      <c r="X10" s="301">
        <f t="shared" ref="X10" si="13">SUM(X8:X9)</f>
        <v>4.0889457294622042</v>
      </c>
      <c r="Y10" s="301">
        <f t="shared" si="4"/>
        <v>21.274999999999974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8.4057126201706855E-2</v>
      </c>
      <c r="C17" s="300">
        <v>2.4616729816517111E-2</v>
      </c>
      <c r="D17" s="300">
        <v>3.0020402215350482E-4</v>
      </c>
      <c r="E17" s="300">
        <f>SUM(B17:D17)</f>
        <v>0.10897406004037746</v>
      </c>
      <c r="F17" s="300"/>
      <c r="G17" s="300">
        <v>7.1478349986053083E-2</v>
      </c>
      <c r="H17" s="300">
        <v>2.0618754804115545E-2</v>
      </c>
      <c r="I17" s="300">
        <v>0.33787266205660282</v>
      </c>
      <c r="J17" s="300">
        <f>SUM(G17:I17)</f>
        <v>0.42996976684677146</v>
      </c>
      <c r="K17" s="300"/>
      <c r="L17" s="300">
        <v>9.4744554454756616E-2</v>
      </c>
      <c r="M17" s="300">
        <v>2.2846204620637512E-2</v>
      </c>
      <c r="N17" s="300">
        <v>0</v>
      </c>
      <c r="O17" s="300">
        <f>SUM(L17:N17)</f>
        <v>0.11759075907539412</v>
      </c>
      <c r="P17" s="300"/>
      <c r="Q17" s="300">
        <v>7.8512725932244745E-2</v>
      </c>
      <c r="R17" s="300">
        <v>1.9393581704420137E-2</v>
      </c>
      <c r="S17" s="300">
        <v>0</v>
      </c>
      <c r="T17" s="300">
        <f>SUM(Q17:S17)</f>
        <v>9.7906307636664885E-2</v>
      </c>
      <c r="U17" s="300"/>
      <c r="V17" s="300">
        <v>6.227722772259682E-2</v>
      </c>
      <c r="W17" s="300">
        <v>1.6551155115545672E-2</v>
      </c>
      <c r="X17" s="300">
        <v>0</v>
      </c>
      <c r="Y17" s="300">
        <f>SUM(V17:X17)</f>
        <v>7.8828382838142488E-2</v>
      </c>
    </row>
    <row r="18" spans="1:25" x14ac:dyDescent="0.2">
      <c r="A18" s="260" t="s">
        <v>364</v>
      </c>
      <c r="B18" s="300">
        <v>0.63042844651681518</v>
      </c>
      <c r="C18" s="300">
        <v>8.3156514136199025E-2</v>
      </c>
      <c r="D18" s="300">
        <v>0.20744097930660649</v>
      </c>
      <c r="E18" s="300">
        <f t="shared" ref="E18:E19" si="14">SUM(B18:D18)</f>
        <v>0.92102593995962079</v>
      </c>
      <c r="F18" s="300"/>
      <c r="G18" s="300">
        <v>0.46323469126175065</v>
      </c>
      <c r="H18" s="300">
        <v>4.6735844222351346E-3</v>
      </c>
      <c r="I18" s="300">
        <v>0.17512195746924064</v>
      </c>
      <c r="J18" s="300">
        <f t="shared" ref="J18:J19" si="15">SUM(G18:I18)</f>
        <v>0.64303023315322649</v>
      </c>
      <c r="K18" s="300"/>
      <c r="L18" s="300">
        <v>0.55133267326784097</v>
      </c>
      <c r="M18" s="300">
        <v>4.031683168334319E-3</v>
      </c>
      <c r="N18" s="300">
        <v>0.34504488448843018</v>
      </c>
      <c r="O18" s="300">
        <f t="shared" ref="O18:O19" si="16">SUM(L18:N18)</f>
        <v>0.9004092409246055</v>
      </c>
      <c r="P18" s="300"/>
      <c r="Q18" s="300">
        <v>0.45918996680323587</v>
      </c>
      <c r="R18" s="300">
        <v>3.4407967539679656E-3</v>
      </c>
      <c r="S18" s="300">
        <v>0.28746292880612923</v>
      </c>
      <c r="T18" s="300">
        <f t="shared" ref="T18:T19" si="17">SUM(Q18:S18)</f>
        <v>0.75009369236333301</v>
      </c>
      <c r="U18" s="300"/>
      <c r="V18" s="300">
        <v>0.37646864686575526</v>
      </c>
      <c r="W18" s="300">
        <v>3.0858085808610808E-3</v>
      </c>
      <c r="X18" s="300">
        <v>0.22161716171524115</v>
      </c>
      <c r="Y18" s="300">
        <f t="shared" ref="Y18:Y19" si="18">SUM(V18:X18)</f>
        <v>0.60117161716185752</v>
      </c>
    </row>
    <row r="19" spans="1:25" x14ac:dyDescent="0.2">
      <c r="A19" s="264" t="s">
        <v>363</v>
      </c>
      <c r="B19" s="301">
        <f>SUM(B17:B18)</f>
        <v>0.71448557271852198</v>
      </c>
      <c r="C19" s="301">
        <f t="shared" ref="C19" si="19">SUM(C17:C18)</f>
        <v>0.10777324395271613</v>
      </c>
      <c r="D19" s="301">
        <f t="shared" ref="D19" si="20">SUM(D17:D18)</f>
        <v>0.20774118332875999</v>
      </c>
      <c r="E19" s="301">
        <f t="shared" si="14"/>
        <v>1.029999999999998</v>
      </c>
      <c r="F19" s="301"/>
      <c r="G19" s="301">
        <f>SUM(G17:G18)</f>
        <v>0.53471304124780372</v>
      </c>
      <c r="H19" s="301">
        <f t="shared" ref="H19" si="21">SUM(H17:H18)</f>
        <v>2.5292339226350678E-2</v>
      </c>
      <c r="I19" s="301">
        <f t="shared" ref="I19" si="22">SUM(I17:I18)</f>
        <v>0.51299461952584346</v>
      </c>
      <c r="J19" s="301">
        <f t="shared" si="15"/>
        <v>1.0729999999999977</v>
      </c>
      <c r="K19" s="301"/>
      <c r="L19" s="301">
        <f>SUM(L17:L18)</f>
        <v>0.64607722772259757</v>
      </c>
      <c r="M19" s="301">
        <f t="shared" ref="M19" si="23">SUM(M17:M18)</f>
        <v>2.6877887788971832E-2</v>
      </c>
      <c r="N19" s="301">
        <f t="shared" ref="N19" si="24">SUM(N17:N18)</f>
        <v>0.34504488448843018</v>
      </c>
      <c r="O19" s="301">
        <f t="shared" si="16"/>
        <v>1.0179999999999996</v>
      </c>
      <c r="P19" s="301"/>
      <c r="Q19" s="301">
        <f>SUM(Q17:Q18)</f>
        <v>0.53770269273548066</v>
      </c>
      <c r="R19" s="301">
        <f t="shared" ref="R19" si="25">SUM(R17:R18)</f>
        <v>2.2834378458388101E-2</v>
      </c>
      <c r="S19" s="301">
        <f t="shared" ref="S19" si="26">SUM(S17:S18)</f>
        <v>0.28746292880612923</v>
      </c>
      <c r="T19" s="301">
        <f t="shared" si="17"/>
        <v>0.84799999999999798</v>
      </c>
      <c r="U19" s="301"/>
      <c r="V19" s="301">
        <f>SUM(V17:V18)</f>
        <v>0.43874587458835207</v>
      </c>
      <c r="W19" s="301">
        <f t="shared" ref="W19" si="27">SUM(W17:W18)</f>
        <v>1.9636963696406752E-2</v>
      </c>
      <c r="X19" s="301">
        <f t="shared" ref="X19" si="28">SUM(X17:X18)</f>
        <v>0.22161716171524115</v>
      </c>
      <c r="Y19" s="301">
        <f t="shared" si="18"/>
        <v>0.67999999999999994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2.7433267471480125</v>
      </c>
      <c r="C26" s="300">
        <v>0.91764886162916104</v>
      </c>
      <c r="D26" s="300">
        <v>0.52909107108222686</v>
      </c>
      <c r="E26" s="300">
        <f>SUM(B26:D26)</f>
        <v>4.1900666798594006</v>
      </c>
      <c r="F26" s="300"/>
      <c r="G26" s="300">
        <v>3.2998413812051131</v>
      </c>
      <c r="H26" s="300">
        <v>1.2159135317593375</v>
      </c>
      <c r="I26" s="300">
        <v>0.5008515815150314</v>
      </c>
      <c r="J26" s="300">
        <f>SUM(G26:I26)</f>
        <v>5.0166064944794817</v>
      </c>
      <c r="K26" s="300"/>
      <c r="L26" s="300">
        <v>2.9446363294451117</v>
      </c>
      <c r="M26" s="300">
        <v>1.6097649859488856</v>
      </c>
      <c r="N26" s="300">
        <v>0.38226207327827089</v>
      </c>
      <c r="O26" s="300">
        <f>SUM(L26:N26)</f>
        <v>4.9366633886722688</v>
      </c>
      <c r="P26" s="300"/>
      <c r="Q26" s="300">
        <v>3.3618855051187793</v>
      </c>
      <c r="R26" s="300">
        <v>1.7680035326304073</v>
      </c>
      <c r="S26" s="300">
        <v>0.4324337644517432</v>
      </c>
      <c r="T26" s="300">
        <f>SUM(Q26:S26)</f>
        <v>5.5623228022009297</v>
      </c>
      <c r="U26" s="300"/>
      <c r="V26" s="300">
        <v>3.9550679232398651</v>
      </c>
      <c r="W26" s="300">
        <v>1.9327812588111555</v>
      </c>
      <c r="X26" s="300">
        <v>0.49572224647139257</v>
      </c>
      <c r="Y26" s="300">
        <f>SUM(V26:X26)</f>
        <v>6.383571428522413</v>
      </c>
    </row>
    <row r="27" spans="1:25" x14ac:dyDescent="0.2">
      <c r="A27" s="260" t="s">
        <v>364</v>
      </c>
      <c r="B27" s="300">
        <v>5.6966169075510997</v>
      </c>
      <c r="C27" s="300">
        <v>0.3609530390021356</v>
      </c>
      <c r="D27" s="300">
        <v>0.31536337358735927</v>
      </c>
      <c r="E27" s="300">
        <f t="shared" ref="E27:E28" si="29">SUM(B27:D27)</f>
        <v>6.3729333201405938</v>
      </c>
      <c r="F27" s="300"/>
      <c r="G27" s="300">
        <v>6.6463004866192792</v>
      </c>
      <c r="H27" s="300">
        <v>0.56249485307726643</v>
      </c>
      <c r="I27" s="300">
        <v>0.12559816582395469</v>
      </c>
      <c r="J27" s="300">
        <f t="shared" ref="J27:J28" si="30">SUM(G27:I27)</f>
        <v>7.3343935055205005</v>
      </c>
      <c r="K27" s="300"/>
      <c r="L27" s="300">
        <v>6.4691383338516912</v>
      </c>
      <c r="M27" s="300">
        <v>0.50257563419496931</v>
      </c>
      <c r="N27" s="300">
        <v>0.24862264328109884</v>
      </c>
      <c r="O27" s="300">
        <f t="shared" ref="O27:O28" si="31">SUM(L27:N27)</f>
        <v>7.2203366113277596</v>
      </c>
      <c r="P27" s="300"/>
      <c r="Q27" s="300">
        <v>7.0417820351461948</v>
      </c>
      <c r="R27" s="300">
        <v>0.55297945984830799</v>
      </c>
      <c r="S27" s="300">
        <v>0.27591570280455496</v>
      </c>
      <c r="T27" s="300">
        <f t="shared" ref="T27:T28" si="32">SUM(Q27:S27)</f>
        <v>7.8706771977990577</v>
      </c>
      <c r="U27" s="300"/>
      <c r="V27" s="300">
        <v>7.5873043836129934</v>
      </c>
      <c r="W27" s="300">
        <v>0.60932526128497366</v>
      </c>
      <c r="X27" s="300">
        <v>0.31479892657963982</v>
      </c>
      <c r="Y27" s="300">
        <f t="shared" ref="Y27:Y28" si="33">SUM(V27:X27)</f>
        <v>8.511428571477607</v>
      </c>
    </row>
    <row r="28" spans="1:25" x14ac:dyDescent="0.2">
      <c r="A28" s="264" t="s">
        <v>363</v>
      </c>
      <c r="B28" s="301">
        <f>SUM(B26:B27)</f>
        <v>8.4399436546991122</v>
      </c>
      <c r="C28" s="301">
        <f t="shared" ref="C28" si="34">SUM(C26:C27)</f>
        <v>1.2786019006312968</v>
      </c>
      <c r="D28" s="301">
        <f t="shared" ref="D28" si="35">SUM(D26:D27)</f>
        <v>0.84445444466958608</v>
      </c>
      <c r="E28" s="301">
        <f t="shared" si="29"/>
        <v>10.562999999999994</v>
      </c>
      <c r="F28" s="301"/>
      <c r="G28" s="301">
        <f>SUM(G26:G27)</f>
        <v>9.9461418678243927</v>
      </c>
      <c r="H28" s="301">
        <f t="shared" ref="H28" si="36">SUM(H26:H27)</f>
        <v>1.7784083848366039</v>
      </c>
      <c r="I28" s="301">
        <f t="shared" ref="I28" si="37">SUM(I26:I27)</f>
        <v>0.62644974733898606</v>
      </c>
      <c r="J28" s="301">
        <f t="shared" si="30"/>
        <v>12.350999999999983</v>
      </c>
      <c r="K28" s="301"/>
      <c r="L28" s="301">
        <f>SUM(L26:L27)</f>
        <v>9.4137746632968025</v>
      </c>
      <c r="M28" s="301">
        <f t="shared" ref="M28" si="38">SUM(M26:M27)</f>
        <v>2.112340620143855</v>
      </c>
      <c r="N28" s="301">
        <f t="shared" ref="N28" si="39">SUM(N26:N27)</f>
        <v>0.63088471655936973</v>
      </c>
      <c r="O28" s="301">
        <f t="shared" si="31"/>
        <v>12.157000000000027</v>
      </c>
      <c r="P28" s="301"/>
      <c r="Q28" s="301">
        <f>SUM(Q26:Q27)</f>
        <v>10.403667540264975</v>
      </c>
      <c r="R28" s="301">
        <f t="shared" ref="R28" si="40">SUM(R26:R27)</f>
        <v>2.3209829924787151</v>
      </c>
      <c r="S28" s="301">
        <f t="shared" ref="S28" si="41">SUM(S26:S27)</f>
        <v>0.70834946725629822</v>
      </c>
      <c r="T28" s="301">
        <f t="shared" si="32"/>
        <v>13.432999999999987</v>
      </c>
      <c r="U28" s="301"/>
      <c r="V28" s="301">
        <f>SUM(V26:V27)</f>
        <v>11.542372306852858</v>
      </c>
      <c r="W28" s="301">
        <f t="shared" ref="W28" si="42">SUM(W26:W27)</f>
        <v>2.5421065200961293</v>
      </c>
      <c r="X28" s="301">
        <f t="shared" ref="X28" si="43">SUM(X26:X27)</f>
        <v>0.81052117305103244</v>
      </c>
      <c r="Y28" s="301">
        <f t="shared" si="33"/>
        <v>14.895000000000021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4.3296544234531904</v>
      </c>
      <c r="C35" s="300">
        <v>1.1388773760856654</v>
      </c>
      <c r="D35" s="300">
        <v>0.47717626131353297</v>
      </c>
      <c r="E35" s="300">
        <f>SUM(B35:D35)</f>
        <v>5.9457080608523887</v>
      </c>
      <c r="F35" s="300"/>
      <c r="G35" s="300">
        <v>4.2689246770535076</v>
      </c>
      <c r="H35" s="300">
        <v>1.1007072237113251</v>
      </c>
      <c r="I35" s="300">
        <v>0.66406303578328529</v>
      </c>
      <c r="J35" s="300">
        <f>SUM(G35:I35)</f>
        <v>6.0336949365481178</v>
      </c>
      <c r="K35" s="300"/>
      <c r="L35" s="300">
        <v>4.2370770633243788</v>
      </c>
      <c r="M35" s="300">
        <v>1.4103166510032705</v>
      </c>
      <c r="N35" s="300">
        <v>0.60334016706362148</v>
      </c>
      <c r="O35" s="300">
        <f>SUM(L35:N35)</f>
        <v>6.2507338813912714</v>
      </c>
      <c r="P35" s="300"/>
      <c r="Q35" s="300">
        <v>3.9122022263704435</v>
      </c>
      <c r="R35" s="300">
        <v>1.3685381571152968</v>
      </c>
      <c r="S35" s="300">
        <v>0.5923249999954936</v>
      </c>
      <c r="T35" s="300">
        <f>SUM(Q35:S35)</f>
        <v>5.8730653834812347</v>
      </c>
      <c r="U35" s="300"/>
      <c r="V35" s="300">
        <v>2.9596783935514352</v>
      </c>
      <c r="W35" s="300">
        <v>1.0924784254339155</v>
      </c>
      <c r="X35" s="300">
        <v>0.51219383242060557</v>
      </c>
      <c r="Y35" s="300">
        <f>SUM(V35:X35)</f>
        <v>4.564350651405956</v>
      </c>
    </row>
    <row r="36" spans="1:25" x14ac:dyDescent="0.2">
      <c r="A36" s="260" t="s">
        <v>364</v>
      </c>
      <c r="B36" s="300">
        <v>16.932033951130784</v>
      </c>
      <c r="C36" s="300">
        <v>0.57403093552055562</v>
      </c>
      <c r="D36" s="300">
        <v>1.1902270524962537</v>
      </c>
      <c r="E36" s="300">
        <f t="shared" ref="E36:E37" si="44">SUM(B36:D36)</f>
        <v>18.696291939147592</v>
      </c>
      <c r="F36" s="300"/>
      <c r="G36" s="300">
        <v>17.532719625102455</v>
      </c>
      <c r="H36" s="300">
        <v>0.53416138987297945</v>
      </c>
      <c r="I36" s="300">
        <v>1.3674240484764391</v>
      </c>
      <c r="J36" s="300">
        <f t="shared" ref="J36:J37" si="45">SUM(G36:I36)</f>
        <v>19.434305063451877</v>
      </c>
      <c r="K36" s="300"/>
      <c r="L36" s="300">
        <v>16.835136919826731</v>
      </c>
      <c r="M36" s="300">
        <v>0.54891700982356117</v>
      </c>
      <c r="N36" s="300">
        <v>0.87221218895845765</v>
      </c>
      <c r="O36" s="300">
        <f t="shared" ref="O36:O37" si="46">SUM(L36:N36)</f>
        <v>18.25626611860875</v>
      </c>
      <c r="P36" s="300"/>
      <c r="Q36" s="300">
        <v>16.385826777931328</v>
      </c>
      <c r="R36" s="300">
        <v>0.54433824984060597</v>
      </c>
      <c r="S36" s="300">
        <v>0.88976958874681145</v>
      </c>
      <c r="T36" s="300">
        <f t="shared" ref="T36:T37" si="47">SUM(Q36:S36)</f>
        <v>17.819934616518747</v>
      </c>
      <c r="U36" s="300"/>
      <c r="V36" s="300">
        <v>13.193341427961814</v>
      </c>
      <c r="W36" s="300">
        <v>0.45961263396430496</v>
      </c>
      <c r="X36" s="300">
        <v>0.77169528666798337</v>
      </c>
      <c r="Y36" s="300">
        <f t="shared" ref="Y36:Y37" si="48">SUM(V36:X36)</f>
        <v>14.424649348594102</v>
      </c>
    </row>
    <row r="37" spans="1:25" x14ac:dyDescent="0.2">
      <c r="A37" s="264" t="s">
        <v>363</v>
      </c>
      <c r="B37" s="301">
        <f>SUM(B35:B36)</f>
        <v>21.261688374583976</v>
      </c>
      <c r="C37" s="301">
        <f t="shared" ref="C37" si="49">SUM(C35:C36)</f>
        <v>1.7129083116062209</v>
      </c>
      <c r="D37" s="301">
        <f t="shared" ref="D37" si="50">SUM(D35:D36)</f>
        <v>1.6674033138097868</v>
      </c>
      <c r="E37" s="301">
        <f t="shared" si="44"/>
        <v>24.641999999999982</v>
      </c>
      <c r="F37" s="301"/>
      <c r="G37" s="301">
        <f>SUM(G35:G36)</f>
        <v>21.801644302155964</v>
      </c>
      <c r="H37" s="301">
        <f t="shared" ref="H37" si="51">SUM(H35:H36)</f>
        <v>1.6348686135843047</v>
      </c>
      <c r="I37" s="301">
        <f t="shared" ref="I37" si="52">SUM(I35:I36)</f>
        <v>2.0314870842597244</v>
      </c>
      <c r="J37" s="301">
        <f t="shared" si="45"/>
        <v>25.467999999999993</v>
      </c>
      <c r="K37" s="301"/>
      <c r="L37" s="301">
        <f>SUM(L35:L36)</f>
        <v>21.072213983151109</v>
      </c>
      <c r="M37" s="301">
        <f t="shared" ref="M37" si="53">SUM(M35:M36)</f>
        <v>1.9592336608268317</v>
      </c>
      <c r="N37" s="301">
        <f t="shared" ref="N37" si="54">SUM(N35:N36)</f>
        <v>1.4755523560220791</v>
      </c>
      <c r="O37" s="301">
        <f t="shared" si="46"/>
        <v>24.507000000000019</v>
      </c>
      <c r="P37" s="301"/>
      <c r="Q37" s="301">
        <f>SUM(Q35:Q36)</f>
        <v>20.298029004301771</v>
      </c>
      <c r="R37" s="301">
        <f t="shared" ref="R37" si="55">SUM(R35:R36)</f>
        <v>1.9128764069559028</v>
      </c>
      <c r="S37" s="301">
        <f t="shared" ref="S37" si="56">SUM(S35:S36)</f>
        <v>1.4820945887423052</v>
      </c>
      <c r="T37" s="301">
        <f t="shared" si="47"/>
        <v>23.69299999999998</v>
      </c>
      <c r="U37" s="301"/>
      <c r="V37" s="301">
        <f>SUM(V35:V36)</f>
        <v>16.153019821513247</v>
      </c>
      <c r="W37" s="301">
        <f t="shared" ref="W37" si="57">SUM(W35:W36)</f>
        <v>1.5520910593982205</v>
      </c>
      <c r="X37" s="301">
        <f t="shared" ref="X37" si="58">SUM(X35:X36)</f>
        <v>1.283889119088589</v>
      </c>
      <c r="Y37" s="301">
        <f t="shared" si="48"/>
        <v>18.989000000000058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12.309676056905932</v>
      </c>
      <c r="C44" s="300">
        <v>4.0504912974262961</v>
      </c>
      <c r="D44" s="300">
        <v>3.0905308785081287</v>
      </c>
      <c r="E44" s="300">
        <f>SUM(B44:D44)</f>
        <v>19.450698232840356</v>
      </c>
      <c r="F44" s="300"/>
      <c r="G44" s="300">
        <v>13.511347828532825</v>
      </c>
      <c r="H44" s="300">
        <v>3.8063420834552786</v>
      </c>
      <c r="I44" s="300">
        <v>2.9218341758852242</v>
      </c>
      <c r="J44" s="300">
        <f>SUM(G44:I44)</f>
        <v>20.239524087873328</v>
      </c>
      <c r="K44" s="300"/>
      <c r="L44" s="300">
        <v>12.470511095320086</v>
      </c>
      <c r="M44" s="300">
        <v>5.0244156967721265</v>
      </c>
      <c r="N44" s="300">
        <v>2.4838271708615016</v>
      </c>
      <c r="O44" s="300">
        <f>SUM(L44:N44)</f>
        <v>19.978753962953714</v>
      </c>
      <c r="P44" s="300"/>
      <c r="Q44" s="300">
        <v>11.700652576799945</v>
      </c>
      <c r="R44" s="300">
        <v>4.7227817846728204</v>
      </c>
      <c r="S44" s="300">
        <v>2.2488846174638284</v>
      </c>
      <c r="T44" s="300">
        <f>SUM(Q44:S44)</f>
        <v>18.672318978936595</v>
      </c>
      <c r="U44" s="300"/>
      <c r="V44" s="300">
        <v>10.715427929878024</v>
      </c>
      <c r="W44" s="300">
        <v>4.3259009496551499</v>
      </c>
      <c r="X44" s="300">
        <v>2.0184220038428569</v>
      </c>
      <c r="Y44" s="300">
        <f>SUM(V44:X44)</f>
        <v>17.059750883376029</v>
      </c>
    </row>
    <row r="45" spans="1:25" x14ac:dyDescent="0.2">
      <c r="A45" s="260" t="s">
        <v>364</v>
      </c>
      <c r="B45" s="300">
        <v>53.131853154903091</v>
      </c>
      <c r="C45" s="300">
        <v>1.6714402636753085</v>
      </c>
      <c r="D45" s="300">
        <v>6.4880083485812197</v>
      </c>
      <c r="E45" s="300">
        <f t="shared" ref="E45:E46" si="59">SUM(B45:D45)</f>
        <v>61.291301767159617</v>
      </c>
      <c r="F45" s="300"/>
      <c r="G45" s="300">
        <v>55.452771301561036</v>
      </c>
      <c r="H45" s="300">
        <v>2.1906465274062676</v>
      </c>
      <c r="I45" s="300">
        <v>4.2050580831593551</v>
      </c>
      <c r="J45" s="300">
        <f t="shared" ref="J45:J46" si="60">SUM(G45:I45)</f>
        <v>61.848475912126659</v>
      </c>
      <c r="K45" s="300"/>
      <c r="L45" s="300">
        <v>53.399176801108133</v>
      </c>
      <c r="M45" s="300">
        <v>2.2708685110565852</v>
      </c>
      <c r="N45" s="300">
        <v>5.4002007248816071</v>
      </c>
      <c r="O45" s="300">
        <f t="shared" ref="O45:O46" si="61">SUM(L45:N45)</f>
        <v>61.070246037046324</v>
      </c>
      <c r="P45" s="300"/>
      <c r="Q45" s="300">
        <v>49.703783142301035</v>
      </c>
      <c r="R45" s="300">
        <v>2.1252104404290115</v>
      </c>
      <c r="S45" s="300">
        <v>5.0416874383332777</v>
      </c>
      <c r="T45" s="300">
        <f t="shared" ref="T45:T46" si="62">SUM(Q45:S45)</f>
        <v>56.870681021063326</v>
      </c>
      <c r="U45" s="300"/>
      <c r="V45" s="300">
        <v>43.946193646980007</v>
      </c>
      <c r="W45" s="300">
        <v>1.9151577591282047</v>
      </c>
      <c r="X45" s="300">
        <v>4.6808977105159357</v>
      </c>
      <c r="Y45" s="300">
        <f t="shared" ref="Y45:Y46" si="63">SUM(V45:X45)</f>
        <v>50.542249116624149</v>
      </c>
    </row>
    <row r="46" spans="1:25" x14ac:dyDescent="0.2">
      <c r="A46" s="264" t="s">
        <v>363</v>
      </c>
      <c r="B46" s="301">
        <f>SUM(B44:B45)</f>
        <v>65.441529211809026</v>
      </c>
      <c r="C46" s="301">
        <f t="shared" ref="C46" si="64">SUM(C44:C45)</f>
        <v>5.7219315611016048</v>
      </c>
      <c r="D46" s="301">
        <f t="shared" ref="D46" si="65">SUM(D44:D45)</f>
        <v>9.5785392270893475</v>
      </c>
      <c r="E46" s="301">
        <f t="shared" si="59"/>
        <v>80.741999999999976</v>
      </c>
      <c r="F46" s="301"/>
      <c r="G46" s="301">
        <f>SUM(G44:G45)</f>
        <v>68.964119130093863</v>
      </c>
      <c r="H46" s="301">
        <f t="shared" ref="H46" si="66">SUM(H44:H45)</f>
        <v>5.9969886108615462</v>
      </c>
      <c r="I46" s="301">
        <f t="shared" ref="I46" si="67">SUM(I44:I45)</f>
        <v>7.1268922590445793</v>
      </c>
      <c r="J46" s="301">
        <f t="shared" si="60"/>
        <v>82.087999999999994</v>
      </c>
      <c r="K46" s="301"/>
      <c r="L46" s="301">
        <f>SUM(L44:L45)</f>
        <v>65.869687896428218</v>
      </c>
      <c r="M46" s="301">
        <f t="shared" ref="M46" si="68">SUM(M44:M45)</f>
        <v>7.2952842078287112</v>
      </c>
      <c r="N46" s="301">
        <f t="shared" ref="N46" si="69">SUM(N44:N45)</f>
        <v>7.8840278957431087</v>
      </c>
      <c r="O46" s="301">
        <f t="shared" si="61"/>
        <v>81.049000000000035</v>
      </c>
      <c r="P46" s="301"/>
      <c r="Q46" s="301">
        <f>SUM(Q44:Q45)</f>
        <v>61.404435719100981</v>
      </c>
      <c r="R46" s="301">
        <f t="shared" ref="R46" si="70">SUM(R44:R45)</f>
        <v>6.8479922251018319</v>
      </c>
      <c r="S46" s="301">
        <f t="shared" ref="S46" si="71">SUM(S44:S45)</f>
        <v>7.2905720557971065</v>
      </c>
      <c r="T46" s="301">
        <f t="shared" si="62"/>
        <v>75.542999999999921</v>
      </c>
      <c r="U46" s="301"/>
      <c r="V46" s="301">
        <f>SUM(V44:V45)</f>
        <v>54.661621576858032</v>
      </c>
      <c r="W46" s="301">
        <f t="shared" ref="W46" si="72">SUM(W44:W45)</f>
        <v>6.2410587087833544</v>
      </c>
      <c r="X46" s="301">
        <f t="shared" ref="X46" si="73">SUM(X44:X45)</f>
        <v>6.6993197143587926</v>
      </c>
      <c r="Y46" s="301">
        <f t="shared" si="63"/>
        <v>67.602000000000174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0.69365166821829671</v>
      </c>
      <c r="C53" s="300">
        <v>0.18656679516619498</v>
      </c>
      <c r="D53" s="300">
        <v>2.2976206301057674E-4</v>
      </c>
      <c r="E53" s="300">
        <f>SUM(B53:D53)</f>
        <v>0.88044822544750234</v>
      </c>
      <c r="F53" s="300"/>
      <c r="G53" s="300">
        <v>0.87376276671451114</v>
      </c>
      <c r="H53" s="300">
        <v>0.24265911619856964</v>
      </c>
      <c r="I53" s="300">
        <v>2.3743553443684505E-4</v>
      </c>
      <c r="J53" s="300">
        <f>SUM(G53:I53)</f>
        <v>1.1166593184475175</v>
      </c>
      <c r="K53" s="300"/>
      <c r="L53" s="300">
        <v>1.029291186939598</v>
      </c>
      <c r="M53" s="300">
        <v>0.28018756542631812</v>
      </c>
      <c r="N53" s="300">
        <v>0.4295348545109926</v>
      </c>
      <c r="O53" s="300">
        <f>SUM(L53:N53)</f>
        <v>1.7390136068769086</v>
      </c>
      <c r="P53" s="300"/>
      <c r="Q53" s="300">
        <v>1.0115449462680861</v>
      </c>
      <c r="R53" s="300">
        <v>0.27289187098029083</v>
      </c>
      <c r="S53" s="300">
        <v>0.41234133333388034</v>
      </c>
      <c r="T53" s="300">
        <f>SUM(Q53:S53)</f>
        <v>1.6967781505822572</v>
      </c>
      <c r="U53" s="300"/>
      <c r="V53" s="300">
        <v>1.0344061885665183</v>
      </c>
      <c r="W53" s="300">
        <v>0.27381340285567113</v>
      </c>
      <c r="X53" s="300">
        <v>0.40720967606159847</v>
      </c>
      <c r="Y53" s="300">
        <f>SUM(V53:X53)</f>
        <v>1.7154292674837879</v>
      </c>
    </row>
    <row r="54" spans="1:25" x14ac:dyDescent="0.2">
      <c r="A54" s="260" t="s">
        <v>364</v>
      </c>
      <c r="B54" s="300">
        <v>2.2996884886284059</v>
      </c>
      <c r="C54" s="300">
        <v>3.4464309451440481E-2</v>
      </c>
      <c r="D54" s="300">
        <v>0.24239897647264858</v>
      </c>
      <c r="E54" s="300">
        <f t="shared" ref="E54:E55" si="74">SUM(B54:D54)</f>
        <v>2.5765517745524948</v>
      </c>
      <c r="F54" s="300"/>
      <c r="G54" s="300">
        <v>2.9035991505577829</v>
      </c>
      <c r="H54" s="300">
        <v>5.9121448074224106E-2</v>
      </c>
      <c r="I54" s="300">
        <v>0.61662008292046833</v>
      </c>
      <c r="J54" s="300">
        <f t="shared" ref="J54:J55" si="75">SUM(G54:I54)</f>
        <v>3.5793406815524755</v>
      </c>
      <c r="K54" s="300"/>
      <c r="L54" s="300">
        <v>3.3495541134495577</v>
      </c>
      <c r="M54" s="300">
        <v>5.1432279673542462E-2</v>
      </c>
      <c r="N54" s="300">
        <v>0</v>
      </c>
      <c r="O54" s="300">
        <f t="shared" ref="O54:O55" si="76">SUM(L54:N54)</f>
        <v>3.4009863931230999</v>
      </c>
      <c r="P54" s="300"/>
      <c r="Q54" s="300">
        <v>3.2403764300632143</v>
      </c>
      <c r="R54" s="300">
        <v>5.0845419354530789E-2</v>
      </c>
      <c r="S54" s="300">
        <v>0</v>
      </c>
      <c r="T54" s="300">
        <f t="shared" ref="T54:T55" si="77">SUM(Q54:S54)</f>
        <v>3.2912218494177452</v>
      </c>
      <c r="U54" s="300"/>
      <c r="V54" s="300">
        <v>3.2100206855031721</v>
      </c>
      <c r="W54" s="300">
        <v>5.2550047013045748E-2</v>
      </c>
      <c r="X54" s="300">
        <v>0</v>
      </c>
      <c r="Y54" s="300">
        <f t="shared" ref="Y54:Y55" si="78">SUM(V54:X54)</f>
        <v>3.2625707325162177</v>
      </c>
    </row>
    <row r="55" spans="1:25" x14ac:dyDescent="0.2">
      <c r="A55" s="264" t="s">
        <v>363</v>
      </c>
      <c r="B55" s="301">
        <f>SUM(B53:B54)</f>
        <v>2.9933401568467026</v>
      </c>
      <c r="C55" s="301">
        <f t="shared" ref="C55" si="79">SUM(C53:C54)</f>
        <v>0.22103110461763548</v>
      </c>
      <c r="D55" s="301">
        <f t="shared" ref="D55" si="80">SUM(D53:D54)</f>
        <v>0.24262873853565914</v>
      </c>
      <c r="E55" s="301">
        <f t="shared" si="74"/>
        <v>3.4569999999999972</v>
      </c>
      <c r="F55" s="301"/>
      <c r="G55" s="301">
        <f>SUM(G53:G54)</f>
        <v>3.7773619172722941</v>
      </c>
      <c r="H55" s="301">
        <f t="shared" ref="H55" si="81">SUM(H53:H54)</f>
        <v>0.30178056427279376</v>
      </c>
      <c r="I55" s="301">
        <f t="shared" ref="I55" si="82">SUM(I53:I54)</f>
        <v>0.61685751845490522</v>
      </c>
      <c r="J55" s="301">
        <f t="shared" si="75"/>
        <v>4.6959999999999926</v>
      </c>
      <c r="K55" s="301"/>
      <c r="L55" s="301">
        <f>SUM(L53:L54)</f>
        <v>4.3788453003891554</v>
      </c>
      <c r="M55" s="301">
        <f t="shared" ref="M55" si="83">SUM(M53:M54)</f>
        <v>0.33161984509986059</v>
      </c>
      <c r="N55" s="301">
        <f t="shared" ref="N55" si="84">SUM(N53:N54)</f>
        <v>0.4295348545109926</v>
      </c>
      <c r="O55" s="301">
        <f t="shared" si="76"/>
        <v>5.1400000000000086</v>
      </c>
      <c r="P55" s="301"/>
      <c r="Q55" s="301">
        <f>SUM(Q53:Q54)</f>
        <v>4.2519213763313006</v>
      </c>
      <c r="R55" s="301">
        <f t="shared" ref="R55" si="85">SUM(R53:R54)</f>
        <v>0.32373729033482163</v>
      </c>
      <c r="S55" s="301">
        <f t="shared" ref="S55" si="86">SUM(S53:S54)</f>
        <v>0.41234133333388034</v>
      </c>
      <c r="T55" s="301">
        <f t="shared" si="77"/>
        <v>4.9880000000000022</v>
      </c>
      <c r="U55" s="301"/>
      <c r="V55" s="301">
        <f>SUM(V53:V54)</f>
        <v>4.2444268740696902</v>
      </c>
      <c r="W55" s="301">
        <f t="shared" ref="W55" si="87">SUM(W53:W54)</f>
        <v>0.3263634498687169</v>
      </c>
      <c r="X55" s="301">
        <f t="shared" ref="X55" si="88">SUM(X53:X54)</f>
        <v>0.40720967606159847</v>
      </c>
      <c r="Y55" s="301">
        <f t="shared" si="78"/>
        <v>4.978000000000006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2.4510830012248133</v>
      </c>
      <c r="C62" s="300">
        <v>0.86365440813842265</v>
      </c>
      <c r="D62" s="300">
        <v>0.38837955900036147</v>
      </c>
      <c r="E62" s="300">
        <f>SUM(B62:D62)</f>
        <v>3.7031169683635974</v>
      </c>
      <c r="F62" s="300"/>
      <c r="G62" s="300">
        <v>2.6439326291348038</v>
      </c>
      <c r="H62" s="300">
        <v>0.64009534684655423</v>
      </c>
      <c r="I62" s="300">
        <v>0.46927947474299431</v>
      </c>
      <c r="J62" s="300">
        <f>SUM(G62:I62)</f>
        <v>3.7533074507243525</v>
      </c>
      <c r="K62" s="300"/>
      <c r="L62" s="300">
        <v>2.1949222280563405</v>
      </c>
      <c r="M62" s="300">
        <v>0.52654830910478889</v>
      </c>
      <c r="N62" s="300">
        <v>3.5850097640906201E-2</v>
      </c>
      <c r="O62" s="300">
        <f>SUM(L62:N62)</f>
        <v>2.7573206348020358</v>
      </c>
      <c r="P62" s="300"/>
      <c r="Q62" s="300">
        <v>2.4287376164976711</v>
      </c>
      <c r="R62" s="300">
        <v>0.56741638057976662</v>
      </c>
      <c r="S62" s="300">
        <v>3.7768513977545402E-2</v>
      </c>
      <c r="T62" s="300">
        <f>SUM(Q62:S62)</f>
        <v>3.0339225110549828</v>
      </c>
      <c r="U62" s="300"/>
      <c r="V62" s="300">
        <v>2.8819825516782642</v>
      </c>
      <c r="W62" s="300">
        <v>0.63907689130730738</v>
      </c>
      <c r="X62" s="300">
        <v>4.0325839506689727E-2</v>
      </c>
      <c r="Y62" s="300">
        <f>SUM(V62:X62)</f>
        <v>3.5613852824922612</v>
      </c>
    </row>
    <row r="63" spans="1:25" x14ac:dyDescent="0.2">
      <c r="A63" s="260" t="s">
        <v>364</v>
      </c>
      <c r="B63" s="300">
        <v>9.9479211734989299</v>
      </c>
      <c r="C63" s="300">
        <v>0.30996185813748606</v>
      </c>
      <c r="D63" s="300">
        <v>0</v>
      </c>
      <c r="E63" s="300">
        <f t="shared" ref="E63:E64" si="89">SUM(B63:D63)</f>
        <v>10.257883031636416</v>
      </c>
      <c r="F63" s="300"/>
      <c r="G63" s="300">
        <v>11.482261490176043</v>
      </c>
      <c r="H63" s="300">
        <v>0.2645789323465782</v>
      </c>
      <c r="I63" s="300">
        <v>0.75985212675305203</v>
      </c>
      <c r="J63" s="300">
        <f t="shared" ref="J63:J64" si="90">SUM(G63:I63)</f>
        <v>12.506692549275673</v>
      </c>
      <c r="K63" s="300"/>
      <c r="L63" s="300">
        <v>9.7359902669032952</v>
      </c>
      <c r="M63" s="300">
        <v>1.3403455255624011</v>
      </c>
      <c r="N63" s="300">
        <v>0.62334357273225804</v>
      </c>
      <c r="O63" s="300">
        <f t="shared" ref="O63:O64" si="91">SUM(L63:N63)</f>
        <v>11.699679365197955</v>
      </c>
      <c r="P63" s="300"/>
      <c r="Q63" s="300">
        <v>10.295696910237345</v>
      </c>
      <c r="R63" s="300">
        <v>1.4334261893117621</v>
      </c>
      <c r="S63" s="300">
        <v>0.63895438939594529</v>
      </c>
      <c r="T63" s="300">
        <f t="shared" ref="T63:T64" si="92">SUM(Q63:S63)</f>
        <v>12.368077488945051</v>
      </c>
      <c r="U63" s="300"/>
      <c r="V63" s="300">
        <v>11.190420463051396</v>
      </c>
      <c r="W63" s="300">
        <v>1.5823508763037608</v>
      </c>
      <c r="X63" s="300">
        <v>0.64784337815258064</v>
      </c>
      <c r="Y63" s="300">
        <f t="shared" ref="Y63:Y64" si="93">SUM(V63:X63)</f>
        <v>13.420614717507737</v>
      </c>
    </row>
    <row r="64" spans="1:25" x14ac:dyDescent="0.2">
      <c r="A64" s="264" t="s">
        <v>363</v>
      </c>
      <c r="B64" s="301">
        <f>SUM(B62:B63)</f>
        <v>12.399004174723743</v>
      </c>
      <c r="C64" s="301">
        <f t="shared" ref="C64" si="94">SUM(C62:C63)</f>
        <v>1.1736162662759086</v>
      </c>
      <c r="D64" s="301">
        <f t="shared" ref="D64" si="95">SUM(D62:D63)</f>
        <v>0.38837955900036147</v>
      </c>
      <c r="E64" s="301">
        <f t="shared" si="89"/>
        <v>13.961000000000013</v>
      </c>
      <c r="F64" s="301"/>
      <c r="G64" s="301">
        <f>SUM(G62:G63)</f>
        <v>14.126194119310847</v>
      </c>
      <c r="H64" s="301">
        <f t="shared" ref="H64" si="96">SUM(H62:H63)</f>
        <v>0.90467427919313237</v>
      </c>
      <c r="I64" s="301">
        <f t="shared" ref="I64" si="97">SUM(I62:I63)</f>
        <v>1.2291316014960463</v>
      </c>
      <c r="J64" s="301">
        <f t="shared" si="90"/>
        <v>16.260000000000026</v>
      </c>
      <c r="K64" s="301"/>
      <c r="L64" s="301">
        <f>SUM(L62:L63)</f>
        <v>11.930912494959635</v>
      </c>
      <c r="M64" s="301">
        <f t="shared" ref="M64" si="98">SUM(M62:M63)</f>
        <v>1.8668938346671899</v>
      </c>
      <c r="N64" s="301">
        <f t="shared" ref="N64" si="99">SUM(N62:N63)</f>
        <v>0.65919367037316423</v>
      </c>
      <c r="O64" s="301">
        <f t="shared" si="91"/>
        <v>14.45699999999999</v>
      </c>
      <c r="P64" s="301"/>
      <c r="Q64" s="301">
        <f>SUM(Q62:Q63)</f>
        <v>12.724434526735015</v>
      </c>
      <c r="R64" s="301">
        <f t="shared" ref="R64" si="100">SUM(R62:R63)</f>
        <v>2.0008425698915286</v>
      </c>
      <c r="S64" s="301">
        <f t="shared" ref="S64" si="101">SUM(S62:S63)</f>
        <v>0.67672290337349073</v>
      </c>
      <c r="T64" s="301">
        <f t="shared" si="92"/>
        <v>15.402000000000035</v>
      </c>
      <c r="U64" s="301"/>
      <c r="V64" s="301">
        <f>SUM(V62:V63)</f>
        <v>14.072403014729661</v>
      </c>
      <c r="W64" s="301">
        <f t="shared" ref="W64" si="102">SUM(W62:W63)</f>
        <v>2.2214277676110683</v>
      </c>
      <c r="X64" s="301">
        <f t="shared" ref="X64" si="103">SUM(X62:X63)</f>
        <v>0.68816921765927042</v>
      </c>
      <c r="Y64" s="301">
        <f t="shared" si="93"/>
        <v>16.981999999999999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11.23235226848308</v>
      </c>
      <c r="C71" s="300">
        <v>7.9037844330367699</v>
      </c>
      <c r="D71" s="300">
        <v>4.4182775437863357</v>
      </c>
      <c r="E71" s="300">
        <f>SUM(B71:D71)</f>
        <v>23.554414245306184</v>
      </c>
      <c r="F71" s="300"/>
      <c r="G71" s="300">
        <v>14.636524111934024</v>
      </c>
      <c r="H71" s="300">
        <v>9.4729995256873973</v>
      </c>
      <c r="I71" s="300">
        <v>6.0533251503611272</v>
      </c>
      <c r="J71" s="300">
        <f>SUM(G71:I71)</f>
        <v>30.162848787982547</v>
      </c>
      <c r="K71" s="300"/>
      <c r="L71" s="300">
        <v>15.416551304109079</v>
      </c>
      <c r="M71" s="300">
        <v>12.137792982615499</v>
      </c>
      <c r="N71" s="300">
        <v>5.0884625904273779</v>
      </c>
      <c r="O71" s="300">
        <f>SUM(L71:N71)</f>
        <v>32.642806877151955</v>
      </c>
      <c r="P71" s="300"/>
      <c r="Q71" s="300">
        <v>16.870846580843239</v>
      </c>
      <c r="R71" s="300">
        <v>13.370904045546087</v>
      </c>
      <c r="S71" s="300">
        <v>5.5937993836173243</v>
      </c>
      <c r="T71" s="300">
        <f>SUM(Q71:S71)</f>
        <v>35.835550010006649</v>
      </c>
      <c r="U71" s="300"/>
      <c r="V71" s="300">
        <v>18.928647703459539</v>
      </c>
      <c r="W71" s="300">
        <v>15.169731503249075</v>
      </c>
      <c r="X71" s="300">
        <v>6.4520301649997815</v>
      </c>
      <c r="Y71" s="300">
        <f>SUM(V71:X71)</f>
        <v>40.550409371708398</v>
      </c>
    </row>
    <row r="72" spans="1:25" x14ac:dyDescent="0.2">
      <c r="A72" s="260" t="s">
        <v>364</v>
      </c>
      <c r="B72" s="300">
        <v>70.624659712948826</v>
      </c>
      <c r="C72" s="300">
        <v>3.462565632291291</v>
      </c>
      <c r="D72" s="300">
        <v>59.247360409454089</v>
      </c>
      <c r="E72" s="300">
        <f t="shared" ref="E72:E73" si="104">SUM(B72:D72)</f>
        <v>133.33458575469422</v>
      </c>
      <c r="F72" s="300"/>
      <c r="G72" s="300">
        <v>80.584549690711086</v>
      </c>
      <c r="H72" s="300">
        <v>3.0581928964267466</v>
      </c>
      <c r="I72" s="300">
        <v>57.855408624879693</v>
      </c>
      <c r="J72" s="300">
        <f t="shared" ref="J72:J73" si="105">SUM(G72:I72)</f>
        <v>141.49815121201752</v>
      </c>
      <c r="K72" s="300"/>
      <c r="L72" s="300">
        <v>82.718388520599461</v>
      </c>
      <c r="M72" s="300">
        <v>6.1173326937347374</v>
      </c>
      <c r="N72" s="300">
        <v>67.683471908513511</v>
      </c>
      <c r="O72" s="300">
        <f t="shared" ref="O72:O73" si="106">SUM(L72:N72)</f>
        <v>156.5191931228477</v>
      </c>
      <c r="P72" s="300"/>
      <c r="Q72" s="300">
        <v>88.994097506047424</v>
      </c>
      <c r="R72" s="300">
        <v>6.7871723409867304</v>
      </c>
      <c r="S72" s="300">
        <v>74.488180142959848</v>
      </c>
      <c r="T72" s="300">
        <f t="shared" ref="T72:T73" si="107">SUM(Q72:S72)</f>
        <v>170.269449989994</v>
      </c>
      <c r="U72" s="300"/>
      <c r="V72" s="300">
        <v>95.387056289426582</v>
      </c>
      <c r="W72" s="300">
        <v>7.7854048565311098</v>
      </c>
      <c r="X72" s="300">
        <v>84.265129482333847</v>
      </c>
      <c r="Y72" s="300">
        <f t="shared" ref="Y72:Y73" si="108">SUM(V72:X72)</f>
        <v>187.43759062829156</v>
      </c>
    </row>
    <row r="73" spans="1:25" x14ac:dyDescent="0.2">
      <c r="A73" s="264" t="s">
        <v>363</v>
      </c>
      <c r="B73" s="301">
        <f>SUM(B71:B72)</f>
        <v>81.85701198143191</v>
      </c>
      <c r="C73" s="301">
        <f t="shared" ref="C73" si="109">SUM(C71:C72)</f>
        <v>11.36635006532806</v>
      </c>
      <c r="D73" s="301">
        <f t="shared" ref="D73" si="110">SUM(D71:D72)</f>
        <v>63.665637953240427</v>
      </c>
      <c r="E73" s="301">
        <f t="shared" si="104"/>
        <v>156.88900000000041</v>
      </c>
      <c r="F73" s="301"/>
      <c r="G73" s="301">
        <f>SUM(G71:G72)</f>
        <v>95.221073802645108</v>
      </c>
      <c r="H73" s="301">
        <f t="shared" ref="H73" si="111">SUM(H71:H72)</f>
        <v>12.531192422114144</v>
      </c>
      <c r="I73" s="301">
        <f t="shared" ref="I73" si="112">SUM(I71:I72)</f>
        <v>63.908733775240819</v>
      </c>
      <c r="J73" s="301">
        <f t="shared" si="105"/>
        <v>171.66100000000006</v>
      </c>
      <c r="K73" s="301"/>
      <c r="L73" s="301">
        <f>SUM(L71:L72)</f>
        <v>98.134939824708539</v>
      </c>
      <c r="M73" s="301">
        <f t="shared" ref="M73" si="113">SUM(M71:M72)</f>
        <v>18.255125676350236</v>
      </c>
      <c r="N73" s="301">
        <f t="shared" ref="N73" si="114">SUM(N71:N72)</f>
        <v>72.771934498940894</v>
      </c>
      <c r="O73" s="301">
        <f t="shared" si="106"/>
        <v>189.16199999999967</v>
      </c>
      <c r="P73" s="301"/>
      <c r="Q73" s="301">
        <f>SUM(Q71:Q72)</f>
        <v>105.86494408689066</v>
      </c>
      <c r="R73" s="301">
        <f t="shared" ref="R73" si="115">SUM(R71:R72)</f>
        <v>20.158076386532819</v>
      </c>
      <c r="S73" s="301">
        <f t="shared" ref="S73" si="116">SUM(S71:S72)</f>
        <v>80.081979526577172</v>
      </c>
      <c r="T73" s="301">
        <f t="shared" si="107"/>
        <v>206.10500000000064</v>
      </c>
      <c r="U73" s="301"/>
      <c r="V73" s="301">
        <f>SUM(V71:V72)</f>
        <v>114.31570399288611</v>
      </c>
      <c r="W73" s="301">
        <f t="shared" ref="W73" si="117">SUM(W71:W72)</f>
        <v>22.955136359780184</v>
      </c>
      <c r="X73" s="301">
        <f t="shared" ref="X73" si="118">SUM(X71:X72)</f>
        <v>90.717159647333631</v>
      </c>
      <c r="Y73" s="301">
        <f t="shared" si="108"/>
        <v>227.98799999999994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62.527938778347291</v>
      </c>
      <c r="C80" s="300">
        <v>78.068664437161033</v>
      </c>
      <c r="D80" s="300">
        <v>7.8444031804331136</v>
      </c>
      <c r="E80" s="300">
        <f>SUM(B80:D80)</f>
        <v>148.44100639594143</v>
      </c>
      <c r="F80" s="300"/>
      <c r="G80" s="300">
        <v>63.706409530200524</v>
      </c>
      <c r="H80" s="300">
        <v>75.432211479943106</v>
      </c>
      <c r="I80" s="300">
        <v>5.8506437476199826</v>
      </c>
      <c r="J80" s="300">
        <f>SUM(G80:I80)</f>
        <v>144.98926475776361</v>
      </c>
      <c r="K80" s="300"/>
      <c r="L80" s="300">
        <v>67.525762476431495</v>
      </c>
      <c r="M80" s="300">
        <v>76.262215314599615</v>
      </c>
      <c r="N80" s="300">
        <v>7.0406894183610271</v>
      </c>
      <c r="O80" s="300">
        <f>SUM(L80:N80)</f>
        <v>150.82866720939214</v>
      </c>
      <c r="P80" s="300"/>
      <c r="Q80" s="300">
        <v>70.751092801491097</v>
      </c>
      <c r="R80" s="300">
        <v>73.70729271525407</v>
      </c>
      <c r="S80" s="300">
        <v>7.2873670422988832</v>
      </c>
      <c r="T80" s="300">
        <f>SUM(Q80:S80)</f>
        <v>151.74575255904406</v>
      </c>
      <c r="U80" s="300"/>
      <c r="V80" s="300">
        <v>76.556845291045121</v>
      </c>
      <c r="W80" s="300">
        <v>68.843681484811043</v>
      </c>
      <c r="X80" s="300">
        <v>7.7935858064815813</v>
      </c>
      <c r="Y80" s="300">
        <f>SUM(V80:X80)</f>
        <v>153.19411258233777</v>
      </c>
    </row>
    <row r="81" spans="1:25" x14ac:dyDescent="0.2">
      <c r="A81" s="260" t="s">
        <v>364</v>
      </c>
      <c r="B81" s="300">
        <v>109.70240511992044</v>
      </c>
      <c r="C81" s="300">
        <v>36.316792993688267</v>
      </c>
      <c r="D81" s="300">
        <v>11.209795490449565</v>
      </c>
      <c r="E81" s="300">
        <f t="shared" ref="E81:E82" si="119">SUM(B81:D81)</f>
        <v>157.22899360405825</v>
      </c>
      <c r="F81" s="300"/>
      <c r="G81" s="300">
        <v>118.03583389644542</v>
      </c>
      <c r="H81" s="300">
        <v>33.267771674072016</v>
      </c>
      <c r="I81" s="300">
        <v>9.6221296717192448</v>
      </c>
      <c r="J81" s="300">
        <f t="shared" ref="J81:J82" si="120">SUM(G81:I81)</f>
        <v>160.9257352422367</v>
      </c>
      <c r="K81" s="300"/>
      <c r="L81" s="300">
        <v>107.90630660176745</v>
      </c>
      <c r="M81" s="300">
        <v>38.963547472542132</v>
      </c>
      <c r="N81" s="300">
        <v>8.827478716298236</v>
      </c>
      <c r="O81" s="300">
        <f t="shared" ref="O81:O82" si="121">SUM(L81:N81)</f>
        <v>155.69733279060782</v>
      </c>
      <c r="P81" s="300"/>
      <c r="Q81" s="300">
        <v>110.22891688700423</v>
      </c>
      <c r="R81" s="300">
        <v>39.130107799346717</v>
      </c>
      <c r="S81" s="300">
        <v>8.9872227546050052</v>
      </c>
      <c r="T81" s="300">
        <f t="shared" ref="T81:T82" si="122">SUM(Q81:S81)</f>
        <v>158.34624744095595</v>
      </c>
      <c r="U81" s="300"/>
      <c r="V81" s="300">
        <v>112.8100215300145</v>
      </c>
      <c r="W81" s="300">
        <v>39.592526292456263</v>
      </c>
      <c r="X81" s="300">
        <v>9.2093395951913077</v>
      </c>
      <c r="Y81" s="300">
        <f t="shared" ref="Y81:Y82" si="123">SUM(V81:X81)</f>
        <v>161.61188741766205</v>
      </c>
    </row>
    <row r="82" spans="1:25" x14ac:dyDescent="0.2">
      <c r="A82" s="264" t="s">
        <v>363</v>
      </c>
      <c r="B82" s="301">
        <f>SUM(B80:B81)</f>
        <v>172.23034389826773</v>
      </c>
      <c r="C82" s="301">
        <f t="shared" ref="C82" si="124">SUM(C80:C81)</f>
        <v>114.3854574308493</v>
      </c>
      <c r="D82" s="301">
        <f t="shared" ref="D82" si="125">SUM(D80:D81)</f>
        <v>19.054198670882677</v>
      </c>
      <c r="E82" s="301">
        <f t="shared" si="119"/>
        <v>305.66999999999973</v>
      </c>
      <c r="F82" s="301"/>
      <c r="G82" s="301">
        <f>SUM(G80:G81)</f>
        <v>181.74224342664596</v>
      </c>
      <c r="H82" s="301">
        <f t="shared" ref="H82" si="126">SUM(H80:H81)</f>
        <v>108.69998315401511</v>
      </c>
      <c r="I82" s="301">
        <f t="shared" ref="I82" si="127">SUM(I80:I81)</f>
        <v>15.472773419339227</v>
      </c>
      <c r="J82" s="301">
        <f t="shared" si="120"/>
        <v>305.9150000000003</v>
      </c>
      <c r="K82" s="301"/>
      <c r="L82" s="301">
        <f>SUM(L80:L81)</f>
        <v>175.43206907819894</v>
      </c>
      <c r="M82" s="301">
        <f t="shared" ref="M82" si="128">SUM(M80:M81)</f>
        <v>115.22576278714175</v>
      </c>
      <c r="N82" s="301">
        <f t="shared" ref="N82" si="129">SUM(N80:N81)</f>
        <v>15.868168134659264</v>
      </c>
      <c r="O82" s="301">
        <f t="shared" si="121"/>
        <v>306.5259999999999</v>
      </c>
      <c r="P82" s="301"/>
      <c r="Q82" s="301">
        <f>SUM(Q80:Q81)</f>
        <v>180.98000968849533</v>
      </c>
      <c r="R82" s="301">
        <f t="shared" ref="R82" si="130">SUM(R80:R81)</f>
        <v>112.83740051460079</v>
      </c>
      <c r="S82" s="301">
        <f t="shared" ref="S82" si="131">SUM(S80:S81)</f>
        <v>16.274589796903889</v>
      </c>
      <c r="T82" s="301">
        <f t="shared" si="122"/>
        <v>310.09200000000004</v>
      </c>
      <c r="U82" s="301"/>
      <c r="V82" s="301">
        <f>SUM(V80:V81)</f>
        <v>189.3668668210596</v>
      </c>
      <c r="W82" s="301">
        <f t="shared" ref="W82" si="132">SUM(W80:W81)</f>
        <v>108.4362077772673</v>
      </c>
      <c r="X82" s="301">
        <f t="shared" ref="X82" si="133">SUM(X80:X81)</f>
        <v>17.00292540167289</v>
      </c>
      <c r="Y82" s="301">
        <f t="shared" si="123"/>
        <v>314.80599999999981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12.791151973680075</v>
      </c>
      <c r="C89" s="300">
        <v>7.0602675074751824</v>
      </c>
      <c r="D89" s="300">
        <v>1.2396190345888842</v>
      </c>
      <c r="E89" s="300">
        <f>SUM(B89:D89)</f>
        <v>21.091038515744142</v>
      </c>
      <c r="F89" s="300"/>
      <c r="G89" s="300">
        <v>15.904598714589872</v>
      </c>
      <c r="H89" s="300">
        <v>9.4872900352396616</v>
      </c>
      <c r="I89" s="300">
        <v>2.12242160117319</v>
      </c>
      <c r="J89" s="300">
        <f>SUM(G89:I89)</f>
        <v>27.514310351002724</v>
      </c>
      <c r="K89" s="300"/>
      <c r="L89" s="300">
        <v>15.663883028257075</v>
      </c>
      <c r="M89" s="300">
        <v>9.4098849855241049</v>
      </c>
      <c r="N89" s="300">
        <v>0.86663762068997163</v>
      </c>
      <c r="O89" s="300">
        <f>SUM(L89:N89)</f>
        <v>25.940405634471151</v>
      </c>
      <c r="P89" s="300"/>
      <c r="Q89" s="300">
        <v>16.667716821836162</v>
      </c>
      <c r="R89" s="300">
        <v>10.292629326473707</v>
      </c>
      <c r="S89" s="300">
        <v>0.89200169253637862</v>
      </c>
      <c r="T89" s="300">
        <f>SUM(Q89:S89)</f>
        <v>27.852347840846246</v>
      </c>
      <c r="U89" s="300"/>
      <c r="V89" s="300">
        <v>17.396587637766782</v>
      </c>
      <c r="W89" s="300">
        <v>11.207483842762217</v>
      </c>
      <c r="X89" s="300">
        <v>0.88486665598263559</v>
      </c>
      <c r="Y89" s="300">
        <f>SUM(V89:X89)</f>
        <v>29.488938136511635</v>
      </c>
    </row>
    <row r="90" spans="1:25" x14ac:dyDescent="0.2">
      <c r="A90" s="260" t="s">
        <v>364</v>
      </c>
      <c r="B90" s="300">
        <v>53.279535460515355</v>
      </c>
      <c r="C90" s="300">
        <v>5.4252489715757468</v>
      </c>
      <c r="D90" s="300">
        <v>14.507177052164737</v>
      </c>
      <c r="E90" s="300">
        <f t="shared" ref="E90:E91" si="134">SUM(B90:D90)</f>
        <v>73.211961484255838</v>
      </c>
      <c r="F90" s="300"/>
      <c r="G90" s="300">
        <v>55.740927466405921</v>
      </c>
      <c r="H90" s="300">
        <v>8.3662136626660413</v>
      </c>
      <c r="I90" s="300">
        <v>19.503548519924969</v>
      </c>
      <c r="J90" s="300">
        <f t="shared" ref="J90:J91" si="135">SUM(G90:I90)</f>
        <v>83.610689648996924</v>
      </c>
      <c r="K90" s="300"/>
      <c r="L90" s="300">
        <v>57.581203093950649</v>
      </c>
      <c r="M90" s="300">
        <v>9.2829675632581417</v>
      </c>
      <c r="N90" s="300">
        <v>9.8034237083199951</v>
      </c>
      <c r="O90" s="300">
        <f t="shared" ref="O90:O91" si="136">SUM(L90:N90)</f>
        <v>76.667594365528785</v>
      </c>
      <c r="P90" s="300"/>
      <c r="Q90" s="300">
        <v>61.08567011671969</v>
      </c>
      <c r="R90" s="300">
        <v>9.9573309463054933</v>
      </c>
      <c r="S90" s="300">
        <v>10.453651096128329</v>
      </c>
      <c r="T90" s="300">
        <f t="shared" ref="T90:T91" si="137">SUM(Q90:S90)</f>
        <v>81.496652159153513</v>
      </c>
      <c r="U90" s="300"/>
      <c r="V90" s="300">
        <v>60.650835049806055</v>
      </c>
      <c r="W90" s="300">
        <v>10.430309875972362</v>
      </c>
      <c r="X90" s="300">
        <v>10.882916937709853</v>
      </c>
      <c r="Y90" s="300">
        <f t="shared" ref="Y90:Y91" si="138">SUM(V90:X90)</f>
        <v>81.964061863488269</v>
      </c>
    </row>
    <row r="91" spans="1:25" x14ac:dyDescent="0.2">
      <c r="A91" s="264" t="s">
        <v>363</v>
      </c>
      <c r="B91" s="301">
        <f>SUM(B89:B90)</f>
        <v>66.070687434195435</v>
      </c>
      <c r="C91" s="301">
        <f t="shared" ref="C91" si="139">SUM(C89:C90)</f>
        <v>12.485516479050929</v>
      </c>
      <c r="D91" s="301">
        <f t="shared" ref="D91" si="140">SUM(D89:D90)</f>
        <v>15.746796086753621</v>
      </c>
      <c r="E91" s="301">
        <f t="shared" si="134"/>
        <v>94.302999999999983</v>
      </c>
      <c r="F91" s="301"/>
      <c r="G91" s="301">
        <f>SUM(G89:G90)</f>
        <v>71.645526180995788</v>
      </c>
      <c r="H91" s="301">
        <f t="shared" ref="H91" si="141">SUM(H89:H90)</f>
        <v>17.853503697905701</v>
      </c>
      <c r="I91" s="301">
        <f t="shared" ref="I91" si="142">SUM(I89:I90)</f>
        <v>21.62597012109816</v>
      </c>
      <c r="J91" s="301">
        <f t="shared" si="135"/>
        <v>111.12499999999966</v>
      </c>
      <c r="K91" s="301"/>
      <c r="L91" s="301">
        <f>SUM(L89:L90)</f>
        <v>73.245086122207724</v>
      </c>
      <c r="M91" s="301">
        <f t="shared" ref="M91" si="143">SUM(M89:M90)</f>
        <v>18.692852548782248</v>
      </c>
      <c r="N91" s="301">
        <f t="shared" ref="N91" si="144">SUM(N89:N90)</f>
        <v>10.670061329009966</v>
      </c>
      <c r="O91" s="301">
        <f t="shared" si="136"/>
        <v>102.60799999999995</v>
      </c>
      <c r="P91" s="301"/>
      <c r="Q91" s="301">
        <f>SUM(Q89:Q90)</f>
        <v>77.753386938555849</v>
      </c>
      <c r="R91" s="301">
        <f t="shared" ref="R91" si="145">SUM(R89:R90)</f>
        <v>20.249960272779198</v>
      </c>
      <c r="S91" s="301">
        <f t="shared" ref="S91" si="146">SUM(S89:S90)</f>
        <v>11.345652788664708</v>
      </c>
      <c r="T91" s="301">
        <f t="shared" si="137"/>
        <v>109.34899999999975</v>
      </c>
      <c r="U91" s="301"/>
      <c r="V91" s="301">
        <f>SUM(V89:V90)</f>
        <v>78.047422687572833</v>
      </c>
      <c r="W91" s="301">
        <f t="shared" ref="W91" si="147">SUM(W89:W90)</f>
        <v>21.637793718734578</v>
      </c>
      <c r="X91" s="301">
        <f t="shared" ref="X91" si="148">SUM(X89:X90)</f>
        <v>11.767783593692489</v>
      </c>
      <c r="Y91" s="301">
        <f t="shared" si="138"/>
        <v>111.45299999999989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23.372687861280458</v>
      </c>
      <c r="C98" s="300">
        <v>37.990263238609046</v>
      </c>
      <c r="D98" s="300">
        <v>2.6409772079998932</v>
      </c>
      <c r="E98" s="300">
        <f>SUM(B98:D98)</f>
        <v>64.003928307889396</v>
      </c>
      <c r="F98" s="300"/>
      <c r="G98" s="300">
        <v>24.794893874854214</v>
      </c>
      <c r="H98" s="300">
        <v>41.280026220217387</v>
      </c>
      <c r="I98" s="300">
        <v>3.5371482133369181</v>
      </c>
      <c r="J98" s="300">
        <f>SUM(G98:I98)</f>
        <v>69.612068308408524</v>
      </c>
      <c r="K98" s="300"/>
      <c r="L98" s="300">
        <v>24.611764036281386</v>
      </c>
      <c r="M98" s="300">
        <v>42.062084354923421</v>
      </c>
      <c r="N98" s="300">
        <v>2.3935746885250166</v>
      </c>
      <c r="O98" s="300">
        <f>SUM(L98:N98)</f>
        <v>69.067423079729835</v>
      </c>
      <c r="P98" s="300"/>
      <c r="Q98" s="300">
        <v>25.746540070597515</v>
      </c>
      <c r="R98" s="300">
        <v>43.696156079506906</v>
      </c>
      <c r="S98" s="300">
        <v>2.5353912089612196</v>
      </c>
      <c r="T98" s="300">
        <f>SUM(Q98:S98)</f>
        <v>71.97808735906564</v>
      </c>
      <c r="U98" s="300"/>
      <c r="V98" s="300">
        <v>29.200725140817365</v>
      </c>
      <c r="W98" s="300">
        <v>49.295483417646125</v>
      </c>
      <c r="X98" s="300">
        <v>2.8817697626930148</v>
      </c>
      <c r="Y98" s="300">
        <f>SUM(V98:X98)</f>
        <v>81.377978321156505</v>
      </c>
    </row>
    <row r="99" spans="1:25" x14ac:dyDescent="0.2">
      <c r="A99" s="260" t="s">
        <v>364</v>
      </c>
      <c r="B99" s="300">
        <v>30.947789253602465</v>
      </c>
      <c r="C99" s="300">
        <v>24.215552928141367</v>
      </c>
      <c r="D99" s="300">
        <v>2.9037295103667513</v>
      </c>
      <c r="E99" s="300">
        <f t="shared" ref="E99:E100" si="149">SUM(B99:D99)</f>
        <v>58.067071692110581</v>
      </c>
      <c r="F99" s="300"/>
      <c r="G99" s="300">
        <v>32.853302160362595</v>
      </c>
      <c r="H99" s="300">
        <v>28.28130668756706</v>
      </c>
      <c r="I99" s="300">
        <v>4.2633228436620021</v>
      </c>
      <c r="J99" s="300">
        <f t="shared" ref="J99:J100" si="150">SUM(G99:I99)</f>
        <v>65.397931691591651</v>
      </c>
      <c r="K99" s="300"/>
      <c r="L99" s="300">
        <v>28.909674619804107</v>
      </c>
      <c r="M99" s="300">
        <v>30.156068688979765</v>
      </c>
      <c r="N99" s="300">
        <v>1.591833611486041</v>
      </c>
      <c r="O99" s="300">
        <f t="shared" ref="O99:O100" si="151">SUM(L99:N99)</f>
        <v>60.657576920269911</v>
      </c>
      <c r="P99" s="300"/>
      <c r="Q99" s="300">
        <v>30.306270278324806</v>
      </c>
      <c r="R99" s="300">
        <v>31.225448940731599</v>
      </c>
      <c r="S99" s="300">
        <v>1.6801934218779839</v>
      </c>
      <c r="T99" s="300">
        <f t="shared" ref="T99:T100" si="152">SUM(Q99:S99)</f>
        <v>63.211912640934386</v>
      </c>
      <c r="U99" s="300"/>
      <c r="V99" s="300">
        <v>34.716794215205503</v>
      </c>
      <c r="W99" s="300">
        <v>35.283848322582728</v>
      </c>
      <c r="X99" s="300">
        <v>1.9123791410551974</v>
      </c>
      <c r="Y99" s="300">
        <f t="shared" ref="Y99:Y100" si="153">SUM(V99:X99)</f>
        <v>71.913021678843421</v>
      </c>
    </row>
    <row r="100" spans="1:25" x14ac:dyDescent="0.2">
      <c r="A100" s="264" t="s">
        <v>363</v>
      </c>
      <c r="B100" s="301">
        <f>SUM(B98:B99)</f>
        <v>54.32047711488292</v>
      </c>
      <c r="C100" s="301">
        <f t="shared" ref="C100" si="154">SUM(C98:C99)</f>
        <v>62.205816166750409</v>
      </c>
      <c r="D100" s="301">
        <f t="shared" ref="D100" si="155">SUM(D98:D99)</f>
        <v>5.5447067183666441</v>
      </c>
      <c r="E100" s="301">
        <f t="shared" si="149"/>
        <v>122.07099999999997</v>
      </c>
      <c r="F100" s="301"/>
      <c r="G100" s="301">
        <f>SUM(G98:G99)</f>
        <v>57.648196035216813</v>
      </c>
      <c r="H100" s="301">
        <f t="shared" ref="H100" si="156">SUM(H98:H99)</f>
        <v>69.561332907784447</v>
      </c>
      <c r="I100" s="301">
        <f t="shared" ref="I100" si="157">SUM(I98:I99)</f>
        <v>7.8004710569989202</v>
      </c>
      <c r="J100" s="301">
        <f t="shared" si="150"/>
        <v>135.01000000000019</v>
      </c>
      <c r="K100" s="301"/>
      <c r="L100" s="301">
        <f>SUM(L98:L99)</f>
        <v>53.521438656085493</v>
      </c>
      <c r="M100" s="301">
        <f t="shared" ref="M100" si="158">SUM(M98:M99)</f>
        <v>72.218153043903186</v>
      </c>
      <c r="N100" s="301">
        <f t="shared" ref="N100" si="159">SUM(N98:N99)</f>
        <v>3.9854083000110574</v>
      </c>
      <c r="O100" s="301">
        <f t="shared" si="151"/>
        <v>129.72499999999974</v>
      </c>
      <c r="P100" s="301"/>
      <c r="Q100" s="301">
        <f>SUM(Q98:Q99)</f>
        <v>56.052810348922321</v>
      </c>
      <c r="R100" s="301">
        <f t="shared" ref="R100" si="160">SUM(R98:R99)</f>
        <v>74.921605020238502</v>
      </c>
      <c r="S100" s="301">
        <f t="shared" ref="S100" si="161">SUM(S98:S99)</f>
        <v>4.2155846308392038</v>
      </c>
      <c r="T100" s="301">
        <f t="shared" si="152"/>
        <v>135.19000000000003</v>
      </c>
      <c r="U100" s="301"/>
      <c r="V100" s="301">
        <f>SUM(V98:V99)</f>
        <v>63.917519356022865</v>
      </c>
      <c r="W100" s="301">
        <f t="shared" ref="W100" si="162">SUM(W98:W99)</f>
        <v>84.579331740228852</v>
      </c>
      <c r="X100" s="301">
        <f t="shared" ref="X100" si="163">SUM(X98:X99)</f>
        <v>4.7941489037482121</v>
      </c>
      <c r="Y100" s="301">
        <f t="shared" si="153"/>
        <v>153.29099999999991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5.183811808417814</v>
      </c>
      <c r="C107" s="300">
        <v>1.8492248099228341</v>
      </c>
      <c r="D107" s="300">
        <v>1.7519171161992906</v>
      </c>
      <c r="E107" s="300">
        <f>SUM(B107:D107)</f>
        <v>8.784953734539938</v>
      </c>
      <c r="F107" s="300"/>
      <c r="G107" s="300">
        <v>3.2731585528457767</v>
      </c>
      <c r="H107" s="300">
        <v>1.6828975578863552</v>
      </c>
      <c r="I107" s="300">
        <v>0.86424031421143543</v>
      </c>
      <c r="J107" s="300">
        <f>SUM(G107:I107)</f>
        <v>5.8202964249435674</v>
      </c>
      <c r="K107" s="300"/>
      <c r="L107" s="300">
        <v>3.5232199748301491</v>
      </c>
      <c r="M107" s="300">
        <v>1.7275096293769079</v>
      </c>
      <c r="N107" s="300">
        <v>2.578204732322948</v>
      </c>
      <c r="O107" s="300">
        <f>SUM(L107:N107)</f>
        <v>7.8289343365300059</v>
      </c>
      <c r="P107" s="300"/>
      <c r="Q107" s="300">
        <v>3.3936501715779546</v>
      </c>
      <c r="R107" s="300">
        <v>1.6890173299319804</v>
      </c>
      <c r="S107" s="300">
        <v>2.4592615260280031</v>
      </c>
      <c r="T107" s="300">
        <f>SUM(Q107:S107)</f>
        <v>7.5419290275379378</v>
      </c>
      <c r="U107" s="300"/>
      <c r="V107" s="300">
        <v>3.3638349795292593</v>
      </c>
      <c r="W107" s="300">
        <v>1.6638793756440349</v>
      </c>
      <c r="X107" s="300">
        <v>2.313251484135288</v>
      </c>
      <c r="Y107" s="300">
        <f>SUM(V107:X107)</f>
        <v>7.3409658393085824</v>
      </c>
    </row>
    <row r="108" spans="1:25" x14ac:dyDescent="0.2">
      <c r="A108" s="260" t="s">
        <v>364</v>
      </c>
      <c r="B108" s="300">
        <v>6.6517570557512098</v>
      </c>
      <c r="C108" s="300">
        <v>1.729577995843619</v>
      </c>
      <c r="D108" s="300">
        <v>3.3997112138652268</v>
      </c>
      <c r="E108" s="300">
        <f t="shared" ref="E108:E109" si="164">SUM(B108:D108)</f>
        <v>11.781046265460056</v>
      </c>
      <c r="F108" s="300"/>
      <c r="G108" s="300">
        <v>4.4399381178701463</v>
      </c>
      <c r="H108" s="300">
        <v>1.5682046705644181</v>
      </c>
      <c r="I108" s="300">
        <v>1.9295607866218827</v>
      </c>
      <c r="J108" s="300">
        <f t="shared" ref="J108:J109" si="165">SUM(G108:I108)</f>
        <v>7.9377035750564469</v>
      </c>
      <c r="K108" s="300"/>
      <c r="L108" s="300">
        <v>4.2824970966865905</v>
      </c>
      <c r="M108" s="300">
        <v>1.3509546114525901</v>
      </c>
      <c r="N108" s="300">
        <v>1.5316139553308197</v>
      </c>
      <c r="O108" s="300">
        <f t="shared" ref="O108:O109" si="166">SUM(L108:N108)</f>
        <v>7.1650656634700001</v>
      </c>
      <c r="P108" s="300"/>
      <c r="Q108" s="300">
        <v>4.1072427436958563</v>
      </c>
      <c r="R108" s="300">
        <v>1.3650862487811326</v>
      </c>
      <c r="S108" s="300">
        <v>1.4867419799850696</v>
      </c>
      <c r="T108" s="300">
        <f t="shared" ref="T108:T109" si="167">SUM(Q108:S108)</f>
        <v>6.9590709724620581</v>
      </c>
      <c r="U108" s="300"/>
      <c r="V108" s="300">
        <v>3.9942579579748703</v>
      </c>
      <c r="W108" s="300">
        <v>1.4306593142374682</v>
      </c>
      <c r="X108" s="300">
        <v>1.4751168884790873</v>
      </c>
      <c r="Y108" s="300">
        <f t="shared" ref="Y108:Y109" si="168">SUM(V108:X108)</f>
        <v>6.9000341606914262</v>
      </c>
    </row>
    <row r="109" spans="1:25" x14ac:dyDescent="0.2">
      <c r="A109" s="264" t="s">
        <v>363</v>
      </c>
      <c r="B109" s="301">
        <f>SUM(B107:B108)</f>
        <v>11.835568864169023</v>
      </c>
      <c r="C109" s="301">
        <f t="shared" ref="C109" si="169">SUM(C107:C108)</f>
        <v>3.5788028057664532</v>
      </c>
      <c r="D109" s="301">
        <f t="shared" ref="D109" si="170">SUM(D107:D108)</f>
        <v>5.1516283300645176</v>
      </c>
      <c r="E109" s="301">
        <f t="shared" si="164"/>
        <v>20.565999999999995</v>
      </c>
      <c r="F109" s="301"/>
      <c r="G109" s="301">
        <f>SUM(G107:G108)</f>
        <v>7.713096670715923</v>
      </c>
      <c r="H109" s="301">
        <f t="shared" ref="H109" si="171">SUM(H107:H108)</f>
        <v>3.2511022284507733</v>
      </c>
      <c r="I109" s="301">
        <f t="shared" ref="I109" si="172">SUM(I107:I108)</f>
        <v>2.7938011008333179</v>
      </c>
      <c r="J109" s="301">
        <f t="shared" si="165"/>
        <v>13.758000000000013</v>
      </c>
      <c r="K109" s="301"/>
      <c r="L109" s="301">
        <f>SUM(L107:L108)</f>
        <v>7.8057170715167397</v>
      </c>
      <c r="M109" s="301">
        <f t="shared" ref="M109" si="173">SUM(M107:M108)</f>
        <v>3.078464240829498</v>
      </c>
      <c r="N109" s="301">
        <f t="shared" ref="N109" si="174">SUM(N107:N108)</f>
        <v>4.1098186876537675</v>
      </c>
      <c r="O109" s="301">
        <f t="shared" si="166"/>
        <v>14.994000000000005</v>
      </c>
      <c r="P109" s="301"/>
      <c r="Q109" s="301">
        <f>SUM(Q107:Q108)</f>
        <v>7.5008929152738109</v>
      </c>
      <c r="R109" s="301">
        <f t="shared" ref="R109" si="175">SUM(R107:R108)</f>
        <v>3.054103578713113</v>
      </c>
      <c r="S109" s="301">
        <f t="shared" ref="S109" si="176">SUM(S107:S108)</f>
        <v>3.9460035060130725</v>
      </c>
      <c r="T109" s="301">
        <f t="shared" si="167"/>
        <v>14.500999999999996</v>
      </c>
      <c r="U109" s="301"/>
      <c r="V109" s="301">
        <f>SUM(V107:V108)</f>
        <v>7.3580929375041295</v>
      </c>
      <c r="W109" s="301">
        <f t="shared" ref="W109" si="177">SUM(W107:W108)</f>
        <v>3.094538689881503</v>
      </c>
      <c r="X109" s="301">
        <f t="shared" ref="X109" si="178">SUM(X107:X108)</f>
        <v>3.7883683726143751</v>
      </c>
      <c r="Y109" s="301">
        <f t="shared" si="168"/>
        <v>14.241000000000007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8.3015792143844873</v>
      </c>
      <c r="C116" s="300">
        <v>2.2413219101771373</v>
      </c>
      <c r="D116" s="300">
        <v>0.99528769810293927</v>
      </c>
      <c r="E116" s="300">
        <f>SUM(B116:D116)</f>
        <v>11.538188822664562</v>
      </c>
      <c r="F116" s="300"/>
      <c r="G116" s="300">
        <v>7.5121174045369505</v>
      </c>
      <c r="H116" s="300">
        <v>2.7805798018068408</v>
      </c>
      <c r="I116" s="300">
        <v>0.22653427393721004</v>
      </c>
      <c r="J116" s="300">
        <f>SUM(G116:I116)</f>
        <v>10.519231480281002</v>
      </c>
      <c r="K116" s="300"/>
      <c r="L116" s="300">
        <v>8.5495093093273251</v>
      </c>
      <c r="M116" s="300">
        <v>2.2793435107077351</v>
      </c>
      <c r="N116" s="300">
        <v>1.221583746364113</v>
      </c>
      <c r="O116" s="300">
        <f>SUM(L116:N116)</f>
        <v>12.050436566399172</v>
      </c>
      <c r="P116" s="300"/>
      <c r="Q116" s="300">
        <v>9.3695087184325825</v>
      </c>
      <c r="R116" s="300">
        <v>2.4073563417512367</v>
      </c>
      <c r="S116" s="300">
        <v>1.3287717452146284</v>
      </c>
      <c r="T116" s="300">
        <f>SUM(Q116:S116)</f>
        <v>13.105636805398447</v>
      </c>
      <c r="U116" s="300"/>
      <c r="V116" s="300">
        <v>10.548652652689841</v>
      </c>
      <c r="W116" s="300">
        <v>2.5100408498327678</v>
      </c>
      <c r="X116" s="300">
        <v>1.4392831407822475</v>
      </c>
      <c r="Y116" s="300">
        <f>SUM(V116:X116)</f>
        <v>14.497976643304856</v>
      </c>
    </row>
    <row r="117" spans="1:25" x14ac:dyDescent="0.2">
      <c r="A117" s="260" t="s">
        <v>364</v>
      </c>
      <c r="B117" s="300">
        <v>27.342184385037044</v>
      </c>
      <c r="C117" s="300">
        <v>1.404583725679394</v>
      </c>
      <c r="D117" s="300">
        <v>4.4080430666189825</v>
      </c>
      <c r="E117" s="300">
        <f t="shared" ref="E117:E118" si="179">SUM(B117:D117)</f>
        <v>33.154811177335418</v>
      </c>
      <c r="F117" s="300"/>
      <c r="G117" s="300">
        <v>26.581733618408574</v>
      </c>
      <c r="H117" s="300">
        <v>2.0292440785617614</v>
      </c>
      <c r="I117" s="300">
        <v>2.371790822748665</v>
      </c>
      <c r="J117" s="300">
        <f t="shared" ref="J117:J118" si="180">SUM(G117:I117)</f>
        <v>30.982768519718999</v>
      </c>
      <c r="K117" s="300"/>
      <c r="L117" s="300">
        <v>24.652267861758553</v>
      </c>
      <c r="M117" s="300">
        <v>1.8637387134794452</v>
      </c>
      <c r="N117" s="300">
        <v>3.2165568583628388</v>
      </c>
      <c r="O117" s="300">
        <f t="shared" ref="O117:O118" si="181">SUM(L117:N117)</f>
        <v>29.732563433600838</v>
      </c>
      <c r="P117" s="300"/>
      <c r="Q117" s="300">
        <v>26.207972529852764</v>
      </c>
      <c r="R117" s="300">
        <v>2.0114004307746969</v>
      </c>
      <c r="S117" s="300">
        <v>3.5239902339740765</v>
      </c>
      <c r="T117" s="300">
        <f t="shared" ref="T117:T118" si="182">SUM(Q117:S117)</f>
        <v>31.743363194601535</v>
      </c>
      <c r="U117" s="300"/>
      <c r="V117" s="300">
        <v>27.984145856303854</v>
      </c>
      <c r="W117" s="300">
        <v>2.1882274816794935</v>
      </c>
      <c r="X117" s="300">
        <v>3.888650018711878</v>
      </c>
      <c r="Y117" s="300">
        <f t="shared" ref="Y117:Y118" si="183">SUM(V117:X117)</f>
        <v>34.061023356695223</v>
      </c>
    </row>
    <row r="118" spans="1:25" x14ac:dyDescent="0.2">
      <c r="A118" s="264" t="s">
        <v>363</v>
      </c>
      <c r="B118" s="301">
        <f>SUM(B116:B117)</f>
        <v>35.643763599421533</v>
      </c>
      <c r="C118" s="301">
        <f t="shared" ref="C118" si="184">SUM(C116:C117)</f>
        <v>3.6459056358565314</v>
      </c>
      <c r="D118" s="301">
        <f t="shared" ref="D118" si="185">SUM(D116:D117)</f>
        <v>5.4033307647219218</v>
      </c>
      <c r="E118" s="301">
        <f t="shared" si="179"/>
        <v>44.692999999999984</v>
      </c>
      <c r="F118" s="301"/>
      <c r="G118" s="301">
        <f>SUM(G116:G117)</f>
        <v>34.093851022945522</v>
      </c>
      <c r="H118" s="301">
        <f t="shared" ref="H118" si="186">SUM(H116:H117)</f>
        <v>4.8098238803686026</v>
      </c>
      <c r="I118" s="301">
        <f t="shared" ref="I118" si="187">SUM(I116:I117)</f>
        <v>2.5983250966858753</v>
      </c>
      <c r="J118" s="301">
        <f t="shared" si="180"/>
        <v>41.502000000000002</v>
      </c>
      <c r="K118" s="301"/>
      <c r="L118" s="301">
        <f>SUM(L116:L117)</f>
        <v>33.20177717108588</v>
      </c>
      <c r="M118" s="301">
        <f t="shared" ref="M118" si="188">SUM(M116:M117)</f>
        <v>4.1430822241871805</v>
      </c>
      <c r="N118" s="301">
        <f t="shared" ref="N118" si="189">SUM(N116:N117)</f>
        <v>4.4381406047269518</v>
      </c>
      <c r="O118" s="301">
        <f t="shared" si="181"/>
        <v>41.783000000000015</v>
      </c>
      <c r="P118" s="301"/>
      <c r="Q118" s="301">
        <f>SUM(Q116:Q117)</f>
        <v>35.577481248285345</v>
      </c>
      <c r="R118" s="301">
        <f t="shared" ref="R118" si="190">SUM(R116:R117)</f>
        <v>4.4187567725259331</v>
      </c>
      <c r="S118" s="301">
        <f t="shared" ref="S118" si="191">SUM(S116:S117)</f>
        <v>4.8527619791887044</v>
      </c>
      <c r="T118" s="301">
        <f t="shared" si="182"/>
        <v>44.848999999999982</v>
      </c>
      <c r="U118" s="301"/>
      <c r="V118" s="301">
        <f>SUM(V116:V117)</f>
        <v>38.532798508993693</v>
      </c>
      <c r="W118" s="301">
        <f t="shared" ref="W118" si="192">SUM(W116:W117)</f>
        <v>4.6982683315122618</v>
      </c>
      <c r="X118" s="301">
        <f t="shared" ref="X118" si="193">SUM(X116:X117)</f>
        <v>5.3279331594941253</v>
      </c>
      <c r="Y118" s="301">
        <f t="shared" si="183"/>
        <v>48.559000000000076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16.584442748039876</v>
      </c>
      <c r="C125" s="300">
        <v>6.0284961832783264</v>
      </c>
      <c r="D125" s="300">
        <v>1.6764732824762263</v>
      </c>
      <c r="E125" s="300">
        <f>SUM(B125:D125)</f>
        <v>24.289412213794431</v>
      </c>
      <c r="F125" s="300"/>
      <c r="G125" s="300">
        <v>17.482621334942515</v>
      </c>
      <c r="H125" s="300">
        <v>5.4041555668870496</v>
      </c>
      <c r="I125" s="300">
        <v>1.8538709176708041</v>
      </c>
      <c r="J125" s="300">
        <f>SUM(G125:I125)</f>
        <v>24.740647819500367</v>
      </c>
      <c r="K125" s="300"/>
      <c r="L125" s="300">
        <v>17.174443353037894</v>
      </c>
      <c r="M125" s="300">
        <v>4.8399118066574562</v>
      </c>
      <c r="N125" s="300">
        <v>0.94659300024812576</v>
      </c>
      <c r="O125" s="300">
        <f>SUM(L125:N125)</f>
        <v>22.960948159943474</v>
      </c>
      <c r="P125" s="300"/>
      <c r="Q125" s="300">
        <v>16.458874932928268</v>
      </c>
      <c r="R125" s="300">
        <v>4.5885507742511518</v>
      </c>
      <c r="S125" s="300">
        <v>0.94785199872813053</v>
      </c>
      <c r="T125" s="300">
        <f>SUM(Q125:S125)</f>
        <v>21.995277705907551</v>
      </c>
      <c r="U125" s="300"/>
      <c r="V125" s="300">
        <v>14.83335249509633</v>
      </c>
      <c r="W125" s="300">
        <v>4.0974111785764933</v>
      </c>
      <c r="X125" s="300">
        <v>0.86994260057183381</v>
      </c>
      <c r="Y125" s="300">
        <f>SUM(V125:X125)</f>
        <v>19.800706274244654</v>
      </c>
    </row>
    <row r="126" spans="1:25" x14ac:dyDescent="0.2">
      <c r="A126" s="260" t="s">
        <v>364</v>
      </c>
      <c r="B126" s="300">
        <v>21.274977099109922</v>
      </c>
      <c r="C126" s="300">
        <v>0.82065648855533735</v>
      </c>
      <c r="D126" s="300">
        <v>3.6439541985403636</v>
      </c>
      <c r="E126" s="300">
        <f t="shared" ref="E126:E127" si="194">SUM(B126:D126)</f>
        <v>25.739587786205622</v>
      </c>
      <c r="F126" s="300"/>
      <c r="G126" s="300">
        <v>20.470933788955477</v>
      </c>
      <c r="H126" s="300">
        <v>0.73779938644159015</v>
      </c>
      <c r="I126" s="300">
        <v>2.3206190051026354</v>
      </c>
      <c r="J126" s="300">
        <f t="shared" ref="J126:J127" si="195">SUM(G126:I126)</f>
        <v>23.529352180499703</v>
      </c>
      <c r="K126" s="300"/>
      <c r="L126" s="300">
        <v>20.839457277184906</v>
      </c>
      <c r="M126" s="300">
        <v>0.8980497694813413</v>
      </c>
      <c r="N126" s="300">
        <v>4.5725447933903673</v>
      </c>
      <c r="O126" s="300">
        <f t="shared" ref="O126:O127" si="196">SUM(L126:N126)</f>
        <v>26.310051840056616</v>
      </c>
      <c r="P126" s="300"/>
      <c r="Q126" s="300">
        <v>20.055977026105765</v>
      </c>
      <c r="R126" s="300">
        <v>0.90049698214804819</v>
      </c>
      <c r="S126" s="300">
        <v>4.6212482858386501</v>
      </c>
      <c r="T126" s="300">
        <f t="shared" ref="T126:T127" si="197">SUM(Q126:S126)</f>
        <v>25.577722294092464</v>
      </c>
      <c r="U126" s="300"/>
      <c r="V126" s="300">
        <v>18.133593341219026</v>
      </c>
      <c r="W126" s="300">
        <v>0.86994260058898043</v>
      </c>
      <c r="X126" s="300">
        <v>4.3467577839473668</v>
      </c>
      <c r="Y126" s="300">
        <f t="shared" ref="Y126:Y127" si="198">SUM(V126:X126)</f>
        <v>23.350293725755375</v>
      </c>
    </row>
    <row r="127" spans="1:25" x14ac:dyDescent="0.2">
      <c r="A127" s="264" t="s">
        <v>363</v>
      </c>
      <c r="B127" s="301">
        <f>SUM(B125:B126)</f>
        <v>37.859419847149795</v>
      </c>
      <c r="C127" s="301">
        <f t="shared" ref="C127" si="199">SUM(C125:C126)</f>
        <v>6.8491526718336635</v>
      </c>
      <c r="D127" s="301">
        <f t="shared" ref="D127" si="200">SUM(D125:D126)</f>
        <v>5.3204274810165897</v>
      </c>
      <c r="E127" s="301">
        <f t="shared" si="194"/>
        <v>50.029000000000046</v>
      </c>
      <c r="F127" s="301"/>
      <c r="G127" s="301">
        <f>SUM(G125:G126)</f>
        <v>37.953555123897992</v>
      </c>
      <c r="H127" s="301">
        <f t="shared" ref="H127" si="201">SUM(H125:H126)</f>
        <v>6.1419549533286393</v>
      </c>
      <c r="I127" s="301">
        <f t="shared" ref="I127" si="202">SUM(I125:I126)</f>
        <v>4.1744899227734393</v>
      </c>
      <c r="J127" s="301">
        <f t="shared" si="195"/>
        <v>48.270000000000074</v>
      </c>
      <c r="K127" s="301"/>
      <c r="L127" s="301">
        <f>SUM(L125:L126)</f>
        <v>38.0139006302228</v>
      </c>
      <c r="M127" s="301">
        <f t="shared" ref="M127" si="203">SUM(M125:M126)</f>
        <v>5.7379615761387974</v>
      </c>
      <c r="N127" s="301">
        <f t="shared" ref="N127" si="204">SUM(N125:N126)</f>
        <v>5.5191377936384933</v>
      </c>
      <c r="O127" s="301">
        <f t="shared" si="196"/>
        <v>49.271000000000086</v>
      </c>
      <c r="P127" s="301"/>
      <c r="Q127" s="301">
        <f>SUM(Q125:Q126)</f>
        <v>36.514851959034033</v>
      </c>
      <c r="R127" s="301">
        <f t="shared" ref="R127" si="205">SUM(R125:R126)</f>
        <v>5.4890477563992004</v>
      </c>
      <c r="S127" s="301">
        <f t="shared" ref="S127" si="206">SUM(S125:S126)</f>
        <v>5.5691002845667805</v>
      </c>
      <c r="T127" s="301">
        <f t="shared" si="197"/>
        <v>47.573000000000015</v>
      </c>
      <c r="U127" s="301"/>
      <c r="V127" s="301">
        <f>SUM(V125:V126)</f>
        <v>32.966945836315354</v>
      </c>
      <c r="W127" s="301">
        <f t="shared" ref="W127" si="207">SUM(W125:W126)</f>
        <v>4.9673537791654736</v>
      </c>
      <c r="X127" s="301">
        <f t="shared" ref="X127" si="208">SUM(X125:X126)</f>
        <v>5.2167003845192008</v>
      </c>
      <c r="Y127" s="301">
        <f t="shared" si="198"/>
        <v>43.151000000000025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8.8996942884498083</v>
      </c>
      <c r="C134" s="300">
        <v>5.3552272991971899</v>
      </c>
      <c r="D134" s="300">
        <v>1.5899720232555139</v>
      </c>
      <c r="E134" s="300">
        <f>SUM(B134:D134)</f>
        <v>15.844893610902512</v>
      </c>
      <c r="F134" s="300"/>
      <c r="G134" s="300">
        <v>9.8468851830835309</v>
      </c>
      <c r="H134" s="300">
        <v>5.0468715145966767</v>
      </c>
      <c r="I134" s="300">
        <v>3.0319207217306117</v>
      </c>
      <c r="J134" s="300">
        <f>SUM(G134:I134)</f>
        <v>17.925677419410817</v>
      </c>
      <c r="K134" s="300"/>
      <c r="L134" s="300">
        <v>10.10044320459893</v>
      </c>
      <c r="M134" s="300">
        <v>7.7154297162400098</v>
      </c>
      <c r="N134" s="300">
        <v>2.0949389399331344</v>
      </c>
      <c r="O134" s="300">
        <f>SUM(L134:N134)</f>
        <v>19.910811860772075</v>
      </c>
      <c r="P134" s="300"/>
      <c r="Q134" s="300">
        <v>10.526562740786211</v>
      </c>
      <c r="R134" s="300">
        <v>7.4262107261534007</v>
      </c>
      <c r="S134" s="300">
        <v>2.1383392538544723</v>
      </c>
      <c r="T134" s="300">
        <f>SUM(Q134:S134)</f>
        <v>20.091112720794083</v>
      </c>
      <c r="U134" s="300"/>
      <c r="V134" s="300">
        <v>12.625082850536312</v>
      </c>
      <c r="W134" s="300">
        <v>7.6145869889693749</v>
      </c>
      <c r="X134" s="300">
        <v>2.4120994040772299</v>
      </c>
      <c r="Y134" s="300">
        <f>SUM(V134:X134)</f>
        <v>22.651769243582919</v>
      </c>
    </row>
    <row r="135" spans="1:25" x14ac:dyDescent="0.2">
      <c r="A135" s="260" t="s">
        <v>364</v>
      </c>
      <c r="B135" s="300">
        <v>9.5605773474602014</v>
      </c>
      <c r="C135" s="300">
        <v>2.3275382623296488</v>
      </c>
      <c r="D135" s="300">
        <v>2.8809907793076497</v>
      </c>
      <c r="E135" s="300">
        <f t="shared" ref="E135:E136" si="209">SUM(B135:D135)</f>
        <v>14.7691063890975</v>
      </c>
      <c r="F135" s="300"/>
      <c r="G135" s="300">
        <v>9.5029721158368723</v>
      </c>
      <c r="H135" s="300">
        <v>1.3043377801991902</v>
      </c>
      <c r="I135" s="300">
        <v>2.1390126845531241</v>
      </c>
      <c r="J135" s="300">
        <f t="shared" ref="J135:J136" si="210">SUM(G135:I135)</f>
        <v>12.946322580589188</v>
      </c>
      <c r="K135" s="300"/>
      <c r="L135" s="300">
        <v>10.369177118797721</v>
      </c>
      <c r="M135" s="300">
        <v>2.5312363536124103</v>
      </c>
      <c r="N135" s="300">
        <v>1.6147746668177925</v>
      </c>
      <c r="O135" s="300">
        <f t="shared" ref="O135:O136" si="211">SUM(L135:N135)</f>
        <v>14.515188139227924</v>
      </c>
      <c r="P135" s="300"/>
      <c r="Q135" s="300">
        <v>10.427402655463352</v>
      </c>
      <c r="R135" s="300">
        <v>2.5521726734079735</v>
      </c>
      <c r="S135" s="300">
        <v>1.7093119503346068</v>
      </c>
      <c r="T135" s="300">
        <f t="shared" ref="T135:T136" si="212">SUM(Q135:S135)</f>
        <v>14.688887279205932</v>
      </c>
      <c r="U135" s="300"/>
      <c r="V135" s="300">
        <v>11.675293287455968</v>
      </c>
      <c r="W135" s="300">
        <v>2.9095694835043493</v>
      </c>
      <c r="X135" s="300">
        <v>2.079367985456726</v>
      </c>
      <c r="Y135" s="300">
        <f t="shared" ref="Y135:Y136" si="213">SUM(V135:X135)</f>
        <v>16.664230756417044</v>
      </c>
    </row>
    <row r="136" spans="1:25" x14ac:dyDescent="0.2">
      <c r="A136" s="264" t="s">
        <v>363</v>
      </c>
      <c r="B136" s="301">
        <f>SUM(B134:B135)</f>
        <v>18.460271635910011</v>
      </c>
      <c r="C136" s="301">
        <f t="shared" ref="C136" si="214">SUM(C134:C135)</f>
        <v>7.6827655615268391</v>
      </c>
      <c r="D136" s="301">
        <f t="shared" ref="D136" si="215">SUM(D134:D135)</f>
        <v>4.4709628025631636</v>
      </c>
      <c r="E136" s="301">
        <f t="shared" si="209"/>
        <v>30.614000000000015</v>
      </c>
      <c r="F136" s="301"/>
      <c r="G136" s="301">
        <f>SUM(G134:G135)</f>
        <v>19.349857298920405</v>
      </c>
      <c r="H136" s="301">
        <f t="shared" ref="H136" si="216">SUM(H134:H135)</f>
        <v>6.3512092947958667</v>
      </c>
      <c r="I136" s="301">
        <f t="shared" ref="I136" si="217">SUM(I134:I135)</f>
        <v>5.1709334062837353</v>
      </c>
      <c r="J136" s="301">
        <f t="shared" si="210"/>
        <v>30.872000000000007</v>
      </c>
      <c r="K136" s="301"/>
      <c r="L136" s="301">
        <f>SUM(L134:L135)</f>
        <v>20.469620323396651</v>
      </c>
      <c r="M136" s="301">
        <f t="shared" ref="M136" si="218">SUM(M134:M135)</f>
        <v>10.24666606985242</v>
      </c>
      <c r="N136" s="301">
        <f t="shared" ref="N136" si="219">SUM(N134:N135)</f>
        <v>3.7097136067509267</v>
      </c>
      <c r="O136" s="301">
        <f t="shared" si="211"/>
        <v>34.425999999999995</v>
      </c>
      <c r="P136" s="301"/>
      <c r="Q136" s="301">
        <f>SUM(Q134:Q135)</f>
        <v>20.953965396249565</v>
      </c>
      <c r="R136" s="301">
        <f t="shared" ref="R136" si="220">SUM(R134:R135)</f>
        <v>9.9783833995613733</v>
      </c>
      <c r="S136" s="301">
        <f t="shared" ref="S136" si="221">SUM(S134:S135)</f>
        <v>3.8476512041890789</v>
      </c>
      <c r="T136" s="301">
        <f t="shared" si="212"/>
        <v>34.780000000000015</v>
      </c>
      <c r="U136" s="301"/>
      <c r="V136" s="301">
        <f>SUM(V134:V135)</f>
        <v>24.300376137992281</v>
      </c>
      <c r="W136" s="301">
        <f t="shared" ref="W136" si="222">SUM(W134:W135)</f>
        <v>10.524156472473724</v>
      </c>
      <c r="X136" s="301">
        <f t="shared" ref="X136" si="223">SUM(X134:X135)</f>
        <v>4.4914673895339554</v>
      </c>
      <c r="Y136" s="301">
        <f t="shared" si="213"/>
        <v>39.31599999999996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33.691411010902591</v>
      </c>
      <c r="C143" s="300">
        <v>22.21975589909275</v>
      </c>
      <c r="D143" s="300">
        <v>11.318314700129735</v>
      </c>
      <c r="E143" s="300">
        <f>SUM(B143:D143)</f>
        <v>67.229481610125077</v>
      </c>
      <c r="F143" s="300"/>
      <c r="G143" s="300">
        <v>44.427438026434672</v>
      </c>
      <c r="H143" s="300">
        <v>19.171811771341584</v>
      </c>
      <c r="I143" s="300">
        <v>17.290154200400238</v>
      </c>
      <c r="J143" s="300">
        <f>SUM(G143:I143)</f>
        <v>80.889403998176491</v>
      </c>
      <c r="K143" s="300"/>
      <c r="L143" s="300">
        <v>41.588486851910247</v>
      </c>
      <c r="M143" s="300">
        <v>17.606616971538529</v>
      </c>
      <c r="N143" s="300">
        <v>10.560377498894344</v>
      </c>
      <c r="O143" s="300">
        <f>SUM(L143:N143)</f>
        <v>69.755481322343115</v>
      </c>
      <c r="P143" s="300"/>
      <c r="Q143" s="300">
        <v>44.410279203550388</v>
      </c>
      <c r="R143" s="300">
        <v>18.822988737546268</v>
      </c>
      <c r="S143" s="300">
        <v>11.63103639557186</v>
      </c>
      <c r="T143" s="300">
        <f>SUM(Q143:S143)</f>
        <v>74.864304336668511</v>
      </c>
      <c r="U143" s="300"/>
      <c r="V143" s="300">
        <v>48.616719085631061</v>
      </c>
      <c r="W143" s="300">
        <v>20.678992621544147</v>
      </c>
      <c r="X143" s="300">
        <v>13.491380789271586</v>
      </c>
      <c r="Y143" s="300">
        <f>SUM(V143:X143)</f>
        <v>82.787092496446789</v>
      </c>
    </row>
    <row r="144" spans="1:25" x14ac:dyDescent="0.2">
      <c r="A144" s="260" t="s">
        <v>364</v>
      </c>
      <c r="B144" s="300">
        <v>55.201220716067581</v>
      </c>
      <c r="C144" s="300">
        <v>7.0091835968254914</v>
      </c>
      <c r="D144" s="300">
        <v>15.162114076981869</v>
      </c>
      <c r="E144" s="300">
        <f t="shared" ref="E144:E145" si="224">SUM(B144:D144)</f>
        <v>77.372518389874941</v>
      </c>
      <c r="F144" s="300"/>
      <c r="G144" s="300">
        <v>62.722271785402739</v>
      </c>
      <c r="H144" s="300">
        <v>7.6589177942928144</v>
      </c>
      <c r="I144" s="300">
        <v>16.423406422127865</v>
      </c>
      <c r="J144" s="300">
        <f t="shared" ref="J144:J145" si="225">SUM(G144:I144)</f>
        <v>86.804596001823427</v>
      </c>
      <c r="K144" s="300"/>
      <c r="L144" s="300">
        <v>62.171748151798809</v>
      </c>
      <c r="M144" s="300">
        <v>9.9584268237693152</v>
      </c>
      <c r="N144" s="300">
        <v>12.772343702088737</v>
      </c>
      <c r="O144" s="300">
        <f t="shared" ref="O144:O145" si="226">SUM(L144:N144)</f>
        <v>84.902518677656857</v>
      </c>
      <c r="P144" s="300"/>
      <c r="Q144" s="300">
        <v>64.381916282748719</v>
      </c>
      <c r="R144" s="300">
        <v>10.693739348778477</v>
      </c>
      <c r="S144" s="300">
        <v>13.589040031804078</v>
      </c>
      <c r="T144" s="300">
        <f t="shared" ref="T144:T145" si="227">SUM(Q144:S144)</f>
        <v>88.664695663331273</v>
      </c>
      <c r="U144" s="300"/>
      <c r="V144" s="300">
        <v>67.785351822468783</v>
      </c>
      <c r="W144" s="300">
        <v>12.05285771109363</v>
      </c>
      <c r="X144" s="300">
        <v>14.941697969991152</v>
      </c>
      <c r="Y144" s="300">
        <f t="shared" ref="Y144:Y145" si="228">SUM(V144:X144)</f>
        <v>94.779907503553559</v>
      </c>
    </row>
    <row r="145" spans="1:25" x14ac:dyDescent="0.2">
      <c r="A145" s="264" t="s">
        <v>363</v>
      </c>
      <c r="B145" s="301">
        <f>SUM(B143:B144)</f>
        <v>88.892631726970166</v>
      </c>
      <c r="C145" s="301">
        <f t="shared" ref="C145" si="229">SUM(C143:C144)</f>
        <v>29.22893949591824</v>
      </c>
      <c r="D145" s="301">
        <f t="shared" ref="D145" si="230">SUM(D143:D144)</f>
        <v>26.480428777111605</v>
      </c>
      <c r="E145" s="301">
        <f t="shared" si="224"/>
        <v>144.602</v>
      </c>
      <c r="F145" s="301"/>
      <c r="G145" s="301">
        <f>SUM(G143:G144)</f>
        <v>107.14970981183741</v>
      </c>
      <c r="H145" s="301">
        <f t="shared" ref="H145" si="231">SUM(H143:H144)</f>
        <v>26.8307295656344</v>
      </c>
      <c r="I145" s="301">
        <f t="shared" ref="I145" si="232">SUM(I143:I144)</f>
        <v>33.713560622528107</v>
      </c>
      <c r="J145" s="301">
        <f t="shared" si="225"/>
        <v>167.6939999999999</v>
      </c>
      <c r="K145" s="301"/>
      <c r="L145" s="301">
        <f>SUM(L143:L144)</f>
        <v>103.76023500370906</v>
      </c>
      <c r="M145" s="301">
        <f t="shared" ref="M145" si="233">SUM(M143:M144)</f>
        <v>27.565043795307844</v>
      </c>
      <c r="N145" s="301">
        <f t="shared" ref="N145" si="234">SUM(N143:N144)</f>
        <v>23.33272120098308</v>
      </c>
      <c r="O145" s="301">
        <f t="shared" si="226"/>
        <v>154.65799999999999</v>
      </c>
      <c r="P145" s="301"/>
      <c r="Q145" s="301">
        <f>SUM(Q143:Q144)</f>
        <v>108.79219548629911</v>
      </c>
      <c r="R145" s="301">
        <f t="shared" ref="R145" si="235">SUM(R143:R144)</f>
        <v>29.516728086324747</v>
      </c>
      <c r="S145" s="301">
        <f t="shared" ref="S145" si="236">SUM(S143:S144)</f>
        <v>25.220076427375936</v>
      </c>
      <c r="T145" s="301">
        <f t="shared" si="227"/>
        <v>163.5289999999998</v>
      </c>
      <c r="U145" s="301"/>
      <c r="V145" s="301">
        <f>SUM(V143:V144)</f>
        <v>116.40207090809984</v>
      </c>
      <c r="W145" s="301">
        <f t="shared" ref="W145" si="237">SUM(W143:W144)</f>
        <v>32.731850332637777</v>
      </c>
      <c r="X145" s="301">
        <f t="shared" ref="X145" si="238">SUM(X143:X144)</f>
        <v>28.433078759262738</v>
      </c>
      <c r="Y145" s="301">
        <f t="shared" si="228"/>
        <v>177.56700000000035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30.284763472853946</v>
      </c>
      <c r="C152" s="300">
        <v>27.134002340914545</v>
      </c>
      <c r="D152" s="300">
        <v>9.5489850795852504</v>
      </c>
      <c r="E152" s="300">
        <f>SUM(B152:D152)</f>
        <v>66.967750893353738</v>
      </c>
      <c r="F152" s="300"/>
      <c r="G152" s="300">
        <v>32.06830016103963</v>
      </c>
      <c r="H152" s="300">
        <v>26.973992867916294</v>
      </c>
      <c r="I152" s="300">
        <v>12.081236492849424</v>
      </c>
      <c r="J152" s="300">
        <f>SUM(G152:I152)</f>
        <v>71.123529521805352</v>
      </c>
      <c r="K152" s="300"/>
      <c r="L152" s="300">
        <v>27.119301537941947</v>
      </c>
      <c r="M152" s="300">
        <v>27.624900485368912</v>
      </c>
      <c r="N152" s="300">
        <v>11.08276000233481</v>
      </c>
      <c r="O152" s="300">
        <f>SUM(L152:N152)</f>
        <v>65.82696202564567</v>
      </c>
      <c r="P152" s="300"/>
      <c r="Q152" s="300">
        <v>29.244391204396713</v>
      </c>
      <c r="R152" s="300">
        <v>28.714378082568171</v>
      </c>
      <c r="S152" s="300">
        <v>11.544763002676975</v>
      </c>
      <c r="T152" s="300">
        <f>SUM(Q152:S152)</f>
        <v>69.503532289641853</v>
      </c>
      <c r="U152" s="300"/>
      <c r="V152" s="300">
        <v>32.303818159992232</v>
      </c>
      <c r="W152" s="300">
        <v>29.966517134424702</v>
      </c>
      <c r="X152" s="300">
        <v>12.585883110102033</v>
      </c>
      <c r="Y152" s="300">
        <f>SUM(V152:X152)</f>
        <v>74.85621840451897</v>
      </c>
    </row>
    <row r="153" spans="1:25" x14ac:dyDescent="0.2">
      <c r="A153" s="260" t="s">
        <v>364</v>
      </c>
      <c r="B153" s="300">
        <v>54.309215102393232</v>
      </c>
      <c r="C153" s="300">
        <v>19.017589436308551</v>
      </c>
      <c r="D153" s="300">
        <v>13.284444567944243</v>
      </c>
      <c r="E153" s="300">
        <f t="shared" ref="E153:E154" si="239">SUM(B153:D153)</f>
        <v>86.611249106646028</v>
      </c>
      <c r="F153" s="300"/>
      <c r="G153" s="300">
        <v>53.590866005556066</v>
      </c>
      <c r="H153" s="300">
        <v>21.811716413626151</v>
      </c>
      <c r="I153" s="300">
        <v>14.626888059012584</v>
      </c>
      <c r="J153" s="300">
        <f t="shared" ref="J153:J154" si="240">SUM(G153:I153)</f>
        <v>90.029470478194796</v>
      </c>
      <c r="K153" s="300"/>
      <c r="L153" s="300">
        <v>49.10994104647925</v>
      </c>
      <c r="M153" s="300">
        <v>21.531286737638339</v>
      </c>
      <c r="N153" s="300">
        <v>12.228810190236505</v>
      </c>
      <c r="O153" s="300">
        <f t="shared" ref="O153:O154" si="241">SUM(L153:N153)</f>
        <v>82.870037974354091</v>
      </c>
      <c r="P153" s="300"/>
      <c r="Q153" s="300">
        <v>52.023246778320221</v>
      </c>
      <c r="R153" s="300">
        <v>22.761682837395508</v>
      </c>
      <c r="S153" s="300">
        <v>12.751538094642408</v>
      </c>
      <c r="T153" s="300">
        <f t="shared" ref="T153:T154" si="242">SUM(Q153:S153)</f>
        <v>87.536467710358139</v>
      </c>
      <c r="U153" s="300"/>
      <c r="V153" s="300">
        <v>56.212669165152548</v>
      </c>
      <c r="W153" s="300">
        <v>24.36974358764213</v>
      </c>
      <c r="X153" s="300">
        <v>13.821368842686249</v>
      </c>
      <c r="Y153" s="300">
        <f t="shared" ref="Y153:Y154" si="243">SUM(V153:X153)</f>
        <v>94.403781595480936</v>
      </c>
    </row>
    <row r="154" spans="1:25" x14ac:dyDescent="0.2">
      <c r="A154" s="264" t="s">
        <v>363</v>
      </c>
      <c r="B154" s="301">
        <f>SUM(B152:B153)</f>
        <v>84.593978575247178</v>
      </c>
      <c r="C154" s="301">
        <f t="shared" ref="C154" si="244">SUM(C152:C153)</f>
        <v>46.151591777223096</v>
      </c>
      <c r="D154" s="301">
        <f t="shared" ref="D154" si="245">SUM(D152:D153)</f>
        <v>22.833429647529492</v>
      </c>
      <c r="E154" s="301">
        <f t="shared" si="239"/>
        <v>153.57899999999978</v>
      </c>
      <c r="F154" s="301"/>
      <c r="G154" s="301">
        <f>SUM(G152:G153)</f>
        <v>85.659166166595696</v>
      </c>
      <c r="H154" s="301">
        <f t="shared" ref="H154" si="246">SUM(H152:H153)</f>
        <v>48.785709281542445</v>
      </c>
      <c r="I154" s="301">
        <f t="shared" ref="I154" si="247">SUM(I152:I153)</f>
        <v>26.708124551862007</v>
      </c>
      <c r="J154" s="301">
        <f t="shared" si="240"/>
        <v>161.15300000000013</v>
      </c>
      <c r="K154" s="301"/>
      <c r="L154" s="301">
        <f>SUM(L152:L153)</f>
        <v>76.2292425844212</v>
      </c>
      <c r="M154" s="301">
        <f t="shared" ref="M154" si="248">SUM(M152:M153)</f>
        <v>49.156187223007251</v>
      </c>
      <c r="N154" s="301">
        <f t="shared" ref="N154" si="249">SUM(N152:N153)</f>
        <v>23.311570192571317</v>
      </c>
      <c r="O154" s="301">
        <f t="shared" si="241"/>
        <v>148.69699999999978</v>
      </c>
      <c r="P154" s="301"/>
      <c r="Q154" s="301">
        <f>SUM(Q152:Q153)</f>
        <v>81.267637982716934</v>
      </c>
      <c r="R154" s="301">
        <f t="shared" ref="R154" si="250">SUM(R152:R153)</f>
        <v>51.476060919963679</v>
      </c>
      <c r="S154" s="301">
        <f t="shared" ref="S154" si="251">SUM(S152:S153)</f>
        <v>24.296301097319382</v>
      </c>
      <c r="T154" s="301">
        <f t="shared" si="242"/>
        <v>157.04</v>
      </c>
      <c r="U154" s="301"/>
      <c r="V154" s="301">
        <f>SUM(V152:V153)</f>
        <v>88.51648732514478</v>
      </c>
      <c r="W154" s="301">
        <f t="shared" ref="W154" si="252">SUM(W152:W153)</f>
        <v>54.336260722066832</v>
      </c>
      <c r="X154" s="301">
        <f t="shared" ref="X154" si="253">SUM(X152:X153)</f>
        <v>26.407251952788283</v>
      </c>
      <c r="Y154" s="301">
        <f t="shared" si="243"/>
        <v>169.25999999999988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22.068323182185058</v>
      </c>
      <c r="C161" s="300">
        <v>18.270586097694842</v>
      </c>
      <c r="D161" s="300">
        <v>2.1988658167887847</v>
      </c>
      <c r="E161" s="300">
        <f>SUM(B161:D161)</f>
        <v>42.537775096668682</v>
      </c>
      <c r="F161" s="300"/>
      <c r="G161" s="300">
        <v>22.241652214526027</v>
      </c>
      <c r="H161" s="300">
        <v>17.953258012022747</v>
      </c>
      <c r="I161" s="300">
        <v>1.7454633263128629</v>
      </c>
      <c r="J161" s="300">
        <f>SUM(G161:I161)</f>
        <v>41.940373552861637</v>
      </c>
      <c r="K161" s="300"/>
      <c r="L161" s="300">
        <v>22.688387646836802</v>
      </c>
      <c r="M161" s="300">
        <v>18.059104369369237</v>
      </c>
      <c r="N161" s="300">
        <v>2.4393333575037106</v>
      </c>
      <c r="O161" s="300">
        <f>SUM(L161:N161)</f>
        <v>43.186825373709752</v>
      </c>
      <c r="P161" s="300"/>
      <c r="Q161" s="300">
        <v>23.842126054121678</v>
      </c>
      <c r="R161" s="300">
        <v>19.016518153556436</v>
      </c>
      <c r="S161" s="300">
        <v>2.5666734016123014</v>
      </c>
      <c r="T161" s="300">
        <f>SUM(Q161:S161)</f>
        <v>45.42531760929041</v>
      </c>
      <c r="U161" s="300"/>
      <c r="V161" s="300">
        <v>24.161530792747229</v>
      </c>
      <c r="W161" s="300">
        <v>19.279787875327308</v>
      </c>
      <c r="X161" s="300">
        <v>2.6225597686927178</v>
      </c>
      <c r="Y161" s="300">
        <f>SUM(V161:X161)</f>
        <v>46.063878436767254</v>
      </c>
    </row>
    <row r="162" spans="1:25" x14ac:dyDescent="0.2">
      <c r="A162" s="260" t="s">
        <v>364</v>
      </c>
      <c r="B162" s="300">
        <v>27.804204218381031</v>
      </c>
      <c r="C162" s="300">
        <v>4.012219815673471</v>
      </c>
      <c r="D162" s="300">
        <v>2.2958008692768388</v>
      </c>
      <c r="E162" s="300">
        <f t="shared" ref="E162:E163" si="254">SUM(B162:D162)</f>
        <v>34.112224903331338</v>
      </c>
      <c r="F162" s="300"/>
      <c r="G162" s="300">
        <v>26.670059804295178</v>
      </c>
      <c r="H162" s="300">
        <v>3.861159679084929</v>
      </c>
      <c r="I162" s="300">
        <v>1.8174069637583554</v>
      </c>
      <c r="J162" s="300">
        <f t="shared" ref="J162:J163" si="255">SUM(G162:I162)</f>
        <v>32.348626447138464</v>
      </c>
      <c r="K162" s="300"/>
      <c r="L162" s="300">
        <v>27.26261939327129</v>
      </c>
      <c r="M162" s="300">
        <v>3.9262752213852194</v>
      </c>
      <c r="N162" s="300">
        <v>1.4742800116336199</v>
      </c>
      <c r="O162" s="300">
        <f t="shared" ref="O162:O163" si="256">SUM(L162:N162)</f>
        <v>32.663174626290129</v>
      </c>
      <c r="P162" s="300"/>
      <c r="Q162" s="300">
        <v>28.070807784984634</v>
      </c>
      <c r="R162" s="300">
        <v>4.3481760921901262</v>
      </c>
      <c r="S162" s="300">
        <v>1.5506985135347693</v>
      </c>
      <c r="T162" s="300">
        <f t="shared" ref="T162:T163" si="257">SUM(Q162:S162)</f>
        <v>33.969682390709529</v>
      </c>
      <c r="U162" s="300"/>
      <c r="V162" s="300">
        <v>27.288871657640072</v>
      </c>
      <c r="W162" s="300">
        <v>4.8609159014557388</v>
      </c>
      <c r="X162" s="300">
        <v>1.588334004136988</v>
      </c>
      <c r="Y162" s="300">
        <f t="shared" ref="Y162:Y163" si="258">SUM(V162:X162)</f>
        <v>33.738121563232802</v>
      </c>
    </row>
    <row r="163" spans="1:25" x14ac:dyDescent="0.2">
      <c r="A163" s="264" t="s">
        <v>363</v>
      </c>
      <c r="B163" s="301">
        <f>SUM(B161:B162)</f>
        <v>49.872527400566085</v>
      </c>
      <c r="C163" s="301">
        <f t="shared" ref="C163" si="259">SUM(C161:C162)</f>
        <v>22.282805913368314</v>
      </c>
      <c r="D163" s="301">
        <f t="shared" ref="D163" si="260">SUM(D161:D162)</f>
        <v>4.4946666860656235</v>
      </c>
      <c r="E163" s="301">
        <f t="shared" si="254"/>
        <v>76.65000000000002</v>
      </c>
      <c r="F163" s="301"/>
      <c r="G163" s="301">
        <f>SUM(G161:G162)</f>
        <v>48.911712018821206</v>
      </c>
      <c r="H163" s="301">
        <f t="shared" ref="H163" si="261">SUM(H161:H162)</f>
        <v>21.814417691107675</v>
      </c>
      <c r="I163" s="301">
        <f t="shared" ref="I163" si="262">SUM(I161:I162)</f>
        <v>3.5628702900712184</v>
      </c>
      <c r="J163" s="301">
        <f t="shared" si="255"/>
        <v>74.289000000000101</v>
      </c>
      <c r="K163" s="301"/>
      <c r="L163" s="301">
        <f>SUM(L161:L162)</f>
        <v>49.951007040108095</v>
      </c>
      <c r="M163" s="301">
        <f t="shared" ref="M163" si="263">SUM(M161:M162)</f>
        <v>21.985379590754455</v>
      </c>
      <c r="N163" s="301">
        <f t="shared" ref="N163" si="264">SUM(N161:N162)</f>
        <v>3.9136133691373303</v>
      </c>
      <c r="O163" s="301">
        <f t="shared" si="256"/>
        <v>75.849999999999881</v>
      </c>
      <c r="P163" s="301"/>
      <c r="Q163" s="301">
        <f>SUM(Q161:Q162)</f>
        <v>51.912933839106316</v>
      </c>
      <c r="R163" s="301">
        <f t="shared" ref="R163" si="265">SUM(R161:R162)</f>
        <v>23.364694245746563</v>
      </c>
      <c r="S163" s="301">
        <f t="shared" ref="S163" si="266">SUM(S161:S162)</f>
        <v>4.1173719151470705</v>
      </c>
      <c r="T163" s="301">
        <f t="shared" si="257"/>
        <v>79.394999999999953</v>
      </c>
      <c r="U163" s="301"/>
      <c r="V163" s="301">
        <f>SUM(V161:V162)</f>
        <v>51.450402450387301</v>
      </c>
      <c r="W163" s="301">
        <f t="shared" ref="W163" si="267">SUM(W161:W162)</f>
        <v>24.140703776783049</v>
      </c>
      <c r="X163" s="301">
        <f t="shared" ref="X163" si="268">SUM(X161:X162)</f>
        <v>4.2108937728297056</v>
      </c>
      <c r="Y163" s="301">
        <f t="shared" si="258"/>
        <v>79.802000000000049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47.633420853783626</v>
      </c>
      <c r="C170" s="300">
        <v>60.726425355471001</v>
      </c>
      <c r="D170" s="300">
        <v>14.664906303039427</v>
      </c>
      <c r="E170" s="300">
        <f>SUM(B170:D170)</f>
        <v>123.02475251229406</v>
      </c>
      <c r="F170" s="300"/>
      <c r="G170" s="300">
        <v>48.228775794094865</v>
      </c>
      <c r="H170" s="300">
        <v>63.765163774212468</v>
      </c>
      <c r="I170" s="300">
        <v>14.473447189787956</v>
      </c>
      <c r="J170" s="300">
        <f>SUM(G170:I170)</f>
        <v>126.46738675809529</v>
      </c>
      <c r="K170" s="300"/>
      <c r="L170" s="300">
        <v>45.802307473029067</v>
      </c>
      <c r="M170" s="300">
        <v>63.113518088815276</v>
      </c>
      <c r="N170" s="300">
        <v>14.268472121092696</v>
      </c>
      <c r="O170" s="300">
        <f>SUM(L170:N170)</f>
        <v>123.18429768293704</v>
      </c>
      <c r="P170" s="300"/>
      <c r="Q170" s="300">
        <v>46.336483270415762</v>
      </c>
      <c r="R170" s="300">
        <v>61.117002362476732</v>
      </c>
      <c r="S170" s="300">
        <v>14.278751174030063</v>
      </c>
      <c r="T170" s="300">
        <f>SUM(Q170:S170)</f>
        <v>121.73223680692256</v>
      </c>
      <c r="U170" s="300"/>
      <c r="V170" s="300">
        <v>49.8053774651735</v>
      </c>
      <c r="W170" s="300">
        <v>60.051271542002233</v>
      </c>
      <c r="X170" s="300">
        <v>14.687852000563598</v>
      </c>
      <c r="Y170" s="300">
        <f>SUM(V170:X170)</f>
        <v>124.54450100773933</v>
      </c>
    </row>
    <row r="171" spans="1:25" x14ac:dyDescent="0.2">
      <c r="A171" s="260" t="s">
        <v>364</v>
      </c>
      <c r="B171" s="300">
        <v>31.256718579177491</v>
      </c>
      <c r="C171" s="300">
        <v>12.452034839326712</v>
      </c>
      <c r="D171" s="300">
        <v>6.6774940692015869</v>
      </c>
      <c r="E171" s="300">
        <f t="shared" ref="E171" si="269">SUM(B171:D171)</f>
        <v>50.386247487705788</v>
      </c>
      <c r="F171" s="300"/>
      <c r="G171" s="300">
        <v>30.541305572008639</v>
      </c>
      <c r="H171" s="300">
        <v>13.975452280934254</v>
      </c>
      <c r="I171" s="300">
        <v>8.5298553889615043</v>
      </c>
      <c r="J171" s="300">
        <f t="shared" ref="J171:J172" si="270">SUM(G171:I171)</f>
        <v>53.046613241904396</v>
      </c>
      <c r="K171" s="300"/>
      <c r="L171" s="300">
        <v>29.264007448264888</v>
      </c>
      <c r="M171" s="300">
        <v>14.736879630433533</v>
      </c>
      <c r="N171" s="300">
        <v>9.4988152383645748</v>
      </c>
      <c r="O171" s="300">
        <f t="shared" ref="O171:O172" si="271">SUM(L171:N171)</f>
        <v>53.499702317062997</v>
      </c>
      <c r="P171" s="300"/>
      <c r="Q171" s="300">
        <v>28.583311892872374</v>
      </c>
      <c r="R171" s="300">
        <v>14.780519091692383</v>
      </c>
      <c r="S171" s="300">
        <v>9.5829322085125934</v>
      </c>
      <c r="T171" s="300">
        <f t="shared" ref="T171:T172" si="272">SUM(Q171:S171)</f>
        <v>52.946763193077352</v>
      </c>
      <c r="U171" s="300"/>
      <c r="V171" s="300">
        <v>28.619344009432417</v>
      </c>
      <c r="W171" s="300">
        <v>15.511250407877057</v>
      </c>
      <c r="X171" s="300">
        <v>10.145904574951105</v>
      </c>
      <c r="Y171" s="300">
        <f t="shared" ref="Y171:Y172" si="273">SUM(V171:X171)</f>
        <v>54.276498992260578</v>
      </c>
    </row>
    <row r="172" spans="1:25" x14ac:dyDescent="0.2">
      <c r="A172" s="264" t="s">
        <v>363</v>
      </c>
      <c r="B172" s="301">
        <f>SUM(B170:B171)</f>
        <v>78.890139432961121</v>
      </c>
      <c r="C172" s="301">
        <f t="shared" ref="C172" si="274">SUM(C170:C171)</f>
        <v>73.178460194797708</v>
      </c>
      <c r="D172" s="301">
        <f t="shared" ref="D172" si="275">SUM(D170:D171)</f>
        <v>21.342400372241013</v>
      </c>
      <c r="E172" s="301">
        <f>SUM(B172:D172)</f>
        <v>173.41099999999983</v>
      </c>
      <c r="F172" s="301"/>
      <c r="G172" s="301">
        <f>SUM(G170:G171)</f>
        <v>78.770081366103511</v>
      </c>
      <c r="H172" s="301">
        <f t="shared" ref="H172" si="276">SUM(H170:H171)</f>
        <v>77.740616055146717</v>
      </c>
      <c r="I172" s="301">
        <f t="shared" ref="I172" si="277">SUM(I170:I171)</f>
        <v>23.003302578749462</v>
      </c>
      <c r="J172" s="301">
        <f t="shared" si="270"/>
        <v>179.5139999999997</v>
      </c>
      <c r="K172" s="301"/>
      <c r="L172" s="301">
        <f>SUM(L170:L171)</f>
        <v>75.066314921293952</v>
      </c>
      <c r="M172" s="301">
        <f t="shared" ref="M172" si="278">SUM(M170:M171)</f>
        <v>77.850397719248804</v>
      </c>
      <c r="N172" s="301">
        <f t="shared" ref="N172" si="279">SUM(N170:N171)</f>
        <v>23.767287359457271</v>
      </c>
      <c r="O172" s="301">
        <f t="shared" si="271"/>
        <v>176.68400000000003</v>
      </c>
      <c r="P172" s="301"/>
      <c r="Q172" s="301">
        <f>SUM(Q170:Q171)</f>
        <v>74.919795163288143</v>
      </c>
      <c r="R172" s="301">
        <f t="shared" ref="R172" si="280">SUM(R170:R171)</f>
        <v>75.897521454169123</v>
      </c>
      <c r="S172" s="301">
        <f t="shared" ref="S172" si="281">SUM(S170:S171)</f>
        <v>23.861683382542658</v>
      </c>
      <c r="T172" s="301">
        <f t="shared" si="272"/>
        <v>174.67899999999992</v>
      </c>
      <c r="U172" s="301"/>
      <c r="V172" s="301">
        <f>SUM(V170:V171)</f>
        <v>78.424721474605917</v>
      </c>
      <c r="W172" s="301">
        <f t="shared" ref="W172" si="282">SUM(W170:W171)</f>
        <v>75.562521949879283</v>
      </c>
      <c r="X172" s="301">
        <f t="shared" ref="X172" si="283">SUM(X170:X171)</f>
        <v>24.833756575514705</v>
      </c>
      <c r="Y172" s="301">
        <f t="shared" si="273"/>
        <v>178.82099999999991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86.430594608396049</v>
      </c>
      <c r="C179" s="300">
        <v>81.61266047985589</v>
      </c>
      <c r="D179" s="300">
        <v>19.025108302104112</v>
      </c>
      <c r="E179" s="300">
        <f>SUM(B179:D179)</f>
        <v>187.06836339035607</v>
      </c>
      <c r="F179" s="300"/>
      <c r="G179" s="300">
        <v>96.337718528225594</v>
      </c>
      <c r="H179" s="300">
        <v>90.946351584674858</v>
      </c>
      <c r="I179" s="300">
        <v>18.710115725498138</v>
      </c>
      <c r="J179" s="300">
        <f>SUM(G179:I179)</f>
        <v>205.99418583839858</v>
      </c>
      <c r="K179" s="300"/>
      <c r="L179" s="300">
        <v>93.029249115674972</v>
      </c>
      <c r="M179" s="300">
        <v>86.873752517803965</v>
      </c>
      <c r="N179" s="300">
        <v>17.962959543612325</v>
      </c>
      <c r="O179" s="300">
        <f>SUM(L179:N179)</f>
        <v>197.86596117709126</v>
      </c>
      <c r="P179" s="300"/>
      <c r="Q179" s="300">
        <v>100.51002381491061</v>
      </c>
      <c r="R179" s="300">
        <v>88.392195835913441</v>
      </c>
      <c r="S179" s="300">
        <v>19.882425518489772</v>
      </c>
      <c r="T179" s="300">
        <f>SUM(Q179:S179)</f>
        <v>208.78464516931385</v>
      </c>
      <c r="U179" s="300"/>
      <c r="V179" s="300">
        <v>111.27819879270517</v>
      </c>
      <c r="W179" s="300">
        <v>86.445406736194656</v>
      </c>
      <c r="X179" s="300">
        <v>22.567218533578536</v>
      </c>
      <c r="Y179" s="300">
        <f>SUM(V179:X179)</f>
        <v>220.29082406247838</v>
      </c>
    </row>
    <row r="180" spans="1:25" x14ac:dyDescent="0.2">
      <c r="A180" s="260" t="s">
        <v>364</v>
      </c>
      <c r="B180" s="300">
        <v>36.149268913170857</v>
      </c>
      <c r="C180" s="300">
        <v>13.507670581906702</v>
      </c>
      <c r="D180" s="300">
        <v>2.90569711456653</v>
      </c>
      <c r="E180" s="300">
        <f t="shared" ref="E180:E181" si="284">SUM(B180:D180)</f>
        <v>52.562636609644088</v>
      </c>
      <c r="F180" s="300"/>
      <c r="G180" s="300">
        <v>33.41048646857903</v>
      </c>
      <c r="H180" s="300">
        <v>10.943488643221484</v>
      </c>
      <c r="I180" s="300">
        <v>4.9738390498009659</v>
      </c>
      <c r="J180" s="300">
        <f t="shared" ref="J180:J181" si="285">SUM(G180:I180)</f>
        <v>49.327814161601481</v>
      </c>
      <c r="K180" s="300"/>
      <c r="L180" s="300">
        <v>33.213283783728734</v>
      </c>
      <c r="M180" s="300">
        <v>14.219265705453678</v>
      </c>
      <c r="N180" s="300">
        <v>4.497489333726624</v>
      </c>
      <c r="O180" s="300">
        <f t="shared" ref="O180:O181" si="286">SUM(L180:N180)</f>
        <v>51.93003882290904</v>
      </c>
      <c r="P180" s="300"/>
      <c r="Q180" s="300">
        <v>35.07689082646904</v>
      </c>
      <c r="R180" s="300">
        <v>15.204489767584494</v>
      </c>
      <c r="S180" s="300">
        <v>4.5689742366327142</v>
      </c>
      <c r="T180" s="300">
        <f t="shared" ref="T180:T181" si="287">SUM(Q180:S180)</f>
        <v>54.850354830686243</v>
      </c>
      <c r="U180" s="300"/>
      <c r="V180" s="300">
        <v>37.185183703482615</v>
      </c>
      <c r="W180" s="300">
        <v>16.491795565682942</v>
      </c>
      <c r="X180" s="300">
        <v>4.4271966683560908</v>
      </c>
      <c r="Y180" s="300">
        <f t="shared" ref="Y180:Y181" si="288">SUM(V180:X180)</f>
        <v>58.104175937521646</v>
      </c>
    </row>
    <row r="181" spans="1:25" x14ac:dyDescent="0.2">
      <c r="A181" s="264" t="s">
        <v>363</v>
      </c>
      <c r="B181" s="301">
        <f>SUM(B179:B180)</f>
        <v>122.57986352156691</v>
      </c>
      <c r="C181" s="301">
        <f t="shared" ref="C181" si="289">SUM(C179:C180)</f>
        <v>95.120331061762585</v>
      </c>
      <c r="D181" s="301">
        <f t="shared" ref="D181" si="290">SUM(D179:D180)</f>
        <v>21.930805416670641</v>
      </c>
      <c r="E181" s="301">
        <f t="shared" si="284"/>
        <v>239.63100000000014</v>
      </c>
      <c r="F181" s="301"/>
      <c r="G181" s="301">
        <f>SUM(G179:G180)</f>
        <v>129.74820499680462</v>
      </c>
      <c r="H181" s="301">
        <f t="shared" ref="H181" si="291">SUM(H179:H180)</f>
        <v>101.88984022789634</v>
      </c>
      <c r="I181" s="301">
        <f t="shared" ref="I181" si="292">SUM(I179:I180)</f>
        <v>23.683954775299103</v>
      </c>
      <c r="J181" s="301">
        <f t="shared" si="285"/>
        <v>255.32200000000006</v>
      </c>
      <c r="K181" s="301"/>
      <c r="L181" s="301">
        <f>SUM(L179:L180)</f>
        <v>126.2425328994037</v>
      </c>
      <c r="M181" s="301">
        <f t="shared" ref="M181" si="293">SUM(M179:M180)</f>
        <v>101.09301822325764</v>
      </c>
      <c r="N181" s="301">
        <f t="shared" ref="N181" si="294">SUM(N179:N180)</f>
        <v>22.460448877338948</v>
      </c>
      <c r="O181" s="301">
        <f t="shared" si="286"/>
        <v>249.79600000000028</v>
      </c>
      <c r="P181" s="301"/>
      <c r="Q181" s="301">
        <f>SUM(Q179:Q180)</f>
        <v>135.58691464137965</v>
      </c>
      <c r="R181" s="301">
        <f t="shared" ref="R181" si="295">SUM(R179:R180)</f>
        <v>103.59668560349793</v>
      </c>
      <c r="S181" s="301">
        <f t="shared" ref="S181" si="296">SUM(S179:S180)</f>
        <v>24.451399755122488</v>
      </c>
      <c r="T181" s="301">
        <f t="shared" si="287"/>
        <v>263.6350000000001</v>
      </c>
      <c r="U181" s="301"/>
      <c r="V181" s="301">
        <f>SUM(V179:V180)</f>
        <v>148.46338249618779</v>
      </c>
      <c r="W181" s="301">
        <f t="shared" ref="W181" si="297">SUM(W179:W180)</f>
        <v>102.93720230187759</v>
      </c>
      <c r="X181" s="301">
        <f t="shared" ref="X181" si="298">SUM(X179:X180)</f>
        <v>26.994415201934629</v>
      </c>
      <c r="Y181" s="301">
        <f t="shared" si="288"/>
        <v>278.39499999999998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6.6685633644769284</v>
      </c>
      <c r="C188" s="300">
        <v>11.173487904020575</v>
      </c>
      <c r="D188" s="300">
        <v>7.4020731003680762</v>
      </c>
      <c r="E188" s="300">
        <f>SUM(B188:D188)</f>
        <v>25.244124368865577</v>
      </c>
      <c r="F188" s="300"/>
      <c r="G188" s="300">
        <v>6.5701617078932628</v>
      </c>
      <c r="H188" s="300">
        <v>13.09394300593574</v>
      </c>
      <c r="I188" s="300">
        <v>7.8014228557941294</v>
      </c>
      <c r="J188" s="300">
        <f>SUM(G188:I188)</f>
        <v>27.465527569623134</v>
      </c>
      <c r="K188" s="300"/>
      <c r="L188" s="300">
        <v>8.0265552622696763</v>
      </c>
      <c r="M188" s="300">
        <v>13.515203452046441</v>
      </c>
      <c r="N188" s="300">
        <v>10.073324678746753</v>
      </c>
      <c r="O188" s="300">
        <f>SUM(L188:N188)</f>
        <v>31.615083393062868</v>
      </c>
      <c r="P188" s="300"/>
      <c r="Q188" s="300">
        <v>7.8314101362713631</v>
      </c>
      <c r="R188" s="300">
        <v>13.755429953362766</v>
      </c>
      <c r="S188" s="300">
        <v>9.5707287247022421</v>
      </c>
      <c r="T188" s="300">
        <f>SUM(Q188:S188)</f>
        <v>31.157568814336372</v>
      </c>
      <c r="U188" s="300"/>
      <c r="V188" s="300">
        <v>7.7901060849645765</v>
      </c>
      <c r="W188" s="300">
        <v>14.473588453190635</v>
      </c>
      <c r="X188" s="300">
        <v>10.222849131644153</v>
      </c>
      <c r="Y188" s="300">
        <f>SUM(V188:X188)</f>
        <v>32.48654366979936</v>
      </c>
    </row>
    <row r="189" spans="1:25" x14ac:dyDescent="0.2">
      <c r="A189" s="260" t="s">
        <v>364</v>
      </c>
      <c r="B189" s="300">
        <v>10.895556480577907</v>
      </c>
      <c r="C189" s="300">
        <v>7.6835861142083486</v>
      </c>
      <c r="D189" s="300">
        <v>10.80673303634828</v>
      </c>
      <c r="E189" s="300">
        <f t="shared" ref="E189:E190" si="299">SUM(B189:D189)</f>
        <v>29.385875631134535</v>
      </c>
      <c r="F189" s="300"/>
      <c r="G189" s="300">
        <v>9.8508820105930948</v>
      </c>
      <c r="H189" s="300">
        <v>8.4892007347674792</v>
      </c>
      <c r="I189" s="300">
        <v>8.689389685016268</v>
      </c>
      <c r="J189" s="300">
        <f t="shared" ref="J189:J190" si="300">SUM(G189:I189)</f>
        <v>27.029472430376842</v>
      </c>
      <c r="K189" s="300"/>
      <c r="L189" s="300">
        <v>10.837219917372224</v>
      </c>
      <c r="M189" s="300">
        <v>8.6821305038650376</v>
      </c>
      <c r="N189" s="300">
        <v>8.046566185699934</v>
      </c>
      <c r="O189" s="300">
        <f t="shared" ref="O189:O190" si="301">SUM(L189:N189)</f>
        <v>27.565916606937197</v>
      </c>
      <c r="P189" s="300"/>
      <c r="Q189" s="300">
        <v>11.07482828145625</v>
      </c>
      <c r="R189" s="300">
        <v>9.099883707050779</v>
      </c>
      <c r="S189" s="300">
        <v>8.1187191971565689</v>
      </c>
      <c r="T189" s="300">
        <f t="shared" ref="T189:T190" si="302">SUM(Q189:S189)</f>
        <v>28.293431185663596</v>
      </c>
      <c r="U189" s="300"/>
      <c r="V189" s="300">
        <v>11.823337978104655</v>
      </c>
      <c r="W189" s="300">
        <v>10.057432147912907</v>
      </c>
      <c r="X189" s="300">
        <v>9.0386862041830298</v>
      </c>
      <c r="Y189" s="300">
        <f t="shared" ref="Y189:Y190" si="303">SUM(V189:X189)</f>
        <v>30.919456330200592</v>
      </c>
    </row>
    <row r="190" spans="1:25" x14ac:dyDescent="0.2">
      <c r="A190" s="264" t="s">
        <v>363</v>
      </c>
      <c r="B190" s="301">
        <f>SUM(B188:B189)</f>
        <v>17.564119845054837</v>
      </c>
      <c r="C190" s="301">
        <f t="shared" ref="C190" si="304">SUM(C188:C189)</f>
        <v>18.857074018228925</v>
      </c>
      <c r="D190" s="301">
        <f t="shared" ref="D190" si="305">SUM(D188:D189)</f>
        <v>18.208806136716355</v>
      </c>
      <c r="E190" s="301">
        <f t="shared" si="299"/>
        <v>54.630000000000116</v>
      </c>
      <c r="F190" s="301"/>
      <c r="G190" s="301">
        <f>SUM(G188:G189)</f>
        <v>16.421043718486359</v>
      </c>
      <c r="H190" s="301">
        <f t="shared" ref="H190" si="306">SUM(H188:H189)</f>
        <v>21.583143740703221</v>
      </c>
      <c r="I190" s="301">
        <f t="shared" ref="I190" si="307">SUM(I188:I189)</f>
        <v>16.490812540810396</v>
      </c>
      <c r="J190" s="301">
        <f t="shared" si="300"/>
        <v>54.494999999999976</v>
      </c>
      <c r="K190" s="301"/>
      <c r="L190" s="301">
        <f>SUM(L188:L189)</f>
        <v>18.863775179641898</v>
      </c>
      <c r="M190" s="301">
        <f t="shared" ref="M190" si="308">SUM(M188:M189)</f>
        <v>22.197333955911478</v>
      </c>
      <c r="N190" s="301">
        <f t="shared" ref="N190" si="309">SUM(N188:N189)</f>
        <v>18.119890864446688</v>
      </c>
      <c r="O190" s="301">
        <f t="shared" si="301"/>
        <v>59.181000000000068</v>
      </c>
      <c r="P190" s="301"/>
      <c r="Q190" s="301">
        <f>SUM(Q188:Q189)</f>
        <v>18.906238417727614</v>
      </c>
      <c r="R190" s="301">
        <f t="shared" ref="R190" si="310">SUM(R188:R189)</f>
        <v>22.855313660413543</v>
      </c>
      <c r="S190" s="301">
        <f t="shared" ref="S190" si="311">SUM(S188:S189)</f>
        <v>17.689447921858811</v>
      </c>
      <c r="T190" s="301">
        <f t="shared" si="302"/>
        <v>59.450999999999965</v>
      </c>
      <c r="U190" s="301"/>
      <c r="V190" s="301">
        <f>SUM(V188:V189)</f>
        <v>19.613444063069231</v>
      </c>
      <c r="W190" s="301">
        <f t="shared" ref="W190" si="312">SUM(W188:W189)</f>
        <v>24.531020601103542</v>
      </c>
      <c r="X190" s="301">
        <f t="shared" ref="X190" si="313">SUM(X188:X189)</f>
        <v>19.261535335827183</v>
      </c>
      <c r="Y190" s="301">
        <f t="shared" si="303"/>
        <v>63.405999999999956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9.6401157727063254</v>
      </c>
      <c r="C197" s="300">
        <v>12.068981201673298</v>
      </c>
      <c r="D197" s="300">
        <v>14.428180030572985</v>
      </c>
      <c r="E197" s="300">
        <f>SUM(B197:D197)</f>
        <v>36.137277004952608</v>
      </c>
      <c r="F197" s="300"/>
      <c r="G197" s="300">
        <v>11.803966821240262</v>
      </c>
      <c r="H197" s="300">
        <v>11.489802922886019</v>
      </c>
      <c r="I197" s="300">
        <v>13.780232702084565</v>
      </c>
      <c r="J197" s="300">
        <f>SUM(G197:I197)</f>
        <v>37.074002446210841</v>
      </c>
      <c r="K197" s="300"/>
      <c r="L197" s="300">
        <v>12.110094176430161</v>
      </c>
      <c r="M197" s="300">
        <v>15.47821411954496</v>
      </c>
      <c r="N197" s="300">
        <v>15.865109082513335</v>
      </c>
      <c r="O197" s="300">
        <f>SUM(L197:N197)</f>
        <v>43.453417378488453</v>
      </c>
      <c r="P197" s="300"/>
      <c r="Q197" s="300">
        <v>11.392962266043963</v>
      </c>
      <c r="R197" s="300">
        <v>14.817837971895345</v>
      </c>
      <c r="S197" s="300">
        <v>15.455712337814553</v>
      </c>
      <c r="T197" s="300">
        <f>SUM(Q197:S197)</f>
        <v>41.666512575753863</v>
      </c>
      <c r="U197" s="300"/>
      <c r="V197" s="300">
        <v>10.921816203206943</v>
      </c>
      <c r="W197" s="300">
        <v>14.403186513617467</v>
      </c>
      <c r="X197" s="300">
        <v>15.277875629962541</v>
      </c>
      <c r="Y197" s="300">
        <f>SUM(V197:X197)</f>
        <v>40.602878346786952</v>
      </c>
    </row>
    <row r="198" spans="1:25" x14ac:dyDescent="0.2">
      <c r="A198" s="260" t="s">
        <v>364</v>
      </c>
      <c r="B198" s="300">
        <v>14.782570995371154</v>
      </c>
      <c r="C198" s="300">
        <v>3.3689859057543332</v>
      </c>
      <c r="D198" s="300">
        <v>8.1691660939218913</v>
      </c>
      <c r="E198" s="300">
        <f t="shared" ref="E198:E199" si="314">SUM(B198:D198)</f>
        <v>26.32072299504738</v>
      </c>
      <c r="F198" s="300"/>
      <c r="G198" s="300">
        <v>13.728505958215484</v>
      </c>
      <c r="H198" s="300">
        <v>3.6010941796278049</v>
      </c>
      <c r="I198" s="300">
        <v>6.2383974159460074</v>
      </c>
      <c r="J198" s="300">
        <f t="shared" ref="J198:J199" si="315">SUM(G198:I198)</f>
        <v>23.567997553789297</v>
      </c>
      <c r="K198" s="300"/>
      <c r="L198" s="300">
        <v>10.310086494826841</v>
      </c>
      <c r="M198" s="300">
        <v>3.0536922981759123</v>
      </c>
      <c r="N198" s="300">
        <v>4.8698038285088368</v>
      </c>
      <c r="O198" s="300">
        <f t="shared" ref="O198:O199" si="316">SUM(L198:N198)</f>
        <v>18.233582621511591</v>
      </c>
      <c r="P198" s="300"/>
      <c r="Q198" s="300">
        <v>10.341209363978857</v>
      </c>
      <c r="R198" s="300">
        <v>2.9551009629048042</v>
      </c>
      <c r="S198" s="300">
        <v>4.8781770973625429</v>
      </c>
      <c r="T198" s="300">
        <f t="shared" ref="T198:T199" si="317">SUM(Q198:S198)</f>
        <v>18.174487424246205</v>
      </c>
      <c r="U198" s="300"/>
      <c r="V198" s="300">
        <v>10.880834555008073</v>
      </c>
      <c r="W198" s="300">
        <v>2.9771718516585697</v>
      </c>
      <c r="X198" s="300">
        <v>5.1111152465463867</v>
      </c>
      <c r="Y198" s="300">
        <f t="shared" ref="Y198:Y199" si="318">SUM(V198:X198)</f>
        <v>18.96912165321303</v>
      </c>
    </row>
    <row r="199" spans="1:25" x14ac:dyDescent="0.2">
      <c r="A199" s="264" t="s">
        <v>363</v>
      </c>
      <c r="B199" s="301">
        <f>SUM(B197:B198)</f>
        <v>24.42268676807748</v>
      </c>
      <c r="C199" s="301">
        <f t="shared" ref="C199" si="319">SUM(C197:C198)</f>
        <v>15.437967107427632</v>
      </c>
      <c r="D199" s="301">
        <f t="shared" ref="D199" si="320">SUM(D197:D198)</f>
        <v>22.597346124494877</v>
      </c>
      <c r="E199" s="301">
        <f t="shared" si="314"/>
        <v>62.457999999999984</v>
      </c>
      <c r="F199" s="301"/>
      <c r="G199" s="301">
        <f>SUM(G197:G198)</f>
        <v>25.532472779455745</v>
      </c>
      <c r="H199" s="301">
        <f t="shared" ref="H199" si="321">SUM(H197:H198)</f>
        <v>15.090897102513825</v>
      </c>
      <c r="I199" s="301">
        <f t="shared" ref="I199" si="322">SUM(I197:I198)</f>
        <v>20.018630118030572</v>
      </c>
      <c r="J199" s="301">
        <f t="shared" si="315"/>
        <v>60.642000000000138</v>
      </c>
      <c r="K199" s="301"/>
      <c r="L199" s="301">
        <f>SUM(L197:L198)</f>
        <v>22.420180671257</v>
      </c>
      <c r="M199" s="301">
        <f t="shared" ref="M199" si="323">SUM(M197:M198)</f>
        <v>18.531906417720872</v>
      </c>
      <c r="N199" s="301">
        <f t="shared" ref="N199" si="324">SUM(N197:N198)</f>
        <v>20.734912911022171</v>
      </c>
      <c r="O199" s="301">
        <f t="shared" si="316"/>
        <v>61.687000000000047</v>
      </c>
      <c r="P199" s="301"/>
      <c r="Q199" s="301">
        <f>SUM(Q197:Q198)</f>
        <v>21.734171630022821</v>
      </c>
      <c r="R199" s="301">
        <f t="shared" ref="R199" si="325">SUM(R197:R198)</f>
        <v>17.772938934800148</v>
      </c>
      <c r="S199" s="301">
        <f t="shared" ref="S199" si="326">SUM(S197:S198)</f>
        <v>20.333889435177095</v>
      </c>
      <c r="T199" s="301">
        <f t="shared" si="317"/>
        <v>59.841000000000065</v>
      </c>
      <c r="U199" s="301"/>
      <c r="V199" s="301">
        <f>SUM(V197:V198)</f>
        <v>21.802650758215016</v>
      </c>
      <c r="W199" s="301">
        <f t="shared" ref="W199" si="327">SUM(W197:W198)</f>
        <v>17.380358365276038</v>
      </c>
      <c r="X199" s="301">
        <f t="shared" ref="X199" si="328">SUM(X197:X198)</f>
        <v>20.388990876508927</v>
      </c>
      <c r="Y199" s="301">
        <f t="shared" si="318"/>
        <v>59.571999999999981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East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0.67437932790048727</v>
      </c>
      <c r="N7">
        <f>'Ind T4'!C122</f>
        <v>0.499084005888073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0.83434833693076804</v>
      </c>
      <c r="N9">
        <f>'Ind T4'!C120</f>
        <v>0.7252599207684618</v>
      </c>
    </row>
    <row r="10" spans="1:16" x14ac:dyDescent="0.2">
      <c r="L10" s="13" t="str">
        <f>'Ind T4'!A80</f>
        <v>Education</v>
      </c>
      <c r="M10">
        <f>'Ind T4'!B119</f>
        <v>0.37466666330276954</v>
      </c>
      <c r="N10">
        <f>'Ind T4'!C119</f>
        <v>8.0181990146988014E-2</v>
      </c>
    </row>
    <row r="11" spans="1:16" x14ac:dyDescent="0.2">
      <c r="L11" s="13" t="str">
        <f>'Ind T4'!A79</f>
        <v>Public admin. and defence</v>
      </c>
      <c r="M11">
        <f>'Ind T4'!B118</f>
        <v>-0.20961798446682556</v>
      </c>
      <c r="N11">
        <f>'Ind T4'!C118</f>
        <v>0.33917965685021922</v>
      </c>
    </row>
    <row r="12" spans="1:16" x14ac:dyDescent="0.2">
      <c r="L12" s="1" t="str">
        <f>CONCATENATE("[",'Ind T4'!A78,"]")</f>
        <v>[Non-marketed services]</v>
      </c>
      <c r="M12">
        <f>'Ind T4'!B117</f>
        <v>0.51091377978795816</v>
      </c>
      <c r="N12">
        <f>'Ind T4'!C117</f>
        <v>0.44615458088594906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-0.24811406812379477</v>
      </c>
      <c r="N14" s="13">
        <f>'Ind T4'!C115</f>
        <v>-0.2323133789285392</v>
      </c>
    </row>
    <row r="15" spans="1:16" x14ac:dyDescent="0.2">
      <c r="L15" s="13" t="str">
        <f>'Ind T4'!A75</f>
        <v>Arts and entertainment</v>
      </c>
      <c r="M15" s="13">
        <f>'Ind T4'!B114</f>
        <v>1.6132213821982599</v>
      </c>
      <c r="N15" s="13">
        <f>'Ind T4'!C114</f>
        <v>0.46077799708081901</v>
      </c>
    </row>
    <row r="16" spans="1:16" x14ac:dyDescent="0.2">
      <c r="L16" s="13" t="str">
        <f>'Ind T4'!A74</f>
        <v>Support services</v>
      </c>
      <c r="M16" s="13">
        <f>'Ind T4'!B113</f>
        <v>-0.64400562139577122</v>
      </c>
      <c r="N16" s="13">
        <f>'Ind T4'!C113</f>
        <v>0.8672410391264318</v>
      </c>
    </row>
    <row r="17" spans="12:14" x14ac:dyDescent="0.2">
      <c r="L17" s="13" t="str">
        <f>'Ind T4'!A73</f>
        <v>Professional services</v>
      </c>
      <c r="M17" s="13">
        <f>'Ind T4'!B112</f>
        <v>1.3537024250465546</v>
      </c>
      <c r="N17" s="13">
        <f>'Ind T4'!C112</f>
        <v>0.92513163126948239</v>
      </c>
    </row>
    <row r="18" spans="12:14" x14ac:dyDescent="0.2">
      <c r="L18" s="13" t="str">
        <f>'Ind T4'!A72</f>
        <v>Real estate</v>
      </c>
      <c r="M18" s="13">
        <f>'Ind T4'!B111</f>
        <v>2.3748544485309164</v>
      </c>
      <c r="N18" s="13">
        <f>'Ind T4'!C111</f>
        <v>0.88939494008324349</v>
      </c>
    </row>
    <row r="19" spans="12:14" x14ac:dyDescent="0.2">
      <c r="L19" t="str">
        <f>'Ind T4'!A71</f>
        <v>Finance and insurance</v>
      </c>
      <c r="M19">
        <f>'Ind T4'!B110</f>
        <v>-0.30487759382048507</v>
      </c>
      <c r="N19">
        <f>'Ind T4'!C110</f>
        <v>-0.88030297921981582</v>
      </c>
    </row>
    <row r="20" spans="12:14" x14ac:dyDescent="0.2">
      <c r="L20" t="str">
        <f>'Ind T4'!A70</f>
        <v>Information technology</v>
      </c>
      <c r="M20">
        <f>'Ind T4'!B109</f>
        <v>-1.3375212478409004</v>
      </c>
      <c r="N20">
        <f>'Ind T4'!C109</f>
        <v>1.0069694587399258</v>
      </c>
    </row>
    <row r="21" spans="12:14" x14ac:dyDescent="0.2">
      <c r="L21" t="str">
        <f>'Ind T4'!A69</f>
        <v>Media</v>
      </c>
      <c r="M21">
        <f>'Ind T4'!B108</f>
        <v>-6.1242250813411392</v>
      </c>
      <c r="N21">
        <f>'Ind T4'!C108</f>
        <v>-0.3429106661300696</v>
      </c>
    </row>
    <row r="22" spans="12:14" x14ac:dyDescent="0.2">
      <c r="L22" s="1" t="str">
        <f>CONCATENATE("[",'Ind T4'!A68,"]")</f>
        <v>[Business and other services]</v>
      </c>
      <c r="M22">
        <f>'Ind T4'!B107</f>
        <v>0.12535114292073768</v>
      </c>
      <c r="N22">
        <f>'Ind T4'!C107</f>
        <v>0.57129255399914758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1.223706412164649</v>
      </c>
      <c r="N24">
        <f>'Ind T4'!C105</f>
        <v>1.1190230798745926</v>
      </c>
    </row>
    <row r="25" spans="12:14" x14ac:dyDescent="0.2">
      <c r="L25" s="13" t="str">
        <f>'Ind T4'!A65</f>
        <v>Transport and storage</v>
      </c>
      <c r="M25">
        <f>'Ind T4'!B104</f>
        <v>1.7023862065386197</v>
      </c>
      <c r="N25">
        <f>'Ind T4'!C104</f>
        <v>0.55276932929031464</v>
      </c>
    </row>
    <row r="26" spans="12:14" x14ac:dyDescent="0.2">
      <c r="L26" s="13" t="str">
        <f>'Ind T4'!A64</f>
        <v>Wholesale and retail trade</v>
      </c>
      <c r="M26">
        <f>'Ind T4'!B103</f>
        <v>5.5945480358876587E-2</v>
      </c>
      <c r="N26">
        <f>'Ind T4'!C103</f>
        <v>0.17785127205238727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0.63605560926762728</v>
      </c>
      <c r="N27">
        <f>'Ind T4'!C102</f>
        <v>0.48649957960218426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3.8121726780527609</v>
      </c>
      <c r="N29">
        <f>'Ind T4'!C100</f>
        <v>1.2523720131033533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7.5929292807863646E-2</v>
      </c>
      <c r="N31">
        <f>'Ind T4'!C98</f>
        <v>-1.2021579207077582</v>
      </c>
    </row>
    <row r="32" spans="12:14" x14ac:dyDescent="0.2">
      <c r="L32" s="13" t="str">
        <f>'Ind T4'!A58</f>
        <v>Engineering</v>
      </c>
      <c r="M32">
        <f>'Ind T4'!B97</f>
        <v>-0.10980992821755242</v>
      </c>
      <c r="N32">
        <f>'Ind T4'!C97</f>
        <v>-1.686279929982859</v>
      </c>
    </row>
    <row r="33" spans="12:14" x14ac:dyDescent="0.2">
      <c r="L33" s="13" t="str">
        <f>'Ind T4'!A57</f>
        <v>Food drink and tobacco</v>
      </c>
      <c r="M33">
        <f>'Ind T4'!B96</f>
        <v>2.8508363009868587</v>
      </c>
      <c r="N33">
        <f>'Ind T4'!C96</f>
        <v>1.3633462881870617</v>
      </c>
    </row>
    <row r="34" spans="12:14" x14ac:dyDescent="0.2">
      <c r="L34" s="1" t="str">
        <f>CONCATENATE("[",'Ind T4'!A56,"]")</f>
        <v>[Manufacturing]</v>
      </c>
      <c r="M34">
        <f>'Ind T4'!B95</f>
        <v>0.30278283040565679</v>
      </c>
      <c r="N34">
        <f>'Ind T4'!C95</f>
        <v>-0.98398421866269237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0.70066320508652691</v>
      </c>
      <c r="N36">
        <f>'Ind T4'!C93</f>
        <v>1.0789473265032878</v>
      </c>
    </row>
    <row r="37" spans="12:14" x14ac:dyDescent="0.2">
      <c r="L37" s="13" t="str">
        <f>'Ind T4'!A53</f>
        <v>Electricity and gas</v>
      </c>
      <c r="M37">
        <f>'Ind T4'!B92</f>
        <v>8.2561923814009397</v>
      </c>
      <c r="N37">
        <f>'Ind T4'!C92</f>
        <v>-0.21327142277464128</v>
      </c>
    </row>
    <row r="38" spans="12:14" x14ac:dyDescent="0.2">
      <c r="L38" s="13" t="str">
        <f>'Ind T4'!A52</f>
        <v>Mining and quarrying</v>
      </c>
      <c r="M38">
        <f>'Ind T4'!B91</f>
        <v>-0.2341032322329295</v>
      </c>
      <c r="N38">
        <f>'Ind T4'!C91</f>
        <v>-2.6541573169132526</v>
      </c>
    </row>
    <row r="39" spans="12:14" x14ac:dyDescent="0.2">
      <c r="L39" s="45" t="str">
        <f>'Ind T4'!A51</f>
        <v>Agriculture</v>
      </c>
      <c r="M39">
        <f>'Ind T4'!B90</f>
        <v>-4.0425290077730436</v>
      </c>
      <c r="N39">
        <f>'Ind T4'!C90</f>
        <v>0.35189776842234899</v>
      </c>
    </row>
    <row r="40" spans="12:14" x14ac:dyDescent="0.2">
      <c r="L40" s="1" t="str">
        <f>CONCATENATE("[",'Ind T4'!A50,"]")</f>
        <v>[Primary sector and utilities]</v>
      </c>
      <c r="M40">
        <f>'Ind T4'!B89</f>
        <v>-1.1632392725524632</v>
      </c>
      <c r="N40">
        <f>'Ind T4'!C89</f>
        <v>0.49202573586759613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East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43.326000000000036</v>
      </c>
      <c r="N5" s="11">
        <f t="shared" ref="N5:AL5" si="1">SUM(N6:N9)</f>
        <v>41.662999999999954</v>
      </c>
      <c r="O5" s="11">
        <f t="shared" si="1"/>
        <v>47.762000000000015</v>
      </c>
      <c r="P5" s="11">
        <f t="shared" si="1"/>
        <v>38.657000000000046</v>
      </c>
      <c r="Q5" s="11">
        <f t="shared" si="1"/>
        <v>46.490999999999993</v>
      </c>
      <c r="R5" s="11">
        <f t="shared" si="1"/>
        <v>43.256000000000014</v>
      </c>
      <c r="S5" s="11">
        <f t="shared" si="1"/>
        <v>43.46100000000002</v>
      </c>
      <c r="T5" s="11">
        <f t="shared" si="1"/>
        <v>43.814000000000057</v>
      </c>
      <c r="U5" s="11">
        <f t="shared" si="1"/>
        <v>45.236000000000047</v>
      </c>
      <c r="V5" s="11">
        <f t="shared" si="1"/>
        <v>50.720000000000041</v>
      </c>
      <c r="W5" s="11">
        <f t="shared" si="1"/>
        <v>40.798000000000066</v>
      </c>
      <c r="X5" s="11">
        <f t="shared" si="1"/>
        <v>40.657000000000018</v>
      </c>
      <c r="Y5" s="11">
        <f t="shared" si="1"/>
        <v>40.684000000000061</v>
      </c>
      <c r="Z5" s="11">
        <f t="shared" si="1"/>
        <v>41.117000000000004</v>
      </c>
      <c r="AA5" s="11">
        <f t="shared" si="1"/>
        <v>41.877999999999986</v>
      </c>
      <c r="AB5" s="11">
        <f t="shared" si="1"/>
        <v>42.215000000000011</v>
      </c>
      <c r="AC5" s="11">
        <f t="shared" si="1"/>
        <v>42.487000000000016</v>
      </c>
      <c r="AD5" s="11">
        <f t="shared" si="1"/>
        <v>42.695999999999998</v>
      </c>
      <c r="AE5" s="11">
        <f t="shared" si="1"/>
        <v>42.866000000000042</v>
      </c>
      <c r="AF5" s="11">
        <f t="shared" si="1"/>
        <v>43.016999999999967</v>
      </c>
      <c r="AG5" s="11">
        <f t="shared" si="1"/>
        <v>43.183999999999934</v>
      </c>
      <c r="AH5" s="11">
        <f t="shared" si="1"/>
        <v>43.337999999999994</v>
      </c>
      <c r="AI5" s="11">
        <f t="shared" si="1"/>
        <v>43.485999999999969</v>
      </c>
      <c r="AJ5" s="11">
        <f t="shared" si="1"/>
        <v>43.63</v>
      </c>
      <c r="AK5" s="11">
        <f t="shared" si="1"/>
        <v>43.771999999999927</v>
      </c>
      <c r="AL5" s="11">
        <f t="shared" si="1"/>
        <v>43.914999999999992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23.385000000000009</v>
      </c>
      <c r="N6" s="11">
        <v>21.760000000000019</v>
      </c>
      <c r="O6" s="11">
        <v>27.360000000000007</v>
      </c>
      <c r="P6" s="11">
        <v>19.979000000000052</v>
      </c>
      <c r="Q6" s="11">
        <v>30.16</v>
      </c>
      <c r="R6" s="11">
        <v>24.808000000000014</v>
      </c>
      <c r="S6" s="11">
        <v>25.616000000000035</v>
      </c>
      <c r="T6" s="11">
        <v>24.661000000000023</v>
      </c>
      <c r="U6" s="11">
        <v>23.768000000000058</v>
      </c>
      <c r="V6" s="11">
        <v>28.691000000000017</v>
      </c>
      <c r="W6" s="11">
        <v>20.183000000000064</v>
      </c>
      <c r="X6" s="11">
        <v>20.373000000000037</v>
      </c>
      <c r="Y6" s="11">
        <v>20.560000000000052</v>
      </c>
      <c r="Z6" s="11">
        <v>20.793000000000053</v>
      </c>
      <c r="AA6" s="11">
        <v>20.964999999999982</v>
      </c>
      <c r="AB6" s="11">
        <v>20.976999999999975</v>
      </c>
      <c r="AC6" s="11">
        <v>21.007000000000037</v>
      </c>
      <c r="AD6" s="11">
        <v>21.032000000000046</v>
      </c>
      <c r="AE6" s="11">
        <v>21.052000000000056</v>
      </c>
      <c r="AF6" s="11">
        <v>21.069999999999997</v>
      </c>
      <c r="AG6" s="11">
        <v>21.109999999999971</v>
      </c>
      <c r="AH6" s="11">
        <v>21.146999999999966</v>
      </c>
      <c r="AI6" s="11">
        <v>21.182000000000006</v>
      </c>
      <c r="AJ6" s="11">
        <v>21.215000000000014</v>
      </c>
      <c r="AK6" s="172">
        <v>21.244999999999955</v>
      </c>
      <c r="AL6" s="11">
        <v>21.274999999999984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0.94800000000000006</v>
      </c>
      <c r="N7" s="11">
        <v>0.80800000000000105</v>
      </c>
      <c r="O7" s="11">
        <v>1.1959999999999984</v>
      </c>
      <c r="P7" s="11">
        <v>1.2939999999999974</v>
      </c>
      <c r="Q7" s="11">
        <v>0.7780000000000018</v>
      </c>
      <c r="R7" s="11">
        <v>1.0299999999999983</v>
      </c>
      <c r="S7" s="11">
        <v>0.93400000000000072</v>
      </c>
      <c r="T7" s="11">
        <v>1.1990000000000038</v>
      </c>
      <c r="U7" s="11">
        <v>0.9030000000000008</v>
      </c>
      <c r="V7" s="11">
        <v>1.0729999999999993</v>
      </c>
      <c r="W7" s="11">
        <v>1.0179999999999998</v>
      </c>
      <c r="X7" s="11">
        <v>0.97400000000000175</v>
      </c>
      <c r="Y7" s="11">
        <v>0.95799999999999985</v>
      </c>
      <c r="Z7" s="11">
        <v>0.91899999999999837</v>
      </c>
      <c r="AA7" s="11">
        <v>0.87799999999999834</v>
      </c>
      <c r="AB7" s="11">
        <v>0.84799999999999776</v>
      </c>
      <c r="AC7" s="11">
        <v>0.82500000000000007</v>
      </c>
      <c r="AD7" s="11">
        <v>0.80200000000000016</v>
      </c>
      <c r="AE7" s="11">
        <v>0.78200000000000136</v>
      </c>
      <c r="AF7" s="11">
        <v>0.76400000000000157</v>
      </c>
      <c r="AG7" s="11">
        <v>0.74899999999999833</v>
      </c>
      <c r="AH7" s="11">
        <v>0.73199999999999898</v>
      </c>
      <c r="AI7" s="11">
        <v>0.71699999999999864</v>
      </c>
      <c r="AJ7" s="11">
        <v>0.7030000000000014</v>
      </c>
      <c r="AK7" s="172">
        <v>0.69100000000000084</v>
      </c>
      <c r="AL7" s="11">
        <v>0.67999999999999994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4.6120000000000143</v>
      </c>
      <c r="N8" s="11">
        <v>4.6309999999999967</v>
      </c>
      <c r="O8" s="11">
        <v>5.7960000000000074</v>
      </c>
      <c r="P8" s="11">
        <v>4.0569999999999942</v>
      </c>
      <c r="Q8" s="11">
        <v>4.3399999999999954</v>
      </c>
      <c r="R8" s="11">
        <v>3.4569999999999919</v>
      </c>
      <c r="S8" s="11">
        <v>3.9859999999999962</v>
      </c>
      <c r="T8" s="11">
        <v>4.9650000000000096</v>
      </c>
      <c r="U8" s="11">
        <v>4.4859999999999909</v>
      </c>
      <c r="V8" s="11">
        <v>4.6959999999999944</v>
      </c>
      <c r="W8" s="11">
        <v>5.14</v>
      </c>
      <c r="X8" s="11">
        <v>5.0959999999999948</v>
      </c>
      <c r="Y8" s="11">
        <v>5.0190000000000037</v>
      </c>
      <c r="Z8" s="11">
        <v>4.9989999999999908</v>
      </c>
      <c r="AA8" s="11">
        <v>4.9940000000000042</v>
      </c>
      <c r="AB8" s="11">
        <v>4.9880000000000031</v>
      </c>
      <c r="AC8" s="11">
        <v>4.981999999999986</v>
      </c>
      <c r="AD8" s="11">
        <v>4.9779999999999989</v>
      </c>
      <c r="AE8" s="11">
        <v>4.972999999999991</v>
      </c>
      <c r="AF8" s="11">
        <v>4.9699999999999935</v>
      </c>
      <c r="AG8" s="11">
        <v>4.9700000000000024</v>
      </c>
      <c r="AH8" s="11">
        <v>4.9710000000000072</v>
      </c>
      <c r="AI8" s="11">
        <v>4.9719999999999889</v>
      </c>
      <c r="AJ8" s="11">
        <v>4.9729999999999981</v>
      </c>
      <c r="AK8" s="172">
        <v>4.9749999999999934</v>
      </c>
      <c r="AL8" s="11">
        <v>4.977999999999998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14.381000000000016</v>
      </c>
      <c r="N9" s="11">
        <v>14.463999999999938</v>
      </c>
      <c r="O9" s="11">
        <v>13.41</v>
      </c>
      <c r="P9" s="11">
        <v>13.327</v>
      </c>
      <c r="Q9" s="11">
        <v>11.212999999999994</v>
      </c>
      <c r="R9" s="11">
        <v>13.961000000000016</v>
      </c>
      <c r="S9" s="11">
        <v>12.924999999999986</v>
      </c>
      <c r="T9" s="11">
        <v>12.989000000000019</v>
      </c>
      <c r="U9" s="11">
        <v>16.079000000000001</v>
      </c>
      <c r="V9" s="11">
        <v>16.260000000000034</v>
      </c>
      <c r="W9" s="11">
        <v>14.457000000000003</v>
      </c>
      <c r="X9" s="11">
        <v>14.213999999999986</v>
      </c>
      <c r="Y9" s="11">
        <v>14.147000000000004</v>
      </c>
      <c r="Z9" s="11">
        <v>14.405999999999967</v>
      </c>
      <c r="AA9" s="11">
        <v>15.041</v>
      </c>
      <c r="AB9" s="11">
        <v>15.402000000000035</v>
      </c>
      <c r="AC9" s="11">
        <v>15.672999999999995</v>
      </c>
      <c r="AD9" s="11">
        <v>15.883999999999958</v>
      </c>
      <c r="AE9" s="11">
        <v>16.058999999999997</v>
      </c>
      <c r="AF9" s="11">
        <v>16.212999999999976</v>
      </c>
      <c r="AG9" s="11">
        <v>16.354999999999961</v>
      </c>
      <c r="AH9" s="11">
        <v>16.488000000000024</v>
      </c>
      <c r="AI9" s="11">
        <v>16.614999999999974</v>
      </c>
      <c r="AJ9" s="11">
        <v>16.738999999999987</v>
      </c>
      <c r="AK9" s="172">
        <v>16.860999999999976</v>
      </c>
      <c r="AL9" s="11">
        <v>16.98200000000001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124.78299999999993</v>
      </c>
      <c r="N11" s="11">
        <f t="shared" si="2"/>
        <v>125.99599999999987</v>
      </c>
      <c r="O11" s="11">
        <f t="shared" si="2"/>
        <v>129.48199999999989</v>
      </c>
      <c r="P11" s="11">
        <f t="shared" si="2"/>
        <v>117.83199999999987</v>
      </c>
      <c r="Q11" s="11">
        <f t="shared" si="2"/>
        <v>117.25600000000006</v>
      </c>
      <c r="R11" s="11">
        <f t="shared" ref="R11" si="3">SUM(R12:R14)</f>
        <v>115.94699999999997</v>
      </c>
      <c r="S11" s="11">
        <f t="shared" ref="S11" si="4">SUM(S12:S14)</f>
        <v>123.62999999999998</v>
      </c>
      <c r="T11" s="11">
        <f t="shared" ref="T11" si="5">SUM(T12:T14)</f>
        <v>122.17799999999974</v>
      </c>
      <c r="U11" s="11">
        <f t="shared" ref="U11" si="6">SUM(U12:U14)</f>
        <v>119.34399999999965</v>
      </c>
      <c r="V11" s="11">
        <f t="shared" ref="V11" si="7">SUM(V12:V14)</f>
        <v>119.90699999999997</v>
      </c>
      <c r="W11" s="11">
        <f t="shared" ref="W11" si="8">SUM(W12:W14)</f>
        <v>117.71300000000008</v>
      </c>
      <c r="X11" s="11">
        <f t="shared" ref="X11" si="9">SUM(X12:X14)</f>
        <v>117.81700000000006</v>
      </c>
      <c r="Y11" s="11">
        <f t="shared" ref="Y11" si="10">SUM(Y12:Y14)</f>
        <v>116.41199999999982</v>
      </c>
      <c r="Z11" s="11">
        <f t="shared" ref="Z11" si="11">SUM(Z12:Z14)</f>
        <v>114.89300000000014</v>
      </c>
      <c r="AA11" s="11">
        <f t="shared" ref="AA11" si="12">SUM(AA12:AA14)</f>
        <v>113.947</v>
      </c>
      <c r="AB11" s="11">
        <f t="shared" ref="AB11" si="13">SUM(AB12:AB14)</f>
        <v>112.66899999999991</v>
      </c>
      <c r="AC11" s="11">
        <f t="shared" ref="AC11" si="14">SUM(AC12:AC14)</f>
        <v>111.33899999999986</v>
      </c>
      <c r="AD11" s="11">
        <f>SUM(AD12:AD14)</f>
        <v>110.0270000000001</v>
      </c>
      <c r="AE11" s="11">
        <f t="shared" ref="AE11" si="15">SUM(AE12:AE14)</f>
        <v>108.77999999999977</v>
      </c>
      <c r="AF11" s="11">
        <f t="shared" ref="AF11" si="16">SUM(AF12:AF14)</f>
        <v>107.59000000000006</v>
      </c>
      <c r="AG11" s="11">
        <f t="shared" ref="AG11:AL11" si="17">SUM(AG12:AG14)</f>
        <v>106.53099999999993</v>
      </c>
      <c r="AH11" s="11">
        <f t="shared" si="17"/>
        <v>105.45299999999995</v>
      </c>
      <c r="AI11" s="11">
        <f t="shared" si="17"/>
        <v>104.40900000000001</v>
      </c>
      <c r="AJ11" s="11">
        <f t="shared" si="17"/>
        <v>103.39900000000021</v>
      </c>
      <c r="AK11" s="11">
        <f t="shared" si="17"/>
        <v>102.42199999999988</v>
      </c>
      <c r="AL11" s="11">
        <f t="shared" si="17"/>
        <v>101.48600000000033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10.096999999999985</v>
      </c>
      <c r="N12" s="11">
        <v>12.047999999999984</v>
      </c>
      <c r="O12" s="11">
        <v>10.959999999999997</v>
      </c>
      <c r="P12" s="11">
        <v>9.4859999999999793</v>
      </c>
      <c r="Q12" s="11">
        <v>12.050000000000036</v>
      </c>
      <c r="R12" s="11">
        <v>10.563000000000001</v>
      </c>
      <c r="S12" s="11">
        <v>10.952999999999999</v>
      </c>
      <c r="T12" s="11">
        <v>13.342000000000018</v>
      </c>
      <c r="U12" s="11">
        <v>12.734999999999985</v>
      </c>
      <c r="V12" s="11">
        <v>12.350999999999964</v>
      </c>
      <c r="W12" s="11">
        <v>12.157000000000018</v>
      </c>
      <c r="X12" s="11">
        <v>12.476000000000013</v>
      </c>
      <c r="Y12" s="11">
        <v>12.847</v>
      </c>
      <c r="Z12" s="11">
        <v>13.062999999999992</v>
      </c>
      <c r="AA12" s="11">
        <v>13.256999999999994</v>
      </c>
      <c r="AB12" s="11">
        <v>13.432999999999987</v>
      </c>
      <c r="AC12" s="11">
        <v>13.573999999999986</v>
      </c>
      <c r="AD12" s="11">
        <v>13.714000000000009</v>
      </c>
      <c r="AE12" s="11">
        <v>13.856999999999992</v>
      </c>
      <c r="AF12" s="11">
        <v>13.997999999999971</v>
      </c>
      <c r="AG12" s="11">
        <v>14.15299999999996</v>
      </c>
      <c r="AH12" s="11">
        <v>14.30800000000001</v>
      </c>
      <c r="AI12" s="11">
        <v>14.460999999999986</v>
      </c>
      <c r="AJ12" s="11">
        <v>14.61</v>
      </c>
      <c r="AK12" s="172">
        <v>14.753999999999992</v>
      </c>
      <c r="AL12" s="11">
        <v>14.895000000000014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28.434999999999963</v>
      </c>
      <c r="N13" s="11">
        <v>27.46600000000003</v>
      </c>
      <c r="O13" s="11">
        <v>25.202000000000069</v>
      </c>
      <c r="P13" s="11">
        <v>25.286999999999978</v>
      </c>
      <c r="Q13" s="11">
        <v>24.794999999999984</v>
      </c>
      <c r="R13" s="11">
        <v>24.64199999999995</v>
      </c>
      <c r="S13" s="11">
        <v>25.938999999999982</v>
      </c>
      <c r="T13" s="11">
        <v>24.460999999999963</v>
      </c>
      <c r="U13" s="11">
        <v>23.128000000000025</v>
      </c>
      <c r="V13" s="11">
        <v>25.467999999999993</v>
      </c>
      <c r="W13" s="11">
        <v>24.506999999999959</v>
      </c>
      <c r="X13" s="11">
        <v>24.862999999999928</v>
      </c>
      <c r="Y13" s="11">
        <v>24.484999999999935</v>
      </c>
      <c r="Z13" s="11">
        <v>24.318999999999981</v>
      </c>
      <c r="AA13" s="11">
        <v>24.046999999999933</v>
      </c>
      <c r="AB13" s="11">
        <v>23.692999999999987</v>
      </c>
      <c r="AC13" s="11">
        <v>23.178000000000043</v>
      </c>
      <c r="AD13" s="11">
        <v>22.668000000000006</v>
      </c>
      <c r="AE13" s="11">
        <v>22.168000000000031</v>
      </c>
      <c r="AF13" s="11">
        <v>21.679000000000098</v>
      </c>
      <c r="AG13" s="11">
        <v>21.220999999999961</v>
      </c>
      <c r="AH13" s="11">
        <v>20.762000000000022</v>
      </c>
      <c r="AI13" s="11">
        <v>20.308000000000007</v>
      </c>
      <c r="AJ13" s="11">
        <v>19.861000000000022</v>
      </c>
      <c r="AK13" s="172">
        <v>19.420999999999985</v>
      </c>
      <c r="AL13" s="11">
        <v>18.989000000000097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86.250999999999991</v>
      </c>
      <c r="N14" s="11">
        <v>86.481999999999857</v>
      </c>
      <c r="O14" s="11">
        <v>93.319999999999823</v>
      </c>
      <c r="P14" s="11">
        <v>83.058999999999912</v>
      </c>
      <c r="Q14" s="11">
        <v>80.411000000000044</v>
      </c>
      <c r="R14" s="11">
        <v>80.742000000000019</v>
      </c>
      <c r="S14" s="11">
        <v>86.738</v>
      </c>
      <c r="T14" s="11">
        <v>84.374999999999758</v>
      </c>
      <c r="U14" s="11">
        <v>83.480999999999639</v>
      </c>
      <c r="V14" s="11">
        <v>82.088000000000008</v>
      </c>
      <c r="W14" s="11">
        <v>81.049000000000106</v>
      </c>
      <c r="X14" s="11">
        <v>80.478000000000122</v>
      </c>
      <c r="Y14" s="11">
        <v>79.079999999999885</v>
      </c>
      <c r="Z14" s="11">
        <v>77.511000000000166</v>
      </c>
      <c r="AA14" s="11">
        <v>76.643000000000072</v>
      </c>
      <c r="AB14" s="11">
        <v>75.542999999999935</v>
      </c>
      <c r="AC14" s="11">
        <v>74.586999999999819</v>
      </c>
      <c r="AD14" s="11">
        <v>73.645000000000081</v>
      </c>
      <c r="AE14" s="11">
        <v>72.754999999999754</v>
      </c>
      <c r="AF14" s="11">
        <v>71.912999999999997</v>
      </c>
      <c r="AG14" s="11">
        <v>71.157000000000011</v>
      </c>
      <c r="AH14" s="11">
        <v>70.38299999999991</v>
      </c>
      <c r="AI14" s="11">
        <v>69.640000000000015</v>
      </c>
      <c r="AJ14" s="11">
        <v>68.928000000000196</v>
      </c>
      <c r="AK14" s="172">
        <v>68.2469999999999</v>
      </c>
      <c r="AL14" s="11">
        <v>67.602000000000217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156.32700000000008</v>
      </c>
      <c r="N16" s="11">
        <v>145.78900000000061</v>
      </c>
      <c r="O16" s="11">
        <v>143.04899999999989</v>
      </c>
      <c r="P16" s="11">
        <v>149.17099999999991</v>
      </c>
      <c r="Q16" s="11">
        <v>152.57799999999992</v>
      </c>
      <c r="R16" s="11">
        <v>156.88900000000041</v>
      </c>
      <c r="S16" s="11">
        <v>176.13500000000008</v>
      </c>
      <c r="T16" s="11">
        <v>184.39599999999967</v>
      </c>
      <c r="U16" s="11">
        <v>166.54400000000018</v>
      </c>
      <c r="V16" s="11">
        <v>171.66100000000046</v>
      </c>
      <c r="W16" s="11">
        <v>189.16199999999952</v>
      </c>
      <c r="X16" s="11">
        <v>187.60599999999977</v>
      </c>
      <c r="Y16" s="11">
        <v>190.85699999999952</v>
      </c>
      <c r="Z16" s="11">
        <v>198.1009999999996</v>
      </c>
      <c r="AA16" s="11">
        <v>203.6630000000001</v>
      </c>
      <c r="AB16" s="11">
        <v>206.10500000000059</v>
      </c>
      <c r="AC16" s="11">
        <v>208.31899999999962</v>
      </c>
      <c r="AD16" s="11">
        <v>210.05900000000028</v>
      </c>
      <c r="AE16" s="11">
        <v>212.06300000000047</v>
      </c>
      <c r="AF16" s="11">
        <v>213.96500000000026</v>
      </c>
      <c r="AG16" s="11">
        <v>216.15800000000027</v>
      </c>
      <c r="AH16" s="11">
        <v>218.40900000000005</v>
      </c>
      <c r="AI16" s="11">
        <v>220.73100000000014</v>
      </c>
      <c r="AJ16" s="11">
        <v>223.10899999999953</v>
      </c>
      <c r="AK16" s="172">
        <v>225.52899999999974</v>
      </c>
      <c r="AL16" s="11">
        <v>227.98800000000014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484.01799999999878</v>
      </c>
      <c r="N18" s="11">
        <f t="shared" ref="N18:AL18" si="18">SUM(N19:N21)</f>
        <v>501.95200000000011</v>
      </c>
      <c r="O18" s="11">
        <f t="shared" si="18"/>
        <v>510.19399999999979</v>
      </c>
      <c r="P18" s="11">
        <f t="shared" si="18"/>
        <v>500.47999999999928</v>
      </c>
      <c r="Q18" s="11">
        <f t="shared" si="18"/>
        <v>512.94799999999998</v>
      </c>
      <c r="R18" s="11">
        <f t="shared" si="18"/>
        <v>522.04399999999953</v>
      </c>
      <c r="S18" s="11">
        <f t="shared" si="18"/>
        <v>536.4060000000004</v>
      </c>
      <c r="T18" s="11">
        <f t="shared" si="18"/>
        <v>531.04899999999986</v>
      </c>
      <c r="U18" s="11">
        <f t="shared" si="18"/>
        <v>544.33200000000033</v>
      </c>
      <c r="V18" s="11">
        <f t="shared" si="18"/>
        <v>552.05000000000064</v>
      </c>
      <c r="W18" s="11">
        <f t="shared" si="18"/>
        <v>538.85899999999913</v>
      </c>
      <c r="X18" s="11">
        <f t="shared" si="18"/>
        <v>538.15000000000066</v>
      </c>
      <c r="Y18" s="11">
        <f t="shared" si="18"/>
        <v>541.81599999999889</v>
      </c>
      <c r="Z18" s="11">
        <f t="shared" si="18"/>
        <v>546.0559999999997</v>
      </c>
      <c r="AA18" s="11">
        <f t="shared" si="18"/>
        <v>550.83400000000051</v>
      </c>
      <c r="AB18" s="11">
        <f t="shared" si="18"/>
        <v>554.63099999999963</v>
      </c>
      <c r="AC18" s="11">
        <f t="shared" si="18"/>
        <v>557.64300000000026</v>
      </c>
      <c r="AD18" s="11">
        <f t="shared" si="18"/>
        <v>560.35500000000013</v>
      </c>
      <c r="AE18" s="11">
        <f t="shared" si="18"/>
        <v>562.8910000000003</v>
      </c>
      <c r="AF18" s="11">
        <f t="shared" si="18"/>
        <v>565.3310000000007</v>
      </c>
      <c r="AG18" s="11">
        <f t="shared" si="18"/>
        <v>567.81200000000058</v>
      </c>
      <c r="AH18" s="11">
        <f t="shared" si="18"/>
        <v>570.22799999999984</v>
      </c>
      <c r="AI18" s="11">
        <f t="shared" si="18"/>
        <v>572.56999999999937</v>
      </c>
      <c r="AJ18" s="11">
        <f t="shared" si="18"/>
        <v>574.97000000000048</v>
      </c>
      <c r="AK18" s="11">
        <f t="shared" si="18"/>
        <v>577.28599999999972</v>
      </c>
      <c r="AL18" s="11">
        <f t="shared" si="18"/>
        <v>579.54999999999905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298.8919999999988</v>
      </c>
      <c r="N19" s="11">
        <v>301.7409999999997</v>
      </c>
      <c r="O19" s="11">
        <v>300.91799999999995</v>
      </c>
      <c r="P19" s="11">
        <v>299.0030000000001</v>
      </c>
      <c r="Q19" s="11">
        <v>298.34799999999984</v>
      </c>
      <c r="R19" s="11">
        <v>305.66999999999962</v>
      </c>
      <c r="S19" s="11">
        <v>302.3430000000003</v>
      </c>
      <c r="T19" s="11">
        <v>303.10500000000019</v>
      </c>
      <c r="U19" s="11">
        <v>308.4050000000006</v>
      </c>
      <c r="V19" s="11">
        <v>305.9150000000007</v>
      </c>
      <c r="W19" s="11">
        <v>306.52599999999967</v>
      </c>
      <c r="X19" s="11">
        <v>307.86300000000051</v>
      </c>
      <c r="Y19" s="11">
        <v>308.4189999999993</v>
      </c>
      <c r="Z19" s="11">
        <v>308.66599999999983</v>
      </c>
      <c r="AA19" s="11">
        <v>309.30100000000039</v>
      </c>
      <c r="AB19" s="11">
        <v>310.09200000000004</v>
      </c>
      <c r="AC19" s="11">
        <v>310.60300000000052</v>
      </c>
      <c r="AD19" s="11">
        <v>311.02900000000028</v>
      </c>
      <c r="AE19" s="11">
        <v>311.41300000000035</v>
      </c>
      <c r="AF19" s="11">
        <v>311.77900000000074</v>
      </c>
      <c r="AG19" s="11">
        <v>312.20600000000053</v>
      </c>
      <c r="AH19" s="11">
        <v>312.65999999999951</v>
      </c>
      <c r="AI19" s="11">
        <v>313.10599999999937</v>
      </c>
      <c r="AJ19" s="11">
        <v>313.68100000000032</v>
      </c>
      <c r="AK19" s="172">
        <v>314.24099999999981</v>
      </c>
      <c r="AL19" s="11">
        <v>314.80599999999924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86.40999999999984</v>
      </c>
      <c r="N20" s="11">
        <v>90.136000000000337</v>
      </c>
      <c r="O20" s="11">
        <v>95.490999999999943</v>
      </c>
      <c r="P20" s="11">
        <v>90.233999999999668</v>
      </c>
      <c r="Q20" s="11">
        <v>93.729999999999919</v>
      </c>
      <c r="R20" s="11">
        <v>94.302999999999983</v>
      </c>
      <c r="S20" s="11">
        <v>109.65799999999992</v>
      </c>
      <c r="T20" s="11">
        <v>105.47300000000004</v>
      </c>
      <c r="U20" s="11">
        <v>108.67999999999981</v>
      </c>
      <c r="V20" s="11">
        <v>111.12499999999962</v>
      </c>
      <c r="W20" s="11">
        <v>102.60799999999993</v>
      </c>
      <c r="X20" s="11">
        <v>106.92299999999996</v>
      </c>
      <c r="Y20" s="11">
        <v>107.68399999999947</v>
      </c>
      <c r="Z20" s="11">
        <v>108.25799999999987</v>
      </c>
      <c r="AA20" s="11">
        <v>108.95599999999997</v>
      </c>
      <c r="AB20" s="11">
        <v>109.34899999999979</v>
      </c>
      <c r="AC20" s="11">
        <v>109.58999999999975</v>
      </c>
      <c r="AD20" s="11">
        <v>109.81899999999966</v>
      </c>
      <c r="AE20" s="11">
        <v>110.03300000000017</v>
      </c>
      <c r="AF20" s="11">
        <v>110.25100000000006</v>
      </c>
      <c r="AG20" s="11">
        <v>110.48999999999995</v>
      </c>
      <c r="AH20" s="11">
        <v>110.70000000000007</v>
      </c>
      <c r="AI20" s="11">
        <v>110.90200000000004</v>
      </c>
      <c r="AJ20" s="11">
        <v>111.09199999999981</v>
      </c>
      <c r="AK20" s="172">
        <v>111.27400000000003</v>
      </c>
      <c r="AL20" s="11">
        <v>111.45299999999993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98.716000000000122</v>
      </c>
      <c r="N21" s="11">
        <v>110.07500000000007</v>
      </c>
      <c r="O21" s="11">
        <v>113.78499999999991</v>
      </c>
      <c r="P21" s="11">
        <v>111.24299999999955</v>
      </c>
      <c r="Q21" s="11">
        <v>120.8700000000002</v>
      </c>
      <c r="R21" s="11">
        <v>122.07099999999996</v>
      </c>
      <c r="S21" s="11">
        <v>124.4050000000002</v>
      </c>
      <c r="T21" s="11">
        <v>122.47099999999971</v>
      </c>
      <c r="U21" s="11">
        <v>127.24699999999993</v>
      </c>
      <c r="V21" s="11">
        <v>135.0100000000003</v>
      </c>
      <c r="W21" s="11">
        <v>129.72499999999951</v>
      </c>
      <c r="X21" s="11">
        <v>123.36400000000016</v>
      </c>
      <c r="Y21" s="11">
        <v>125.71300000000015</v>
      </c>
      <c r="Z21" s="11">
        <v>129.13199999999998</v>
      </c>
      <c r="AA21" s="11">
        <v>132.57700000000017</v>
      </c>
      <c r="AB21" s="11">
        <v>135.1899999999998</v>
      </c>
      <c r="AC21" s="11">
        <v>137.44999999999996</v>
      </c>
      <c r="AD21" s="11">
        <v>139.5070000000002</v>
      </c>
      <c r="AE21" s="11">
        <v>141.44499999999974</v>
      </c>
      <c r="AF21" s="11">
        <v>143.30099999999993</v>
      </c>
      <c r="AG21" s="11">
        <v>145.11600000000013</v>
      </c>
      <c r="AH21" s="11">
        <v>146.86800000000025</v>
      </c>
      <c r="AI21" s="11">
        <v>148.56199999999995</v>
      </c>
      <c r="AJ21" s="11">
        <v>150.19700000000032</v>
      </c>
      <c r="AK21" s="172">
        <v>151.77099999999987</v>
      </c>
      <c r="AL21" s="11">
        <v>153.29099999999994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461.92899999999986</v>
      </c>
      <c r="N23" s="11">
        <f t="shared" ref="N23:AL23" si="19">SUM(N24:N31)</f>
        <v>464.27300000000002</v>
      </c>
      <c r="O23" s="11">
        <f t="shared" si="19"/>
        <v>506.85999999999996</v>
      </c>
      <c r="P23" s="11">
        <f t="shared" si="19"/>
        <v>496.4079999999999</v>
      </c>
      <c r="Q23" s="11">
        <f t="shared" si="19"/>
        <v>532.2399999999999</v>
      </c>
      <c r="R23" s="11">
        <f t="shared" si="19"/>
        <v>561.17099999999959</v>
      </c>
      <c r="S23" s="11">
        <f t="shared" si="19"/>
        <v>566.604999999999</v>
      </c>
      <c r="T23" s="11">
        <f t="shared" si="19"/>
        <v>559.34599999999978</v>
      </c>
      <c r="U23" s="11">
        <f t="shared" si="19"/>
        <v>539.97100000000012</v>
      </c>
      <c r="V23" s="11">
        <f t="shared" si="19"/>
        <v>578.38600000000099</v>
      </c>
      <c r="W23" s="11">
        <f t="shared" si="19"/>
        <v>564.69700000000012</v>
      </c>
      <c r="X23" s="11">
        <f t="shared" si="19"/>
        <v>570.00499999999977</v>
      </c>
      <c r="Y23" s="11">
        <f t="shared" si="19"/>
        <v>571.48900000000015</v>
      </c>
      <c r="Z23" s="11">
        <f t="shared" si="19"/>
        <v>574.50399999999991</v>
      </c>
      <c r="AA23" s="11">
        <f t="shared" si="19"/>
        <v>578.5270000000005</v>
      </c>
      <c r="AB23" s="11">
        <f t="shared" si="19"/>
        <v>581.56399999999996</v>
      </c>
      <c r="AC23" s="11">
        <f t="shared" si="19"/>
        <v>584.81299999999965</v>
      </c>
      <c r="AD23" s="11">
        <f t="shared" si="19"/>
        <v>588.03900000000021</v>
      </c>
      <c r="AE23" s="11">
        <f t="shared" si="19"/>
        <v>591.26099999999985</v>
      </c>
      <c r="AF23" s="11">
        <f t="shared" si="19"/>
        <v>594.53299999999979</v>
      </c>
      <c r="AG23" s="11">
        <f t="shared" si="19"/>
        <v>597.9580000000002</v>
      </c>
      <c r="AH23" s="11">
        <f t="shared" si="19"/>
        <v>601.35400000000016</v>
      </c>
      <c r="AI23" s="11">
        <f t="shared" si="19"/>
        <v>604.78900000000021</v>
      </c>
      <c r="AJ23" s="11">
        <f t="shared" si="19"/>
        <v>608.22500000000014</v>
      </c>
      <c r="AK23" s="11">
        <f t="shared" si="19"/>
        <v>611.649</v>
      </c>
      <c r="AL23" s="11">
        <f t="shared" si="19"/>
        <v>615.07200000000046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13.223000000000003</v>
      </c>
      <c r="N24" s="11">
        <v>13.883000000000013</v>
      </c>
      <c r="O24" s="11">
        <v>18.35900000000003</v>
      </c>
      <c r="P24" s="11">
        <v>13.601000000000012</v>
      </c>
      <c r="Q24" s="11">
        <v>14.404000000000016</v>
      </c>
      <c r="R24" s="11">
        <v>20.565999999999981</v>
      </c>
      <c r="S24" s="11">
        <v>16.016999999999999</v>
      </c>
      <c r="T24" s="11">
        <v>16.054999999999993</v>
      </c>
      <c r="U24" s="11">
        <v>14.458000000000013</v>
      </c>
      <c r="V24" s="11">
        <v>13.757999999999996</v>
      </c>
      <c r="W24" s="11">
        <v>14.994000000000005</v>
      </c>
      <c r="X24" s="11">
        <v>14.756999999999987</v>
      </c>
      <c r="Y24" s="11">
        <v>14.672000000000002</v>
      </c>
      <c r="Z24" s="11">
        <v>14.575999999999983</v>
      </c>
      <c r="AA24" s="11">
        <v>14.507000000000014</v>
      </c>
      <c r="AB24" s="11">
        <v>14.501000000000012</v>
      </c>
      <c r="AC24" s="11">
        <v>14.477000000000046</v>
      </c>
      <c r="AD24" s="11">
        <v>14.452999999999996</v>
      </c>
      <c r="AE24" s="11">
        <v>14.428999999999986</v>
      </c>
      <c r="AF24" s="11">
        <v>14.404000000000003</v>
      </c>
      <c r="AG24" s="11">
        <v>14.376000000000026</v>
      </c>
      <c r="AH24" s="11">
        <v>14.34799999999999</v>
      </c>
      <c r="AI24" s="11">
        <v>14.320999999999982</v>
      </c>
      <c r="AJ24" s="11">
        <v>14.294000000000015</v>
      </c>
      <c r="AK24" s="172">
        <v>14.267000000000001</v>
      </c>
      <c r="AL24" s="11">
        <v>14.241000000000001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31.316999999999929</v>
      </c>
      <c r="N25" s="11">
        <v>34.140999999999927</v>
      </c>
      <c r="O25" s="11">
        <v>34.820000000000014</v>
      </c>
      <c r="P25" s="11">
        <v>38.765999999999956</v>
      </c>
      <c r="Q25" s="11">
        <v>42.061000000000085</v>
      </c>
      <c r="R25" s="11">
        <v>44.693000000000048</v>
      </c>
      <c r="S25" s="11">
        <v>48.180999999999983</v>
      </c>
      <c r="T25" s="11">
        <v>49.735000000000021</v>
      </c>
      <c r="U25" s="11">
        <v>42.108000000000075</v>
      </c>
      <c r="V25" s="11">
        <v>41.502000000000088</v>
      </c>
      <c r="W25" s="11">
        <v>41.782999999999987</v>
      </c>
      <c r="X25" s="11">
        <v>42.632999999999953</v>
      </c>
      <c r="Y25" s="11">
        <v>42.993000000000066</v>
      </c>
      <c r="Z25" s="11">
        <v>43.751999999999967</v>
      </c>
      <c r="AA25" s="11">
        <v>44.349999999999888</v>
      </c>
      <c r="AB25" s="11">
        <v>44.848999999999975</v>
      </c>
      <c r="AC25" s="11">
        <v>45.305000000000049</v>
      </c>
      <c r="AD25" s="11">
        <v>45.694999999999951</v>
      </c>
      <c r="AE25" s="11">
        <v>46.063000000000073</v>
      </c>
      <c r="AF25" s="11">
        <v>46.427999999999969</v>
      </c>
      <c r="AG25" s="11">
        <v>46.815000000000033</v>
      </c>
      <c r="AH25" s="11">
        <v>47.194000000000003</v>
      </c>
      <c r="AI25" s="11">
        <v>47.5640000000001</v>
      </c>
      <c r="AJ25" s="11">
        <v>47.916999999999895</v>
      </c>
      <c r="AK25" s="172">
        <v>48.248000000000019</v>
      </c>
      <c r="AL25" s="11">
        <v>48.559000000000161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46.41500000000012</v>
      </c>
      <c r="N26" s="11">
        <v>47.366999999999969</v>
      </c>
      <c r="O26" s="11">
        <v>48.720000000000041</v>
      </c>
      <c r="P26" s="11">
        <v>51.089000000000006</v>
      </c>
      <c r="Q26" s="11">
        <v>55.082999999999949</v>
      </c>
      <c r="R26" s="11">
        <v>50.029000000000046</v>
      </c>
      <c r="S26" s="11">
        <v>48.610000000000028</v>
      </c>
      <c r="T26" s="11">
        <v>45.993000000000038</v>
      </c>
      <c r="U26" s="11">
        <v>46.630999999999894</v>
      </c>
      <c r="V26" s="11">
        <v>48.270000000000074</v>
      </c>
      <c r="W26" s="11">
        <v>49.271000000000058</v>
      </c>
      <c r="X26" s="11">
        <v>49.765999999999984</v>
      </c>
      <c r="Y26" s="11">
        <v>49.288000000000196</v>
      </c>
      <c r="Z26" s="11">
        <v>48.688999999999943</v>
      </c>
      <c r="AA26" s="11">
        <v>48.058000000000007</v>
      </c>
      <c r="AB26" s="11">
        <v>47.572999999999915</v>
      </c>
      <c r="AC26" s="11">
        <v>47.136000000000031</v>
      </c>
      <c r="AD26" s="11">
        <v>46.698000000000022</v>
      </c>
      <c r="AE26" s="11">
        <v>46.259000000000071</v>
      </c>
      <c r="AF26" s="11">
        <v>45.821000000000041</v>
      </c>
      <c r="AG26" s="11">
        <v>45.384999999999998</v>
      </c>
      <c r="AH26" s="11">
        <v>44.933000000000099</v>
      </c>
      <c r="AI26" s="11">
        <v>44.483999999999895</v>
      </c>
      <c r="AJ26" s="11">
        <v>44.037999999999975</v>
      </c>
      <c r="AK26" s="172">
        <v>43.593000000000004</v>
      </c>
      <c r="AL26" s="11">
        <v>43.151000000000103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29.424000000000088</v>
      </c>
      <c r="N27" s="11">
        <v>24.613</v>
      </c>
      <c r="O27" s="11">
        <v>26.299000000000042</v>
      </c>
      <c r="P27" s="11">
        <v>28.991000000000017</v>
      </c>
      <c r="Q27" s="11">
        <v>26.907000000000004</v>
      </c>
      <c r="R27" s="11">
        <v>30.614000000000001</v>
      </c>
      <c r="S27" s="11">
        <v>31.483999999999924</v>
      </c>
      <c r="T27" s="11">
        <v>29.911000000000023</v>
      </c>
      <c r="U27" s="11">
        <v>29.66100000000004</v>
      </c>
      <c r="V27" s="11">
        <v>30.872000000000035</v>
      </c>
      <c r="W27" s="11">
        <v>34.425999999999981</v>
      </c>
      <c r="X27" s="11">
        <v>34.334999999999987</v>
      </c>
      <c r="Y27" s="11">
        <v>34.149999999999963</v>
      </c>
      <c r="Z27" s="11">
        <v>34.188000000000009</v>
      </c>
      <c r="AA27" s="11">
        <v>34.483999999999973</v>
      </c>
      <c r="AB27" s="11">
        <v>34.780000000000065</v>
      </c>
      <c r="AC27" s="11">
        <v>35.161999999999964</v>
      </c>
      <c r="AD27" s="11">
        <v>35.589000000000077</v>
      </c>
      <c r="AE27" s="11">
        <v>36.038999999999966</v>
      </c>
      <c r="AF27" s="11">
        <v>36.502000000000031</v>
      </c>
      <c r="AG27" s="11">
        <v>36.96899999999998</v>
      </c>
      <c r="AH27" s="11">
        <v>37.440999999999981</v>
      </c>
      <c r="AI27" s="11">
        <v>37.915000000000042</v>
      </c>
      <c r="AJ27" s="11">
        <v>38.38600000000006</v>
      </c>
      <c r="AK27" s="172">
        <v>38.853999999999942</v>
      </c>
      <c r="AL27" s="11">
        <v>39.316000000000003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122.95499999999977</v>
      </c>
      <c r="N28" s="11">
        <v>116.17700000000015</v>
      </c>
      <c r="O28" s="11">
        <v>132.32899999999978</v>
      </c>
      <c r="P28" s="11">
        <v>124.74099999999987</v>
      </c>
      <c r="Q28" s="11">
        <v>139.07799999999986</v>
      </c>
      <c r="R28" s="11">
        <v>144.60199999999986</v>
      </c>
      <c r="S28" s="11">
        <v>146.81299999999968</v>
      </c>
      <c r="T28" s="11">
        <v>146.63699999999997</v>
      </c>
      <c r="U28" s="11">
        <v>146.80300000000017</v>
      </c>
      <c r="V28" s="11">
        <v>167.69400000000022</v>
      </c>
      <c r="W28" s="11">
        <v>154.6579999999999</v>
      </c>
      <c r="X28" s="11">
        <v>157.69900000000007</v>
      </c>
      <c r="Y28" s="11">
        <v>158.94500000000002</v>
      </c>
      <c r="Z28" s="11">
        <v>160.4920000000001</v>
      </c>
      <c r="AA28" s="11">
        <v>162.15900000000022</v>
      </c>
      <c r="AB28" s="11">
        <v>163.52899999999963</v>
      </c>
      <c r="AC28" s="11">
        <v>164.81599999999935</v>
      </c>
      <c r="AD28" s="11">
        <v>166.14999999999995</v>
      </c>
      <c r="AE28" s="11">
        <v>167.52800000000002</v>
      </c>
      <c r="AF28" s="11">
        <v>168.95599999999985</v>
      </c>
      <c r="AG28" s="11">
        <v>170.40499999999992</v>
      </c>
      <c r="AH28" s="11">
        <v>171.82900000000012</v>
      </c>
      <c r="AI28" s="11">
        <v>173.26100000000014</v>
      </c>
      <c r="AJ28" s="11">
        <v>174.69500000000048</v>
      </c>
      <c r="AK28" s="172">
        <v>176.13000000000014</v>
      </c>
      <c r="AL28" s="11">
        <v>177.56700000000046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120.27899999999997</v>
      </c>
      <c r="N29" s="11">
        <v>123.87699999999992</v>
      </c>
      <c r="O29" s="11">
        <v>135.93200000000002</v>
      </c>
      <c r="P29" s="11">
        <v>139.22700000000003</v>
      </c>
      <c r="Q29" s="11">
        <v>145.05800000000011</v>
      </c>
      <c r="R29" s="11">
        <v>153.57899999999967</v>
      </c>
      <c r="S29" s="11">
        <v>162.83699999999959</v>
      </c>
      <c r="T29" s="11">
        <v>152.79099999999983</v>
      </c>
      <c r="U29" s="11">
        <v>150.7579999999999</v>
      </c>
      <c r="V29" s="11">
        <v>161.15300000000053</v>
      </c>
      <c r="W29" s="11">
        <v>148.69700000000003</v>
      </c>
      <c r="X29" s="11">
        <v>150.70499999999984</v>
      </c>
      <c r="Y29" s="11">
        <v>153.30299999999988</v>
      </c>
      <c r="Z29" s="11">
        <v>154.57699999999994</v>
      </c>
      <c r="AA29" s="11">
        <v>155.9250000000003</v>
      </c>
      <c r="AB29" s="11">
        <v>157.04000000000016</v>
      </c>
      <c r="AC29" s="11">
        <v>158.27300000000014</v>
      </c>
      <c r="AD29" s="11">
        <v>159.49100000000004</v>
      </c>
      <c r="AE29" s="11">
        <v>160.70399999999981</v>
      </c>
      <c r="AF29" s="11">
        <v>161.91699999999989</v>
      </c>
      <c r="AG29" s="11">
        <v>163.16300000000038</v>
      </c>
      <c r="AH29" s="11">
        <v>164.37500000000009</v>
      </c>
      <c r="AI29" s="11">
        <v>165.59000000000015</v>
      </c>
      <c r="AJ29" s="11">
        <v>166.8089999999998</v>
      </c>
      <c r="AK29" s="172">
        <v>168.03100000000001</v>
      </c>
      <c r="AL29" s="11">
        <v>169.25999999999965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45.115999999999957</v>
      </c>
      <c r="N30" s="11">
        <v>51.578000000000038</v>
      </c>
      <c r="O30" s="11">
        <v>54.109999999999985</v>
      </c>
      <c r="P30" s="11">
        <v>49.569000000000003</v>
      </c>
      <c r="Q30" s="11">
        <v>55.46299999999988</v>
      </c>
      <c r="R30" s="11">
        <v>54.630000000000088</v>
      </c>
      <c r="S30" s="11">
        <v>54.908000000000065</v>
      </c>
      <c r="T30" s="11">
        <v>62.013999999999932</v>
      </c>
      <c r="U30" s="11">
        <v>57.735000000000042</v>
      </c>
      <c r="V30" s="11">
        <v>54.494999999999933</v>
      </c>
      <c r="W30" s="11">
        <v>59.181000000000033</v>
      </c>
      <c r="X30" s="11">
        <v>59.53000000000003</v>
      </c>
      <c r="Y30" s="11">
        <v>58.295000000000044</v>
      </c>
      <c r="Z30" s="11">
        <v>58.374999999999893</v>
      </c>
      <c r="AA30" s="11">
        <v>59.118000000000038</v>
      </c>
      <c r="AB30" s="11">
        <v>59.450999999999979</v>
      </c>
      <c r="AC30" s="11">
        <v>59.916999999999931</v>
      </c>
      <c r="AD30" s="11">
        <v>60.339000000000148</v>
      </c>
      <c r="AE30" s="11">
        <v>60.699999999999875</v>
      </c>
      <c r="AF30" s="11">
        <v>61.026999999999951</v>
      </c>
      <c r="AG30" s="11">
        <v>61.391999999999889</v>
      </c>
      <c r="AH30" s="11">
        <v>61.784999999999968</v>
      </c>
      <c r="AI30" s="11">
        <v>62.193999999999932</v>
      </c>
      <c r="AJ30" s="11">
        <v>62.602000000000068</v>
      </c>
      <c r="AK30" s="172">
        <v>63.005999999999986</v>
      </c>
      <c r="AL30" s="11">
        <v>63.406000000000006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53.200000000000074</v>
      </c>
      <c r="N31" s="11">
        <v>52.637000000000029</v>
      </c>
      <c r="O31" s="11">
        <v>56.291000000000011</v>
      </c>
      <c r="P31" s="11">
        <v>50.423999999999978</v>
      </c>
      <c r="Q31" s="11">
        <v>54.18600000000005</v>
      </c>
      <c r="R31" s="11">
        <v>62.457999999999934</v>
      </c>
      <c r="S31" s="11">
        <v>57.754999999999818</v>
      </c>
      <c r="T31" s="11">
        <v>56.209999999999958</v>
      </c>
      <c r="U31" s="11">
        <v>51.816999999999993</v>
      </c>
      <c r="V31" s="11">
        <v>60.642000000000145</v>
      </c>
      <c r="W31" s="11">
        <v>61.687000000000097</v>
      </c>
      <c r="X31" s="11">
        <v>60.580000000000013</v>
      </c>
      <c r="Y31" s="11">
        <v>59.843000000000004</v>
      </c>
      <c r="Z31" s="11">
        <v>59.855000000000075</v>
      </c>
      <c r="AA31" s="11">
        <v>59.926000000000087</v>
      </c>
      <c r="AB31" s="11">
        <v>59.841000000000072</v>
      </c>
      <c r="AC31" s="11">
        <v>59.727000000000061</v>
      </c>
      <c r="AD31" s="11">
        <v>59.624000000000017</v>
      </c>
      <c r="AE31" s="11">
        <v>59.539000000000108</v>
      </c>
      <c r="AF31" s="11">
        <v>59.478000000000023</v>
      </c>
      <c r="AG31" s="11">
        <v>59.45300000000001</v>
      </c>
      <c r="AH31" s="11">
        <v>59.448999999999842</v>
      </c>
      <c r="AI31" s="11">
        <v>59.45999999999998</v>
      </c>
      <c r="AJ31" s="11">
        <v>59.483999999999959</v>
      </c>
      <c r="AK31" s="172">
        <v>59.519999999999889</v>
      </c>
      <c r="AL31" s="11">
        <v>59.572000000000003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491.76999999999975</v>
      </c>
      <c r="N33" s="11">
        <f t="shared" ref="N33:AK33" si="20">SUM(N34:N36)</f>
        <v>492.22399999999982</v>
      </c>
      <c r="O33" s="11">
        <f t="shared" si="20"/>
        <v>481.42100000000062</v>
      </c>
      <c r="P33" s="11">
        <f t="shared" si="20"/>
        <v>478.99599999999998</v>
      </c>
      <c r="Q33" s="11">
        <f t="shared" si="20"/>
        <v>479.03999999999917</v>
      </c>
      <c r="R33" s="11">
        <f t="shared" si="20"/>
        <v>489.69199999999984</v>
      </c>
      <c r="S33" s="11">
        <f t="shared" si="20"/>
        <v>505.53299999999945</v>
      </c>
      <c r="T33" s="11">
        <f t="shared" si="20"/>
        <v>502.12100000000066</v>
      </c>
      <c r="U33" s="11">
        <f t="shared" si="20"/>
        <v>498.46000000000072</v>
      </c>
      <c r="V33" s="11">
        <f t="shared" si="20"/>
        <v>509.12499999999989</v>
      </c>
      <c r="W33" s="11">
        <f t="shared" si="20"/>
        <v>502.32999999999964</v>
      </c>
      <c r="X33" s="11">
        <f t="shared" si="20"/>
        <v>505.73199999999935</v>
      </c>
      <c r="Y33" s="11">
        <f t="shared" si="20"/>
        <v>508.25600000000037</v>
      </c>
      <c r="Z33" s="11">
        <f t="shared" si="20"/>
        <v>511.02500000000055</v>
      </c>
      <c r="AA33" s="11">
        <f t="shared" si="20"/>
        <v>514.78399999999942</v>
      </c>
      <c r="AB33" s="11">
        <f t="shared" si="20"/>
        <v>517.70899999999983</v>
      </c>
      <c r="AC33" s="11">
        <f t="shared" si="20"/>
        <v>519.77300000000002</v>
      </c>
      <c r="AD33" s="11">
        <f t="shared" si="20"/>
        <v>521.67499999999995</v>
      </c>
      <c r="AE33" s="11">
        <f t="shared" si="20"/>
        <v>523.52999999999986</v>
      </c>
      <c r="AF33" s="11">
        <f t="shared" si="20"/>
        <v>525.39400000000023</v>
      </c>
      <c r="AG33" s="11">
        <f t="shared" si="20"/>
        <v>527.37600000000043</v>
      </c>
      <c r="AH33" s="11">
        <f t="shared" si="20"/>
        <v>529.30400000000054</v>
      </c>
      <c r="AI33" s="11">
        <f t="shared" si="20"/>
        <v>531.20400000000006</v>
      </c>
      <c r="AJ33" s="11">
        <f t="shared" si="20"/>
        <v>533.11400000000003</v>
      </c>
      <c r="AK33" s="11">
        <f t="shared" si="20"/>
        <v>535.05099999999982</v>
      </c>
      <c r="AL33" s="11">
        <f>SUM(AL34:AL36)</f>
        <v>537.01800000000026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91.710999999999871</v>
      </c>
      <c r="N34" s="11">
        <v>85.984000000000066</v>
      </c>
      <c r="O34" s="11">
        <v>82.140000000000114</v>
      </c>
      <c r="P34" s="11">
        <v>80.990999999999914</v>
      </c>
      <c r="Q34" s="11">
        <v>80.397999999999954</v>
      </c>
      <c r="R34" s="11">
        <v>76.650000000000119</v>
      </c>
      <c r="S34" s="11">
        <v>75.88800000000019</v>
      </c>
      <c r="T34" s="11">
        <v>75.967999999999947</v>
      </c>
      <c r="U34" s="11">
        <v>75.2890000000002</v>
      </c>
      <c r="V34" s="11">
        <v>74.28900000000003</v>
      </c>
      <c r="W34" s="11">
        <v>75.84999999999971</v>
      </c>
      <c r="X34" s="11">
        <v>77.328000000000102</v>
      </c>
      <c r="Y34" s="11">
        <v>78.249999999999957</v>
      </c>
      <c r="Z34" s="11">
        <v>78.674999999999969</v>
      </c>
      <c r="AA34" s="11">
        <v>79.278999999999783</v>
      </c>
      <c r="AB34" s="11">
        <v>79.394999999999925</v>
      </c>
      <c r="AC34" s="11">
        <v>79.457000000000122</v>
      </c>
      <c r="AD34" s="11">
        <v>79.518999999999892</v>
      </c>
      <c r="AE34" s="11">
        <v>79.580000000000055</v>
      </c>
      <c r="AF34" s="11">
        <v>79.637</v>
      </c>
      <c r="AG34" s="11">
        <v>79.693000000000097</v>
      </c>
      <c r="AH34" s="11">
        <v>79.713000000000051</v>
      </c>
      <c r="AI34" s="11">
        <v>79.732999999999947</v>
      </c>
      <c r="AJ34" s="11">
        <v>79.753</v>
      </c>
      <c r="AK34" s="172">
        <v>79.775999999999982</v>
      </c>
      <c r="AL34" s="11">
        <v>79.80200000000012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175.00500000000005</v>
      </c>
      <c r="N35" s="11">
        <v>175.16299999999941</v>
      </c>
      <c r="O35" s="11">
        <v>174.85900000000009</v>
      </c>
      <c r="P35" s="11">
        <v>171.0869999999999</v>
      </c>
      <c r="Q35" s="11">
        <v>175.19599999999991</v>
      </c>
      <c r="R35" s="11">
        <v>173.41099999999963</v>
      </c>
      <c r="S35" s="11">
        <v>181.22099999999949</v>
      </c>
      <c r="T35" s="11">
        <v>174.76200000000023</v>
      </c>
      <c r="U35" s="11">
        <v>182.7960000000003</v>
      </c>
      <c r="V35" s="11">
        <v>179.5139999999997</v>
      </c>
      <c r="W35" s="11">
        <v>176.68400000000003</v>
      </c>
      <c r="X35" s="11">
        <v>175.15799999999987</v>
      </c>
      <c r="Y35" s="11">
        <v>173.88000000000056</v>
      </c>
      <c r="Z35" s="11">
        <v>173.80600000000061</v>
      </c>
      <c r="AA35" s="11">
        <v>174.08099999999979</v>
      </c>
      <c r="AB35" s="11">
        <v>174.67899999999992</v>
      </c>
      <c r="AC35" s="11">
        <v>174.97500000000002</v>
      </c>
      <c r="AD35" s="11">
        <v>175.27100000000019</v>
      </c>
      <c r="AE35" s="11">
        <v>175.58100000000022</v>
      </c>
      <c r="AF35" s="11">
        <v>175.92799999999963</v>
      </c>
      <c r="AG35" s="11">
        <v>176.41999999999993</v>
      </c>
      <c r="AH35" s="11">
        <v>176.9109999999998</v>
      </c>
      <c r="AI35" s="11">
        <v>177.38899999999984</v>
      </c>
      <c r="AJ35" s="11">
        <v>177.86600000000007</v>
      </c>
      <c r="AK35" s="172">
        <v>178.34299999999985</v>
      </c>
      <c r="AL35" s="11">
        <v>178.82099999999997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225.05399999999983</v>
      </c>
      <c r="N36" s="11">
        <v>231.07700000000037</v>
      </c>
      <c r="O36" s="11">
        <v>224.42200000000045</v>
      </c>
      <c r="P36" s="11">
        <v>226.91800000000021</v>
      </c>
      <c r="Q36" s="11">
        <v>223.44599999999929</v>
      </c>
      <c r="R36" s="11">
        <v>239.63100000000009</v>
      </c>
      <c r="S36" s="11">
        <v>248.42399999999978</v>
      </c>
      <c r="T36" s="11">
        <v>251.3910000000005</v>
      </c>
      <c r="U36" s="11">
        <v>240.37500000000023</v>
      </c>
      <c r="V36" s="11">
        <v>255.32200000000017</v>
      </c>
      <c r="W36" s="11">
        <v>249.79599999999991</v>
      </c>
      <c r="X36" s="11">
        <v>253.24599999999936</v>
      </c>
      <c r="Y36" s="11">
        <v>256.12599999999986</v>
      </c>
      <c r="Z36" s="11">
        <v>258.54399999999998</v>
      </c>
      <c r="AA36" s="11">
        <v>261.42399999999981</v>
      </c>
      <c r="AB36" s="11">
        <v>263.63500000000005</v>
      </c>
      <c r="AC36" s="11">
        <v>265.34099999999989</v>
      </c>
      <c r="AD36" s="11">
        <v>266.88499999999993</v>
      </c>
      <c r="AE36" s="11">
        <v>268.36899999999957</v>
      </c>
      <c r="AF36" s="11">
        <v>269.82900000000058</v>
      </c>
      <c r="AG36" s="11">
        <v>271.26300000000032</v>
      </c>
      <c r="AH36" s="11">
        <v>272.68000000000069</v>
      </c>
      <c r="AI36" s="11">
        <v>274.08200000000028</v>
      </c>
      <c r="AJ36" s="11">
        <v>275.49499999999989</v>
      </c>
      <c r="AK36" s="172">
        <v>276.93200000000002</v>
      </c>
      <c r="AL36" s="11">
        <v>278.3950000000001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1762.1529999999984</v>
      </c>
      <c r="N38" s="11">
        <f t="shared" ref="N38:AL38" si="21">SUM(N5,N11,N16,N18,N23,N33)</f>
        <v>1771.8970000000004</v>
      </c>
      <c r="O38" s="11">
        <f t="shared" si="21"/>
        <v>1818.768</v>
      </c>
      <c r="P38" s="11">
        <f t="shared" si="21"/>
        <v>1781.543999999999</v>
      </c>
      <c r="Q38" s="11">
        <f t="shared" si="21"/>
        <v>1840.552999999999</v>
      </c>
      <c r="R38" s="11">
        <f t="shared" si="21"/>
        <v>1888.9989999999993</v>
      </c>
      <c r="S38" s="11">
        <f t="shared" si="21"/>
        <v>1951.7699999999991</v>
      </c>
      <c r="T38" s="11">
        <f t="shared" si="21"/>
        <v>1942.9039999999995</v>
      </c>
      <c r="U38" s="11">
        <f t="shared" si="21"/>
        <v>1913.8870000000011</v>
      </c>
      <c r="V38" s="11">
        <f t="shared" si="21"/>
        <v>1981.849000000002</v>
      </c>
      <c r="W38" s="11">
        <f t="shared" si="21"/>
        <v>1953.5589999999986</v>
      </c>
      <c r="X38" s="11">
        <f t="shared" si="21"/>
        <v>1959.9669999999994</v>
      </c>
      <c r="Y38" s="11">
        <f t="shared" si="21"/>
        <v>1969.5139999999988</v>
      </c>
      <c r="Z38" s="11">
        <f t="shared" si="21"/>
        <v>1985.6959999999999</v>
      </c>
      <c r="AA38" s="11">
        <f t="shared" si="21"/>
        <v>2003.6330000000005</v>
      </c>
      <c r="AB38" s="11">
        <f t="shared" si="21"/>
        <v>2014.893</v>
      </c>
      <c r="AC38" s="11">
        <f t="shared" si="21"/>
        <v>2024.3739999999993</v>
      </c>
      <c r="AD38" s="11">
        <f t="shared" si="21"/>
        <v>2032.8510000000008</v>
      </c>
      <c r="AE38" s="11">
        <f t="shared" si="21"/>
        <v>2041.3910000000001</v>
      </c>
      <c r="AF38" s="11">
        <f t="shared" si="21"/>
        <v>2049.8300000000008</v>
      </c>
      <c r="AG38" s="11">
        <f t="shared" si="21"/>
        <v>2059.0190000000011</v>
      </c>
      <c r="AH38" s="11">
        <f t="shared" si="21"/>
        <v>2068.0860000000007</v>
      </c>
      <c r="AI38" s="11">
        <f t="shared" si="21"/>
        <v>2077.1889999999999</v>
      </c>
      <c r="AJ38" s="11">
        <f t="shared" si="21"/>
        <v>2086.4470000000001</v>
      </c>
      <c r="AK38" s="11">
        <f t="shared" si="21"/>
        <v>2095.7089999999994</v>
      </c>
      <c r="AL38" s="11">
        <f t="shared" si="21"/>
        <v>2105.0290000000005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East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25.923359408872106</v>
      </c>
      <c r="N231" s="40">
        <f>'Ind T1'!D25</f>
        <v>25.713582236318434</v>
      </c>
      <c r="O231" s="40">
        <f>'Ind T1'!F25</f>
        <v>25.511192482383859</v>
      </c>
    </row>
    <row r="232" spans="1:15" x14ac:dyDescent="0.2">
      <c r="L232" t="str">
        <f>L23</f>
        <v>Business and other services</v>
      </c>
      <c r="M232" s="40">
        <f>'Ind T1'!B24</f>
        <v>29.707321179100667</v>
      </c>
      <c r="N232" s="40">
        <f>'Ind T1'!D24</f>
        <v>28.906063241499258</v>
      </c>
      <c r="O232" s="40">
        <f>'Ind T1'!F24</f>
        <v>29.219169902172386</v>
      </c>
    </row>
    <row r="233" spans="1:15" x14ac:dyDescent="0.2">
      <c r="L233" t="str">
        <f>L18</f>
        <v>Trade, accomod. and transport</v>
      </c>
      <c r="M233" s="40">
        <f>'Ind T1'!B23</f>
        <v>27.636012512447056</v>
      </c>
      <c r="N233" s="40">
        <f>'Ind T1'!D23</f>
        <v>27.583451536400975</v>
      </c>
      <c r="O233" s="40">
        <f>'Ind T1'!F23</f>
        <v>27.531687211910093</v>
      </c>
    </row>
    <row r="234" spans="1:15" x14ac:dyDescent="0.2">
      <c r="L234" t="str">
        <f>L16</f>
        <v>Construction</v>
      </c>
      <c r="M234" s="40">
        <f>'Ind T1'!B22</f>
        <v>8.3054040790916499</v>
      </c>
      <c r="N234" s="40">
        <f>'Ind T1'!D22</f>
        <v>9.6829427726523569</v>
      </c>
      <c r="O234" s="40">
        <f>'Ind T1'!F22</f>
        <v>10.830634637337543</v>
      </c>
    </row>
    <row r="235" spans="1:15" x14ac:dyDescent="0.2">
      <c r="L235" t="str">
        <f>L11</f>
        <v>Manufacturing</v>
      </c>
      <c r="M235" s="40">
        <f>'Ind T1'!B21</f>
        <v>6.1380127781962832</v>
      </c>
      <c r="N235" s="40">
        <f>'Ind T1'!D21</f>
        <v>6.0255666708812052</v>
      </c>
      <c r="O235" s="40">
        <f>'Ind T1'!F21</f>
        <v>4.8211212292087335</v>
      </c>
    </row>
    <row r="236" spans="1:15" x14ac:dyDescent="0.2">
      <c r="L236" t="str">
        <f>L5</f>
        <v>Primary sector and utilities</v>
      </c>
      <c r="M236" s="40">
        <f>'Ind T1'!B20</f>
        <v>2.2898900422922419</v>
      </c>
      <c r="N236" s="40">
        <f>'Ind T1'!D20</f>
        <v>2.0883935422477693</v>
      </c>
      <c r="O236" s="40">
        <f>'Ind T1'!F20</f>
        <v>2.0861945369873758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12.637999999999806</v>
      </c>
      <c r="O261" s="11">
        <f>'Ind T1'!F50</f>
        <v>34.688000000000613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3.526000000000522</v>
      </c>
      <c r="O262" s="11">
        <f>'Ind T1'!F49</f>
        <v>50.375000000000341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16.8149999999996</v>
      </c>
      <c r="O263" s="11">
        <f>'Ind T1'!F48</f>
        <v>40.690999999999917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32.272999999999115</v>
      </c>
      <c r="O264" s="11">
        <f>'Ind T1'!F47</f>
        <v>38.826000000000619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1.7660000000001048</v>
      </c>
      <c r="O265" s="11">
        <f>'Ind T1'!F46</f>
        <v>-16.226999999999748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-2.4579999999999487</v>
      </c>
      <c r="O266" s="11">
        <f>'Ind T1'!F45</f>
        <v>3.1169999999999263</v>
      </c>
    </row>
    <row r="268" spans="1:16" x14ac:dyDescent="0.2">
      <c r="L268" t="str">
        <f>L38</f>
        <v>All industries</v>
      </c>
      <c r="N268" s="11">
        <f>'Ind T1'!D14-'Ind T1'!B14</f>
        <v>64.559999999999263</v>
      </c>
      <c r="O268" s="11">
        <f>SUM(O261:O266)</f>
        <v>151.47000000000168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72.733575201671201</v>
      </c>
      <c r="C9" s="249">
        <f>SUM(C26,C43,C60,C77,C94,C111,C128,C145,C162,C179,C196,C213,C230,C247,C264,C281,C298,C315,C332,C349,C366,C383)</f>
        <v>135.35543113962407</v>
      </c>
      <c r="D9" s="249">
        <f>SUM(B9:C9)</f>
        <v>208.08900634129526</v>
      </c>
      <c r="E9" s="238"/>
      <c r="F9" s="249">
        <f>SUM(F26,F43,F60,F77,F94,F111,F128,F145,F162,F179,F196,F213,F230,F247,F264,F281,F298,F315,F332,F349,F366,F383)</f>
        <v>90.215599136861115</v>
      </c>
      <c r="G9" s="249">
        <f>SUM(G26,G43,G60,G77,G94,G111,G128,G145,G162,G179,G196,G213,G230,G247,G264,G281,G298,G315,G332,G349,G366,G383)</f>
        <v>148.58000987693799</v>
      </c>
      <c r="H9" s="249">
        <f>SUM(F9:G9)</f>
        <v>238.79560901379909</v>
      </c>
      <c r="I9" s="238"/>
      <c r="J9" s="249">
        <f>SUM(J26,J43,J60,J77,J94,J111,J128,J145,J162,J179,J196,J213,J230,J247,J264,J281,J298,J315,J332,J349,J366,J383)</f>
        <v>114.06150838933787</v>
      </c>
      <c r="K9" s="249">
        <f>SUM(K26,K43,K60,K77,K94,K111,K128,K145,K162,K179,K196,K213,K230,K247,K264,K281,K298,K315,K332,K349,K366,K383)</f>
        <v>163.43003984293131</v>
      </c>
      <c r="L9" s="249">
        <f>SUM(J9:K9)</f>
        <v>277.49154823226917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180.80646276986491</v>
      </c>
      <c r="C10" s="249">
        <f t="shared" si="0"/>
        <v>188.46311279224108</v>
      </c>
      <c r="D10" s="249">
        <f t="shared" ref="D10:D17" si="1">SUM(B10:C10)</f>
        <v>369.26957556210596</v>
      </c>
      <c r="E10" s="238"/>
      <c r="F10" s="249">
        <f t="shared" ref="F10:G17" si="2">SUM(F27,F44,F61,F78,F95,F112,F129,F146,F163,F180,F197,F214,F231,F248,F265,F282,F299,F316,F333,F350,F367,F384)</f>
        <v>219.3939569635746</v>
      </c>
      <c r="G10" s="249">
        <f t="shared" si="2"/>
        <v>217.23842328678677</v>
      </c>
      <c r="H10" s="249">
        <f t="shared" ref="H10:H17" si="3">SUM(F10:G10)</f>
        <v>436.63238025036139</v>
      </c>
      <c r="I10" s="238"/>
      <c r="J10" s="249">
        <f t="shared" ref="J10:K17" si="4">SUM(J27,J44,J61,J78,J95,J112,J129,J146,J163,J180,J197,J214,J231,J248,J265,J282,J299,J316,J333,J350,J367,J384)</f>
        <v>263.64928406405249</v>
      </c>
      <c r="K10" s="249">
        <f t="shared" si="4"/>
        <v>253.93210055772875</v>
      </c>
      <c r="L10" s="249">
        <f t="shared" ref="L10:L17" si="5">SUM(J10:K10)</f>
        <v>517.58138462178124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115.52392398528008</v>
      </c>
      <c r="C11" s="249">
        <f t="shared" si="0"/>
        <v>131.21983102951427</v>
      </c>
      <c r="D11" s="249">
        <f t="shared" si="1"/>
        <v>246.74375501479435</v>
      </c>
      <c r="E11" s="238"/>
      <c r="F11" s="249">
        <f t="shared" si="2"/>
        <v>132.01164314717053</v>
      </c>
      <c r="G11" s="249">
        <f t="shared" si="2"/>
        <v>140.54481790273897</v>
      </c>
      <c r="H11" s="249">
        <f t="shared" si="3"/>
        <v>272.5564610499095</v>
      </c>
      <c r="I11" s="238"/>
      <c r="J11" s="249">
        <f t="shared" si="4"/>
        <v>149.33760994897898</v>
      </c>
      <c r="K11" s="249">
        <f t="shared" si="4"/>
        <v>140.45202024087899</v>
      </c>
      <c r="L11" s="249">
        <f t="shared" si="5"/>
        <v>289.78963018985797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164.07288439409783</v>
      </c>
      <c r="C12" s="249">
        <f t="shared" si="0"/>
        <v>42.099605682430848</v>
      </c>
      <c r="D12" s="249">
        <f t="shared" si="1"/>
        <v>206.17249007652867</v>
      </c>
      <c r="E12" s="238"/>
      <c r="F12" s="249">
        <f t="shared" si="2"/>
        <v>157.81197029277695</v>
      </c>
      <c r="G12" s="249">
        <f t="shared" si="2"/>
        <v>44.998595513664803</v>
      </c>
      <c r="H12" s="249">
        <f t="shared" si="3"/>
        <v>202.81056580644176</v>
      </c>
      <c r="I12" s="238"/>
      <c r="J12" s="249">
        <f t="shared" si="4"/>
        <v>124.57784198207456</v>
      </c>
      <c r="K12" s="249">
        <f t="shared" si="4"/>
        <v>45.796037589421722</v>
      </c>
      <c r="L12" s="249">
        <f t="shared" si="5"/>
        <v>170.37387957149627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24.078463313234789</v>
      </c>
      <c r="C13" s="249">
        <f t="shared" si="0"/>
        <v>172.45102918957687</v>
      </c>
      <c r="D13" s="249">
        <f t="shared" si="1"/>
        <v>196.52949250281165</v>
      </c>
      <c r="E13" s="238"/>
      <c r="F13" s="249">
        <f t="shared" si="2"/>
        <v>23.156964487791473</v>
      </c>
      <c r="G13" s="249">
        <f t="shared" si="2"/>
        <v>151.12976494212245</v>
      </c>
      <c r="H13" s="249">
        <f t="shared" si="3"/>
        <v>174.28672942991392</v>
      </c>
      <c r="I13" s="238"/>
      <c r="J13" s="249">
        <f t="shared" si="4"/>
        <v>30.931632555198366</v>
      </c>
      <c r="K13" s="249">
        <f t="shared" si="4"/>
        <v>154.33213568041924</v>
      </c>
      <c r="L13" s="249">
        <f t="shared" si="5"/>
        <v>185.26376823561762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146.7608654045473</v>
      </c>
      <c r="C14" s="249">
        <f t="shared" si="0"/>
        <v>42.201922492184778</v>
      </c>
      <c r="D14" s="249">
        <f t="shared" si="1"/>
        <v>188.9627878967321</v>
      </c>
      <c r="E14" s="238"/>
      <c r="F14" s="249">
        <f t="shared" si="2"/>
        <v>146.6529607256459</v>
      </c>
      <c r="G14" s="249">
        <f t="shared" si="2"/>
        <v>42.683956359354184</v>
      </c>
      <c r="H14" s="249">
        <f t="shared" si="3"/>
        <v>189.3369170850001</v>
      </c>
      <c r="I14" s="238"/>
      <c r="J14" s="249">
        <f t="shared" si="4"/>
        <v>160.40729923949661</v>
      </c>
      <c r="K14" s="249">
        <f t="shared" si="4"/>
        <v>57.307044503217568</v>
      </c>
      <c r="L14" s="249">
        <f t="shared" si="5"/>
        <v>217.71434374271416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88.509948227603701</v>
      </c>
      <c r="C15" s="249">
        <f t="shared" si="0"/>
        <v>63.563652726157635</v>
      </c>
      <c r="D15" s="249">
        <f t="shared" si="1"/>
        <v>152.07360095376134</v>
      </c>
      <c r="E15" s="238"/>
      <c r="F15" s="249">
        <f t="shared" si="2"/>
        <v>83.92148880339434</v>
      </c>
      <c r="G15" s="249">
        <f t="shared" si="2"/>
        <v>63.059100065633935</v>
      </c>
      <c r="H15" s="249">
        <f t="shared" si="3"/>
        <v>146.98058886902828</v>
      </c>
      <c r="I15" s="238"/>
      <c r="J15" s="249">
        <f t="shared" si="4"/>
        <v>80.325220621347853</v>
      </c>
      <c r="K15" s="249">
        <f t="shared" si="4"/>
        <v>67.319317470708086</v>
      </c>
      <c r="L15" s="249">
        <f t="shared" si="5"/>
        <v>147.64453809205594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10.807577499005594</v>
      </c>
      <c r="C16" s="249">
        <f t="shared" si="0"/>
        <v>87.399756696443191</v>
      </c>
      <c r="D16" s="249">
        <f t="shared" si="1"/>
        <v>98.20733419544878</v>
      </c>
      <c r="E16" s="238"/>
      <c r="F16" s="249">
        <f t="shared" si="2"/>
        <v>9.3151707119495608</v>
      </c>
      <c r="G16" s="249">
        <f t="shared" si="2"/>
        <v>80.367952045465245</v>
      </c>
      <c r="H16" s="249">
        <f t="shared" si="3"/>
        <v>89.683122757414807</v>
      </c>
      <c r="I16" s="238"/>
      <c r="J16" s="249">
        <f t="shared" si="4"/>
        <v>13.848058657556331</v>
      </c>
      <c r="K16" s="249">
        <f t="shared" si="4"/>
        <v>88.061727092886827</v>
      </c>
      <c r="L16" s="249">
        <f t="shared" si="5"/>
        <v>101.90978575044316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106.31687211378069</v>
      </c>
      <c r="C17" s="249">
        <f t="shared" si="0"/>
        <v>116.63408534274105</v>
      </c>
      <c r="D17" s="249">
        <f t="shared" si="1"/>
        <v>222.95095745652173</v>
      </c>
      <c r="E17" s="238"/>
      <c r="F17" s="249">
        <f t="shared" si="2"/>
        <v>97.539901111460466</v>
      </c>
      <c r="G17" s="249">
        <f t="shared" si="2"/>
        <v>104.93672462667035</v>
      </c>
      <c r="H17" s="249">
        <f t="shared" si="3"/>
        <v>202.47662573813082</v>
      </c>
      <c r="I17" s="238"/>
      <c r="J17" s="249">
        <f t="shared" si="4"/>
        <v>94.889969111080418</v>
      </c>
      <c r="K17" s="249">
        <f t="shared" si="4"/>
        <v>102.37015245268417</v>
      </c>
      <c r="L17" s="249">
        <f t="shared" si="5"/>
        <v>197.26012156376459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909.61057290908605</v>
      </c>
      <c r="C19" s="247">
        <f t="shared" ref="C19:L19" si="6">SUM(C9:C17)</f>
        <v>979.38842709091375</v>
      </c>
      <c r="D19" s="247">
        <f t="shared" si="6"/>
        <v>1888.9989999999998</v>
      </c>
      <c r="E19" s="247"/>
      <c r="F19" s="247">
        <f t="shared" si="6"/>
        <v>960.01965538062507</v>
      </c>
      <c r="G19" s="247">
        <f t="shared" si="6"/>
        <v>993.53934461937456</v>
      </c>
      <c r="H19" s="247">
        <f t="shared" si="6"/>
        <v>1953.5589999999997</v>
      </c>
      <c r="I19" s="247"/>
      <c r="J19" s="247">
        <f t="shared" si="6"/>
        <v>1032.0284245691234</v>
      </c>
      <c r="K19" s="247">
        <f t="shared" si="6"/>
        <v>1073.0005754308768</v>
      </c>
      <c r="L19" s="247">
        <f t="shared" si="6"/>
        <v>2105.029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0.63437651048708632</v>
      </c>
      <c r="C26" s="302">
        <v>1.1321910230461885</v>
      </c>
      <c r="D26" s="302">
        <f>SUM(B26:C26)</f>
        <v>1.7665675335332747</v>
      </c>
      <c r="E26" s="303"/>
      <c r="F26" s="302">
        <v>0.68449311717033534</v>
      </c>
      <c r="G26" s="302">
        <v>1.1087856946168779</v>
      </c>
      <c r="H26" s="302">
        <f>SUM(F26:G26)</f>
        <v>1.7932788117872134</v>
      </c>
      <c r="I26" s="303"/>
      <c r="J26" s="302">
        <v>0.71783346865732212</v>
      </c>
      <c r="K26" s="302">
        <v>1.6470146756544803</v>
      </c>
      <c r="L26" s="302">
        <f>SUM(J26:K26)</f>
        <v>2.3648481443118023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0.73781074666224356</v>
      </c>
      <c r="C27" s="302">
        <v>1.0496818775383159</v>
      </c>
      <c r="D27" s="302">
        <f t="shared" ref="D27:D34" si="7">SUM(B27:C27)</f>
        <v>1.7874926242005595</v>
      </c>
      <c r="E27" s="303"/>
      <c r="F27" s="302">
        <v>0.95471361798378118</v>
      </c>
      <c r="G27" s="302">
        <v>1.1979386501394069</v>
      </c>
      <c r="H27" s="302">
        <f t="shared" ref="H27:H34" si="8">SUM(F27:G27)</f>
        <v>2.1526522681231883</v>
      </c>
      <c r="I27" s="303"/>
      <c r="J27" s="302">
        <v>1.1403641566267604</v>
      </c>
      <c r="K27" s="302">
        <v>2.0177455925229473</v>
      </c>
      <c r="L27" s="302">
        <f t="shared" ref="L27:L34" si="9">SUM(J27:K27)</f>
        <v>3.1581097491497077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0.65041080829105613</v>
      </c>
      <c r="C28" s="302">
        <v>0.64461578636643257</v>
      </c>
      <c r="D28" s="302">
        <f t="shared" si="7"/>
        <v>1.2950265946574886</v>
      </c>
      <c r="E28" s="303"/>
      <c r="F28" s="302">
        <v>0.73668277606093757</v>
      </c>
      <c r="G28" s="302">
        <v>0.62143517925844161</v>
      </c>
      <c r="H28" s="302">
        <f t="shared" si="8"/>
        <v>1.3581179553193792</v>
      </c>
      <c r="I28" s="303"/>
      <c r="J28" s="302">
        <v>0.79872354034679516</v>
      </c>
      <c r="K28" s="302">
        <v>0.77857548997491366</v>
      </c>
      <c r="L28" s="302">
        <f t="shared" si="9"/>
        <v>1.5772990303217087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1.5673933253411325</v>
      </c>
      <c r="C29" s="302">
        <v>0.28129007820892454</v>
      </c>
      <c r="D29" s="302">
        <f t="shared" si="7"/>
        <v>1.848683403550057</v>
      </c>
      <c r="E29" s="303"/>
      <c r="F29" s="302">
        <v>1.4774089611760308</v>
      </c>
      <c r="G29" s="302">
        <v>0.1853173211519856</v>
      </c>
      <c r="H29" s="302">
        <f t="shared" si="8"/>
        <v>1.6627262823280164</v>
      </c>
      <c r="I29" s="303"/>
      <c r="J29" s="302">
        <v>0.91416675704493855</v>
      </c>
      <c r="K29" s="302">
        <v>0.2074007703627595</v>
      </c>
      <c r="L29" s="302">
        <f t="shared" si="9"/>
        <v>1.1215675274076982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3.5016130675577606</v>
      </c>
      <c r="C30" s="302">
        <v>8.0332085232504973</v>
      </c>
      <c r="D30" s="302">
        <f t="shared" si="7"/>
        <v>11.534821590808258</v>
      </c>
      <c r="E30" s="303"/>
      <c r="F30" s="302">
        <v>2.2310335004567081</v>
      </c>
      <c r="G30" s="302">
        <v>6.2864924309462937</v>
      </c>
      <c r="H30" s="302">
        <f t="shared" si="8"/>
        <v>8.5175259314030018</v>
      </c>
      <c r="I30" s="303"/>
      <c r="J30" s="302">
        <v>2.7684535745659407</v>
      </c>
      <c r="K30" s="302">
        <v>6.0839351047410091</v>
      </c>
      <c r="L30" s="302">
        <f t="shared" si="9"/>
        <v>8.8523886793069497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0.68033096990231834</v>
      </c>
      <c r="C31" s="302">
        <v>0.33488613354566071</v>
      </c>
      <c r="D31" s="302">
        <f t="shared" si="7"/>
        <v>1.0152171034479791</v>
      </c>
      <c r="E31" s="303"/>
      <c r="F31" s="302">
        <v>0.60421318106477906</v>
      </c>
      <c r="G31" s="302">
        <v>0.28664545802274777</v>
      </c>
      <c r="H31" s="302">
        <f t="shared" si="8"/>
        <v>0.89085863908752683</v>
      </c>
      <c r="I31" s="303"/>
      <c r="J31" s="302">
        <v>0.54166421805171894</v>
      </c>
      <c r="K31" s="302">
        <v>0.33296215032701298</v>
      </c>
      <c r="L31" s="302">
        <f t="shared" si="9"/>
        <v>0.87462636837873187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0.37288684250713944</v>
      </c>
      <c r="C32" s="302">
        <v>0.33469487522372948</v>
      </c>
      <c r="D32" s="302">
        <f t="shared" si="7"/>
        <v>0.70758171773086898</v>
      </c>
      <c r="E32" s="303"/>
      <c r="F32" s="302">
        <v>0.3302927396150796</v>
      </c>
      <c r="G32" s="302">
        <v>0.21490504508683619</v>
      </c>
      <c r="H32" s="302">
        <f t="shared" si="8"/>
        <v>0.54519778470191582</v>
      </c>
      <c r="I32" s="303"/>
      <c r="J32" s="302">
        <v>0.28773854746552446</v>
      </c>
      <c r="K32" s="302">
        <v>0.25599897119043535</v>
      </c>
      <c r="L32" s="302">
        <f t="shared" si="9"/>
        <v>0.54373751865595987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0.27873048154526431</v>
      </c>
      <c r="C33" s="302">
        <v>0.976831545513139</v>
      </c>
      <c r="D33" s="302">
        <f t="shared" si="7"/>
        <v>1.2555620270584034</v>
      </c>
      <c r="E33" s="303"/>
      <c r="F33" s="302">
        <v>0.24044911498897956</v>
      </c>
      <c r="G33" s="302">
        <v>0.65011374268733357</v>
      </c>
      <c r="H33" s="302">
        <f t="shared" si="8"/>
        <v>0.89056285767631316</v>
      </c>
      <c r="I33" s="303"/>
      <c r="J33" s="302">
        <v>0.24046731396204241</v>
      </c>
      <c r="K33" s="302">
        <v>0.69426060740788598</v>
      </c>
      <c r="L33" s="302">
        <f t="shared" si="9"/>
        <v>0.93472792136992844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1.1506472059899611</v>
      </c>
      <c r="C34" s="302">
        <v>2.4464001990231226</v>
      </c>
      <c r="D34" s="302">
        <f t="shared" si="7"/>
        <v>3.5970474050130834</v>
      </c>
      <c r="E34" s="303"/>
      <c r="F34" s="302">
        <v>0.86183006066878898</v>
      </c>
      <c r="G34" s="302">
        <v>1.51024940890471</v>
      </c>
      <c r="H34" s="302">
        <f t="shared" si="8"/>
        <v>2.372079469573499</v>
      </c>
      <c r="I34" s="303"/>
      <c r="J34" s="302">
        <v>0.72090425959147075</v>
      </c>
      <c r="K34" s="302">
        <v>1.1267908015060193</v>
      </c>
      <c r="L34" s="302">
        <f t="shared" si="9"/>
        <v>1.84769506109749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9.5741999582839608</v>
      </c>
      <c r="C36" s="311">
        <f t="shared" ref="C36:K36" si="10">SUM(C26:C34)</f>
        <v>15.233800041716009</v>
      </c>
      <c r="D36" s="311">
        <f t="shared" si="10"/>
        <v>24.807999999999971</v>
      </c>
      <c r="E36" s="311"/>
      <c r="F36" s="311">
        <f t="shared" si="10"/>
        <v>8.12111706918542</v>
      </c>
      <c r="G36" s="311">
        <f t="shared" si="10"/>
        <v>12.06188293081463</v>
      </c>
      <c r="H36" s="311">
        <f t="shared" si="10"/>
        <v>20.183000000000057</v>
      </c>
      <c r="I36" s="311"/>
      <c r="J36" s="311">
        <f t="shared" si="10"/>
        <v>8.1303158363125139</v>
      </c>
      <c r="K36" s="311">
        <f t="shared" si="10"/>
        <v>13.144684163687462</v>
      </c>
      <c r="L36" s="311">
        <f>SUM(L26:L34)</f>
        <v>21.274999999999977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1.0086930257389753E-2</v>
      </c>
      <c r="C43" s="302">
        <v>0.19482205738428676</v>
      </c>
      <c r="D43" s="302">
        <f>SUM(B43:C43)</f>
        <v>0.2049089876416765</v>
      </c>
      <c r="E43" s="303"/>
      <c r="F43" s="302">
        <v>1.3047096526367452E-2</v>
      </c>
      <c r="G43" s="302">
        <v>0.24592074760969559</v>
      </c>
      <c r="H43" s="302">
        <f>SUM(F43:G43)</f>
        <v>0.25896784413606305</v>
      </c>
      <c r="I43" s="303"/>
      <c r="J43" s="302">
        <v>1.0820731771031031E-2</v>
      </c>
      <c r="K43" s="302">
        <v>0.18187105640492948</v>
      </c>
      <c r="L43" s="302">
        <f>SUM(J43:K43)</f>
        <v>0.1926917881759605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1.3791954176693117E-2</v>
      </c>
      <c r="C44" s="302">
        <v>0.11430421489729667</v>
      </c>
      <c r="D44" s="302">
        <f t="shared" ref="D44:D51" si="11">SUM(B44:C44)</f>
        <v>0.1280961690739898</v>
      </c>
      <c r="E44" s="303"/>
      <c r="F44" s="302">
        <v>1.9613609386896463E-2</v>
      </c>
      <c r="G44" s="302">
        <v>0.12720645112402731</v>
      </c>
      <c r="H44" s="302">
        <f t="shared" ref="H44:H51" si="12">SUM(F44:G44)</f>
        <v>0.14682006051092378</v>
      </c>
      <c r="I44" s="303"/>
      <c r="J44" s="302">
        <v>1.5189471673573044E-2</v>
      </c>
      <c r="K44" s="302">
        <v>6.8322089711258777E-2</v>
      </c>
      <c r="L44" s="302">
        <f t="shared" ref="L44:L51" si="13">SUM(J44:K44)</f>
        <v>8.3511561384831817E-2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1.6416559382191751E-2</v>
      </c>
      <c r="C45" s="302">
        <v>7.6288169626638855E-2</v>
      </c>
      <c r="D45" s="302">
        <f t="shared" si="11"/>
        <v>9.2704729008830603E-2</v>
      </c>
      <c r="E45" s="303"/>
      <c r="F45" s="302">
        <v>2.011779214633037E-2</v>
      </c>
      <c r="G45" s="302">
        <v>7.7079256205193555E-2</v>
      </c>
      <c r="H45" s="302">
        <f t="shared" si="12"/>
        <v>9.7197048351523929E-2</v>
      </c>
      <c r="I45" s="303"/>
      <c r="J45" s="302">
        <v>1.3540747501071874E-2</v>
      </c>
      <c r="K45" s="302">
        <v>4.3400840744069129E-2</v>
      </c>
      <c r="L45" s="302">
        <f t="shared" si="13"/>
        <v>5.6941588245141006E-2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3.4879798882949897E-2</v>
      </c>
      <c r="C46" s="302">
        <v>5.7538683975402204E-2</v>
      </c>
      <c r="D46" s="302">
        <f t="shared" si="11"/>
        <v>9.2418482858352108E-2</v>
      </c>
      <c r="E46" s="303"/>
      <c r="F46" s="302">
        <v>3.468869066970047E-2</v>
      </c>
      <c r="G46" s="302">
        <v>5.4343722028434654E-2</v>
      </c>
      <c r="H46" s="302">
        <f t="shared" si="12"/>
        <v>8.9032412698135124E-2</v>
      </c>
      <c r="I46" s="303"/>
      <c r="J46" s="302">
        <v>1.6006483731261855E-2</v>
      </c>
      <c r="K46" s="302">
        <v>4.2350422440410887E-2</v>
      </c>
      <c r="L46" s="302">
        <f t="shared" si="13"/>
        <v>5.8356906171672746E-2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2.7560745060269875E-3</v>
      </c>
      <c r="C47" s="302">
        <v>0.20762979985260541</v>
      </c>
      <c r="D47" s="302">
        <f t="shared" si="11"/>
        <v>0.2103858743586324</v>
      </c>
      <c r="E47" s="303"/>
      <c r="F47" s="302">
        <v>2.5619278813785651E-3</v>
      </c>
      <c r="G47" s="302">
        <v>0.16635260905509971</v>
      </c>
      <c r="H47" s="302">
        <f>SUM(F47:G47)</f>
        <v>0.16891453693647829</v>
      </c>
      <c r="I47" s="303"/>
      <c r="J47" s="302">
        <v>2.8859443395272163E-3</v>
      </c>
      <c r="K47" s="302">
        <v>7.2724405980298473E-2</v>
      </c>
      <c r="L47" s="302">
        <f t="shared" si="13"/>
        <v>7.5610350319825687E-2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7.0135061538260561E-3</v>
      </c>
      <c r="C48" s="302">
        <v>1.3835722144423107E-2</v>
      </c>
      <c r="D48" s="302">
        <f t="shared" si="11"/>
        <v>2.0849228298249162E-2</v>
      </c>
      <c r="E48" s="303"/>
      <c r="F48" s="302">
        <v>6.9559176202596048E-3</v>
      </c>
      <c r="G48" s="302">
        <v>7.3893979630516061E-3</v>
      </c>
      <c r="H48" s="302">
        <f t="shared" si="12"/>
        <v>1.4345315583311211E-2</v>
      </c>
      <c r="I48" s="303"/>
      <c r="J48" s="302">
        <v>6.8205306962863333E-3</v>
      </c>
      <c r="K48" s="302">
        <v>6.7394995115502001E-3</v>
      </c>
      <c r="L48" s="302">
        <f t="shared" si="13"/>
        <v>1.3560030207836533E-2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1.1911718223393555E-2</v>
      </c>
      <c r="C49" s="302">
        <v>2.9006103021149216E-2</v>
      </c>
      <c r="D49" s="302">
        <f t="shared" si="11"/>
        <v>4.0917821244542768E-2</v>
      </c>
      <c r="E49" s="303"/>
      <c r="F49" s="302">
        <v>1.0808304902650832E-2</v>
      </c>
      <c r="G49" s="302">
        <v>1.8402272560909587E-2</v>
      </c>
      <c r="H49" s="302">
        <f t="shared" si="12"/>
        <v>2.9210577463560421E-2</v>
      </c>
      <c r="I49" s="303"/>
      <c r="J49" s="302">
        <v>6.6042071599119422E-3</v>
      </c>
      <c r="K49" s="302">
        <v>1.5692167173806063E-2</v>
      </c>
      <c r="L49" s="302">
        <f t="shared" si="13"/>
        <v>2.2296374333718005E-2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1.9423378122184114E-3</v>
      </c>
      <c r="C50" s="302">
        <v>0.19385347985936785</v>
      </c>
      <c r="D50" s="302">
        <f t="shared" si="11"/>
        <v>0.19579581767158627</v>
      </c>
      <c r="E50" s="303"/>
      <c r="F50" s="302">
        <v>1.5227545711202085E-3</v>
      </c>
      <c r="G50" s="302">
        <v>0.1780276814857088</v>
      </c>
      <c r="H50" s="302">
        <f t="shared" si="12"/>
        <v>0.17955043605682902</v>
      </c>
      <c r="I50" s="303"/>
      <c r="J50" s="302">
        <v>1.657189682967702E-3</v>
      </c>
      <c r="K50" s="302">
        <v>0.1497602005883919</v>
      </c>
      <c r="L50" s="302">
        <f t="shared" si="13"/>
        <v>0.15141739027135961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1.0175180645687917E-2</v>
      </c>
      <c r="C51" s="302">
        <v>3.3747709198450944E-2</v>
      </c>
      <c r="D51" s="302">
        <f t="shared" si="11"/>
        <v>4.3922889844138863E-2</v>
      </c>
      <c r="E51" s="303"/>
      <c r="F51" s="302">
        <v>8.2746653706901353E-3</v>
      </c>
      <c r="G51" s="302">
        <v>2.5687102892484766E-2</v>
      </c>
      <c r="H51" s="302">
        <f t="shared" si="12"/>
        <v>3.3961768263174902E-2</v>
      </c>
      <c r="I51" s="303"/>
      <c r="J51" s="302">
        <v>5.3030762825114711E-3</v>
      </c>
      <c r="K51" s="302">
        <v>2.0310934607142579E-2</v>
      </c>
      <c r="L51" s="302">
        <f t="shared" si="13"/>
        <v>2.5614010889654051E-2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0.10897406004037742</v>
      </c>
      <c r="C53" s="311">
        <f t="shared" ref="C53:L53" si="14">SUM(C43:C51)</f>
        <v>0.92102593995962101</v>
      </c>
      <c r="D53" s="311">
        <f t="shared" si="14"/>
        <v>1.0299999999999987</v>
      </c>
      <c r="E53" s="311"/>
      <c r="F53" s="311">
        <f t="shared" si="14"/>
        <v>0.11759075907539408</v>
      </c>
      <c r="G53" s="311">
        <f t="shared" si="14"/>
        <v>0.90040924092460561</v>
      </c>
      <c r="H53" s="311">
        <f t="shared" si="14"/>
        <v>1.0179999999999998</v>
      </c>
      <c r="I53" s="311"/>
      <c r="J53" s="311">
        <f t="shared" si="14"/>
        <v>7.8828382838142474E-2</v>
      </c>
      <c r="K53" s="311">
        <f t="shared" si="14"/>
        <v>0.60117161716185752</v>
      </c>
      <c r="L53" s="311">
        <f t="shared" si="14"/>
        <v>0.67999999999999994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0.53501547261136384</v>
      </c>
      <c r="C60" s="302">
        <v>0.7313091007534579</v>
      </c>
      <c r="D60" s="302">
        <f>SUM(B60:C60)</f>
        <v>1.2663245733648218</v>
      </c>
      <c r="E60" s="303"/>
      <c r="F60" s="302">
        <v>0.67153097777239479</v>
      </c>
      <c r="G60" s="302">
        <v>1.0049669815884466</v>
      </c>
      <c r="H60" s="302">
        <f>SUM(F60:G60)</f>
        <v>1.6764979593608413</v>
      </c>
      <c r="I60" s="303"/>
      <c r="J60" s="302">
        <v>0.96677763435087305</v>
      </c>
      <c r="K60" s="302">
        <v>1.1901752773844951</v>
      </c>
      <c r="L60" s="302">
        <f>SUM(J60:K60)</f>
        <v>2.1569529117353681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0.44204255629064737</v>
      </c>
      <c r="C61" s="302">
        <v>0.55654388950767653</v>
      </c>
      <c r="D61" s="302">
        <f t="shared" ref="D61:D68" si="15">SUM(B61:C61)</f>
        <v>0.9985864457983239</v>
      </c>
      <c r="E61" s="303"/>
      <c r="F61" s="302">
        <v>0.64058661251327909</v>
      </c>
      <c r="G61" s="302">
        <v>0.86516262247523179</v>
      </c>
      <c r="H61" s="302">
        <f t="shared" ref="H61:H68" si="16">SUM(F61:G61)</f>
        <v>1.5057492349885109</v>
      </c>
      <c r="I61" s="303"/>
      <c r="J61" s="302">
        <v>0.95842120417260523</v>
      </c>
      <c r="K61" s="302">
        <v>1.2703855972358</v>
      </c>
      <c r="L61" s="302">
        <f t="shared" ref="L61:L68" si="17">SUM(J61:K61)</f>
        <v>2.228806801408405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0.70027787653960738</v>
      </c>
      <c r="C62" s="302">
        <v>0.61775910096493614</v>
      </c>
      <c r="D62" s="302">
        <f t="shared" si="15"/>
        <v>1.3180369775045435</v>
      </c>
      <c r="E62" s="303"/>
      <c r="F62" s="302">
        <v>0.91665171778574739</v>
      </c>
      <c r="G62" s="302">
        <v>0.88341488547236235</v>
      </c>
      <c r="H62" s="302">
        <f t="shared" si="16"/>
        <v>1.8000666032581099</v>
      </c>
      <c r="I62" s="303"/>
      <c r="J62" s="302">
        <v>1.2500444702946933</v>
      </c>
      <c r="K62" s="302">
        <v>0.98726493242269153</v>
      </c>
      <c r="L62" s="302">
        <f t="shared" si="17"/>
        <v>2.237309402717385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0.72781485291101877</v>
      </c>
      <c r="C63" s="302">
        <v>0.37426737130442161</v>
      </c>
      <c r="D63" s="302">
        <f t="shared" si="15"/>
        <v>1.1020822242154404</v>
      </c>
      <c r="E63" s="303"/>
      <c r="F63" s="302">
        <v>0.84492861382707385</v>
      </c>
      <c r="G63" s="302">
        <v>0.49525952275221691</v>
      </c>
      <c r="H63" s="302">
        <f t="shared" si="16"/>
        <v>1.3401881365792907</v>
      </c>
      <c r="I63" s="303"/>
      <c r="J63" s="302">
        <v>0.85382042511906941</v>
      </c>
      <c r="K63" s="302">
        <v>0.56028525909315341</v>
      </c>
      <c r="L63" s="302">
        <f t="shared" si="17"/>
        <v>1.4141056842122228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0.46112274083825033</v>
      </c>
      <c r="C64" s="302">
        <v>1.0235163736362269</v>
      </c>
      <c r="D64" s="302">
        <f t="shared" si="15"/>
        <v>1.4846391144744773</v>
      </c>
      <c r="E64" s="303"/>
      <c r="F64" s="302">
        <v>0.37535219084003085</v>
      </c>
      <c r="G64" s="302">
        <v>0.91109561405726414</v>
      </c>
      <c r="H64" s="302">
        <f t="shared" si="16"/>
        <v>1.2864478048972949</v>
      </c>
      <c r="I64" s="303"/>
      <c r="J64" s="302">
        <v>0.34639819596484078</v>
      </c>
      <c r="K64" s="302">
        <v>1.0107571467900547</v>
      </c>
      <c r="L64" s="302">
        <f t="shared" si="17"/>
        <v>1.3571553427548955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8.6366659875537308E-2</v>
      </c>
      <c r="C65" s="302">
        <v>4.7812507137936174E-2</v>
      </c>
      <c r="D65" s="302">
        <f t="shared" si="15"/>
        <v>0.13417916701347349</v>
      </c>
      <c r="E65" s="303"/>
      <c r="F65" s="302">
        <v>0.11406876711612356</v>
      </c>
      <c r="G65" s="302">
        <v>6.7020712140898539E-2</v>
      </c>
      <c r="H65" s="302">
        <f t="shared" si="16"/>
        <v>0.1810894792570221</v>
      </c>
      <c r="I65" s="303"/>
      <c r="J65" s="302">
        <v>0.14333401366462739</v>
      </c>
      <c r="K65" s="302">
        <v>9.084912664476906E-2</v>
      </c>
      <c r="L65" s="302">
        <f t="shared" si="17"/>
        <v>0.23418314030939646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0.30105786147500202</v>
      </c>
      <c r="C66" s="302">
        <v>0.32987201452495557</v>
      </c>
      <c r="D66" s="302">
        <f t="shared" si="15"/>
        <v>0.63092987599995753</v>
      </c>
      <c r="E66" s="303"/>
      <c r="F66" s="302">
        <v>0.4058847871739017</v>
      </c>
      <c r="G66" s="302">
        <v>0.40247021654311121</v>
      </c>
      <c r="H66" s="302">
        <f t="shared" si="16"/>
        <v>0.80835500371701285</v>
      </c>
      <c r="I66" s="303"/>
      <c r="J66" s="302">
        <v>0.51610059285848942</v>
      </c>
      <c r="K66" s="302">
        <v>0.52871228963296679</v>
      </c>
      <c r="L66" s="302">
        <f t="shared" si="17"/>
        <v>1.0448128824914562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0.26029552080658014</v>
      </c>
      <c r="C67" s="302">
        <v>1.8564840315267719</v>
      </c>
      <c r="D67" s="302">
        <f t="shared" si="15"/>
        <v>2.1167795523333521</v>
      </c>
      <c r="E67" s="303"/>
      <c r="F67" s="302">
        <v>0.26060485810395612</v>
      </c>
      <c r="G67" s="302">
        <v>1.7847027039553958</v>
      </c>
      <c r="H67" s="302">
        <f t="shared" si="16"/>
        <v>2.0453075620593517</v>
      </c>
      <c r="I67" s="303"/>
      <c r="J67" s="302">
        <v>0.51697463442813008</v>
      </c>
      <c r="K67" s="302">
        <v>2.1675063308579698</v>
      </c>
      <c r="L67" s="302">
        <f t="shared" si="17"/>
        <v>2.6844809652860997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0.67607313851139295</v>
      </c>
      <c r="C68" s="302">
        <v>0.83536893078421237</v>
      </c>
      <c r="D68" s="302">
        <f t="shared" si="15"/>
        <v>1.5114420692956054</v>
      </c>
      <c r="E68" s="303"/>
      <c r="F68" s="302">
        <v>0.70705486353976443</v>
      </c>
      <c r="G68" s="302">
        <v>0.8062433523428294</v>
      </c>
      <c r="H68" s="302">
        <f t="shared" si="16"/>
        <v>1.5132982158825938</v>
      </c>
      <c r="I68" s="303"/>
      <c r="J68" s="302">
        <v>0.83170025766908229</v>
      </c>
      <c r="K68" s="302">
        <v>0.7054926114157084</v>
      </c>
      <c r="L68" s="302">
        <f t="shared" si="17"/>
        <v>1.5371928690847907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4.1900666798594006</v>
      </c>
      <c r="C70" s="311">
        <f t="shared" ref="C70:L70" si="18">SUM(C60:C68)</f>
        <v>6.3729333201405947</v>
      </c>
      <c r="D70" s="311">
        <f t="shared" si="18"/>
        <v>10.562999999999995</v>
      </c>
      <c r="E70" s="311"/>
      <c r="F70" s="311">
        <f t="shared" si="18"/>
        <v>4.9366633886722715</v>
      </c>
      <c r="G70" s="311">
        <f t="shared" si="18"/>
        <v>7.2203366113277578</v>
      </c>
      <c r="H70" s="311">
        <f t="shared" si="18"/>
        <v>12.157000000000028</v>
      </c>
      <c r="I70" s="311"/>
      <c r="J70" s="311">
        <f t="shared" si="18"/>
        <v>6.3835714285224094</v>
      </c>
      <c r="K70" s="311">
        <f t="shared" si="18"/>
        <v>8.5114285714776088</v>
      </c>
      <c r="L70" s="311">
        <f t="shared" si="18"/>
        <v>14.895000000000017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0.74244116288349982</v>
      </c>
      <c r="C77" s="302">
        <v>3.7459743950574529</v>
      </c>
      <c r="D77" s="302">
        <f>SUM(B77:C77)</f>
        <v>4.4884155579409528</v>
      </c>
      <c r="E77" s="303"/>
      <c r="F77" s="302">
        <v>0.92301207384281114</v>
      </c>
      <c r="G77" s="302">
        <v>3.8557569867723482</v>
      </c>
      <c r="H77" s="302">
        <f>SUM(F77:G77)</f>
        <v>4.7787690606151596</v>
      </c>
      <c r="I77" s="303"/>
      <c r="J77" s="302">
        <v>0.74558193806826389</v>
      </c>
      <c r="K77" s="302">
        <v>3.1150773622729835</v>
      </c>
      <c r="L77" s="302">
        <f>SUM(J77:K77)</f>
        <v>3.8606593003412475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1.0173554477584448</v>
      </c>
      <c r="C78" s="302">
        <v>5.0751225068278503</v>
      </c>
      <c r="D78" s="302">
        <f t="shared" ref="D78:D85" si="19">SUM(B78:C78)</f>
        <v>6.092477954586295</v>
      </c>
      <c r="E78" s="303"/>
      <c r="F78" s="302">
        <v>1.3209255539883815</v>
      </c>
      <c r="G78" s="302">
        <v>6.0126105194928892</v>
      </c>
      <c r="H78" s="302">
        <f t="shared" ref="H78:H85" si="20">SUM(F78:G78)</f>
        <v>7.3335360734812705</v>
      </c>
      <c r="I78" s="303"/>
      <c r="J78" s="302">
        <v>1.0241928898238748</v>
      </c>
      <c r="K78" s="302">
        <v>5.1304572177756249</v>
      </c>
      <c r="L78" s="302">
        <f t="shared" ref="L78:L85" si="21">SUM(J78:K78)</f>
        <v>6.1546501075994993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1.037994271219316</v>
      </c>
      <c r="C79" s="302">
        <v>2.8879650398112622</v>
      </c>
      <c r="D79" s="302">
        <f t="shared" si="19"/>
        <v>3.9259593110305779</v>
      </c>
      <c r="E79" s="303"/>
      <c r="F79" s="302">
        <v>1.1572062509033418</v>
      </c>
      <c r="G79" s="302">
        <v>3.1670579512321755</v>
      </c>
      <c r="H79" s="302">
        <f t="shared" si="20"/>
        <v>4.3242642021355175</v>
      </c>
      <c r="I79" s="303"/>
      <c r="J79" s="302">
        <v>0.86786573426941205</v>
      </c>
      <c r="K79" s="302">
        <v>2.263359173693575</v>
      </c>
      <c r="L79" s="302">
        <f t="shared" si="21"/>
        <v>3.131224907962987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1.4933522997702275</v>
      </c>
      <c r="C80" s="302">
        <v>0.55195712388236073</v>
      </c>
      <c r="D80" s="302">
        <f t="shared" si="19"/>
        <v>2.0453094236525882</v>
      </c>
      <c r="E80" s="303"/>
      <c r="F80" s="302">
        <v>1.4121126178679937</v>
      </c>
      <c r="G80" s="302">
        <v>0.56996157592983321</v>
      </c>
      <c r="H80" s="302">
        <f t="shared" si="20"/>
        <v>1.982074193797827</v>
      </c>
      <c r="I80" s="303"/>
      <c r="J80" s="302">
        <v>0.77289501211273715</v>
      </c>
      <c r="K80" s="302">
        <v>0.5087653560853157</v>
      </c>
      <c r="L80" s="302">
        <f t="shared" si="21"/>
        <v>1.281660368198053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0.21164557174993548</v>
      </c>
      <c r="C81" s="302">
        <v>3.9760567202139843</v>
      </c>
      <c r="D81" s="302">
        <f t="shared" si="19"/>
        <v>4.1877022919639195</v>
      </c>
      <c r="E81" s="303"/>
      <c r="F81" s="302">
        <v>0.22342748004579624</v>
      </c>
      <c r="G81" s="302">
        <v>2.8396531480992708</v>
      </c>
      <c r="H81" s="302">
        <f t="shared" si="20"/>
        <v>3.0630806281450669</v>
      </c>
      <c r="I81" s="303"/>
      <c r="J81" s="302">
        <v>0.26752130978754779</v>
      </c>
      <c r="K81" s="302">
        <v>1.9174062499671922</v>
      </c>
      <c r="L81" s="302">
        <f t="shared" si="21"/>
        <v>2.18492755975474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0.40965822326841472</v>
      </c>
      <c r="C82" s="302">
        <v>8.099838982000078E-2</v>
      </c>
      <c r="D82" s="302">
        <f t="shared" si="19"/>
        <v>0.49065661308841552</v>
      </c>
      <c r="E82" s="303"/>
      <c r="F82" s="302">
        <v>0.3407061334113361</v>
      </c>
      <c r="G82" s="302">
        <v>7.9266138706147182E-2</v>
      </c>
      <c r="H82" s="302">
        <f t="shared" si="20"/>
        <v>0.41997227211748328</v>
      </c>
      <c r="I82" s="303"/>
      <c r="J82" s="302">
        <v>0.28705348641669226</v>
      </c>
      <c r="K82" s="302">
        <v>7.607503282157356E-2</v>
      </c>
      <c r="L82" s="302">
        <f t="shared" si="21"/>
        <v>0.36312851923826583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0.34175073660016009</v>
      </c>
      <c r="C83" s="302">
        <v>0.45081057537166191</v>
      </c>
      <c r="D83" s="302">
        <f t="shared" si="19"/>
        <v>0.792561311971822</v>
      </c>
      <c r="E83" s="303"/>
      <c r="F83" s="302">
        <v>0.33015227369899164</v>
      </c>
      <c r="G83" s="302">
        <v>0.40243530397050792</v>
      </c>
      <c r="H83" s="302">
        <f t="shared" si="20"/>
        <v>0.73258757766949956</v>
      </c>
      <c r="I83" s="303"/>
      <c r="J83" s="302">
        <v>0.24878126007961099</v>
      </c>
      <c r="K83" s="302">
        <v>0.39095610749533016</v>
      </c>
      <c r="L83" s="302">
        <f t="shared" si="21"/>
        <v>0.63973736757494115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0.43493787207558604</v>
      </c>
      <c r="C84" s="302">
        <v>1.2853186783744965</v>
      </c>
      <c r="D84" s="302">
        <f t="shared" si="19"/>
        <v>1.7202565504500826</v>
      </c>
      <c r="E84" s="303"/>
      <c r="F84" s="302">
        <v>0.34723481215837215</v>
      </c>
      <c r="G84" s="302">
        <v>0.89201673755281718</v>
      </c>
      <c r="H84" s="302">
        <f t="shared" si="20"/>
        <v>1.2392515497111893</v>
      </c>
      <c r="I84" s="303"/>
      <c r="J84" s="302">
        <v>0.23128456993666624</v>
      </c>
      <c r="K84" s="302">
        <v>0.76560844196806332</v>
      </c>
      <c r="L84" s="302">
        <f t="shared" si="21"/>
        <v>0.99689301190472956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0.25657247552680634</v>
      </c>
      <c r="C85" s="302">
        <v>0.64208850978853393</v>
      </c>
      <c r="D85" s="302">
        <f t="shared" si="19"/>
        <v>0.89866098531534022</v>
      </c>
      <c r="E85" s="303"/>
      <c r="F85" s="302">
        <v>0.19595668547424713</v>
      </c>
      <c r="G85" s="302">
        <v>0.43750775685275256</v>
      </c>
      <c r="H85" s="302">
        <f t="shared" si="20"/>
        <v>0.63346444232699972</v>
      </c>
      <c r="I85" s="303"/>
      <c r="J85" s="302">
        <v>0.11917445091115339</v>
      </c>
      <c r="K85" s="302">
        <v>0.25694440651444611</v>
      </c>
      <c r="L85" s="302">
        <f t="shared" si="21"/>
        <v>0.37611885742559947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5.9457080608523905</v>
      </c>
      <c r="C87" s="311">
        <f t="shared" ref="C87:D87" si="22">SUM(C77:C85)</f>
        <v>18.696291939147603</v>
      </c>
      <c r="D87" s="311">
        <f t="shared" si="22"/>
        <v>24.641999999999992</v>
      </c>
      <c r="E87" s="311"/>
      <c r="F87" s="311">
        <f t="shared" ref="F87:H87" si="23">SUM(F77:F85)</f>
        <v>6.2507338813912705</v>
      </c>
      <c r="G87" s="311">
        <f t="shared" si="23"/>
        <v>18.256266118608739</v>
      </c>
      <c r="H87" s="311">
        <f t="shared" si="23"/>
        <v>24.507000000000012</v>
      </c>
      <c r="I87" s="311"/>
      <c r="J87" s="311">
        <f t="shared" ref="J87:L87" si="24">SUM(J77:J85)</f>
        <v>4.5643506514059586</v>
      </c>
      <c r="K87" s="311">
        <f t="shared" si="24"/>
        <v>14.424649348594105</v>
      </c>
      <c r="L87" s="311">
        <f t="shared" si="24"/>
        <v>18.989000000000061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2.3759254622906547</v>
      </c>
      <c r="C94" s="302">
        <v>10.154901648874295</v>
      </c>
      <c r="D94" s="302">
        <f>SUM(B94:C94)</f>
        <v>12.53082711116495</v>
      </c>
      <c r="E94" s="303"/>
      <c r="F94" s="302">
        <v>2.9363200490458441</v>
      </c>
      <c r="G94" s="302">
        <v>10.931804559564604</v>
      </c>
      <c r="H94" s="302">
        <f>SUM(F94:G94)</f>
        <v>13.868124608610447</v>
      </c>
      <c r="I94" s="303"/>
      <c r="J94" s="302">
        <v>2.6500810848224678</v>
      </c>
      <c r="K94" s="302">
        <v>9.3628991777145512</v>
      </c>
      <c r="L94" s="302">
        <f>SUM(J94:K94)</f>
        <v>12.012980262537019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2.8596713967885306</v>
      </c>
      <c r="C95" s="302">
        <v>11.606983462834576</v>
      </c>
      <c r="D95" s="302">
        <f t="shared" ref="D95:D102" si="25">SUM(B95:C95)</f>
        <v>14.466654859623105</v>
      </c>
      <c r="E95" s="303"/>
      <c r="F95" s="302">
        <v>3.5920571295608577</v>
      </c>
      <c r="G95" s="302">
        <v>14.174311977604766</v>
      </c>
      <c r="H95" s="302">
        <f t="shared" ref="H95:H102" si="26">SUM(F95:G95)</f>
        <v>17.766369107165623</v>
      </c>
      <c r="I95" s="303"/>
      <c r="J95" s="302">
        <v>3.3861220895072539</v>
      </c>
      <c r="K95" s="302">
        <v>12.948420408293195</v>
      </c>
      <c r="L95" s="302">
        <f t="shared" ref="L95:L102" si="27">SUM(J95:K95)</f>
        <v>16.334542497800449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3.4484599699201164</v>
      </c>
      <c r="C96" s="302">
        <v>8.4340861235757565</v>
      </c>
      <c r="D96" s="302">
        <f t="shared" si="25"/>
        <v>11.882546093495872</v>
      </c>
      <c r="E96" s="303"/>
      <c r="F96" s="302">
        <v>3.5158388797391056</v>
      </c>
      <c r="G96" s="302">
        <v>9.1515007647670714</v>
      </c>
      <c r="H96" s="302">
        <f t="shared" si="26"/>
        <v>12.667339644506177</v>
      </c>
      <c r="I96" s="303"/>
      <c r="J96" s="302">
        <v>2.9769391104675016</v>
      </c>
      <c r="K96" s="302">
        <v>7.4427090423531643</v>
      </c>
      <c r="L96" s="302">
        <f t="shared" si="27"/>
        <v>10.419648152820667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4.5146033989025875</v>
      </c>
      <c r="C97" s="302">
        <v>2.0831568645558836</v>
      </c>
      <c r="D97" s="302">
        <f t="shared" si="25"/>
        <v>6.5977602634584711</v>
      </c>
      <c r="E97" s="303"/>
      <c r="F97" s="302">
        <v>4.5731565712615163</v>
      </c>
      <c r="G97" s="302">
        <v>2.4114689264818665</v>
      </c>
      <c r="H97" s="302">
        <f t="shared" si="26"/>
        <v>6.9846254977433828</v>
      </c>
      <c r="I97" s="303"/>
      <c r="J97" s="302">
        <v>2.8676725998923138</v>
      </c>
      <c r="K97" s="302">
        <v>1.9981343597944357</v>
      </c>
      <c r="L97" s="302">
        <f t="shared" si="27"/>
        <v>4.8658069596867497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1.4848321302343632</v>
      </c>
      <c r="C98" s="302">
        <v>15.895697088816441</v>
      </c>
      <c r="D98" s="302">
        <f t="shared" si="25"/>
        <v>17.380529219050803</v>
      </c>
      <c r="E98" s="303"/>
      <c r="F98" s="302">
        <v>1.3151720388277202</v>
      </c>
      <c r="G98" s="302">
        <v>12.673950638468348</v>
      </c>
      <c r="H98" s="302">
        <f t="shared" si="26"/>
        <v>13.989122677296068</v>
      </c>
      <c r="I98" s="303"/>
      <c r="J98" s="302">
        <v>1.6667736268285669</v>
      </c>
      <c r="K98" s="302">
        <v>8.9126831203847683</v>
      </c>
      <c r="L98" s="302">
        <f t="shared" si="27"/>
        <v>10.579456747213335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0.55395882745905567</v>
      </c>
      <c r="C99" s="302">
        <v>0.57536638611704194</v>
      </c>
      <c r="D99" s="302">
        <f t="shared" si="25"/>
        <v>1.1293252135760976</v>
      </c>
      <c r="E99" s="303"/>
      <c r="F99" s="302">
        <v>0.61289761589568137</v>
      </c>
      <c r="G99" s="302">
        <v>0.64144232100413501</v>
      </c>
      <c r="H99" s="302">
        <f t="shared" si="26"/>
        <v>1.2543399368998163</v>
      </c>
      <c r="I99" s="303"/>
      <c r="J99" s="302">
        <v>0.51062813395513484</v>
      </c>
      <c r="K99" s="302">
        <v>0.82082234207700489</v>
      </c>
      <c r="L99" s="302">
        <f t="shared" si="27"/>
        <v>1.3314504760321397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1.2098673806123705</v>
      </c>
      <c r="C100" s="302">
        <v>1.3924401724647442</v>
      </c>
      <c r="D100" s="302">
        <f t="shared" si="25"/>
        <v>2.6023075530771145</v>
      </c>
      <c r="E100" s="303"/>
      <c r="F100" s="302">
        <v>1.1477037822049954</v>
      </c>
      <c r="G100" s="302">
        <v>1.3683311187880454</v>
      </c>
      <c r="H100" s="302">
        <f t="shared" si="26"/>
        <v>2.5160349009930405</v>
      </c>
      <c r="I100" s="303"/>
      <c r="J100" s="302">
        <v>0.99332800424986123</v>
      </c>
      <c r="K100" s="302">
        <v>1.2825331735603651</v>
      </c>
      <c r="L100" s="302">
        <f t="shared" si="27"/>
        <v>2.2758611778102265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1.4741149892706416</v>
      </c>
      <c r="C101" s="302">
        <v>7.9811986920354672</v>
      </c>
      <c r="D101" s="302">
        <f t="shared" si="25"/>
        <v>9.4553136813061087</v>
      </c>
      <c r="E101" s="303"/>
      <c r="F101" s="302">
        <v>1.2262927825864478</v>
      </c>
      <c r="G101" s="302">
        <v>7.0270836028072905</v>
      </c>
      <c r="H101" s="302">
        <f t="shared" si="26"/>
        <v>8.2533763853937376</v>
      </c>
      <c r="I101" s="303"/>
      <c r="J101" s="302">
        <v>1.1926385166207236</v>
      </c>
      <c r="K101" s="302">
        <v>6.1967918460750262</v>
      </c>
      <c r="L101" s="302">
        <f t="shared" si="27"/>
        <v>7.3894303626957498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1.529264677362048</v>
      </c>
      <c r="C102" s="302">
        <v>3.1674713278854427</v>
      </c>
      <c r="D102" s="302">
        <f t="shared" si="25"/>
        <v>4.6967360052474909</v>
      </c>
      <c r="E102" s="303"/>
      <c r="F102" s="302">
        <v>1.0593151138315446</v>
      </c>
      <c r="G102" s="302">
        <v>2.6903521275602547</v>
      </c>
      <c r="H102" s="302">
        <f t="shared" si="26"/>
        <v>3.7496672413917995</v>
      </c>
      <c r="I102" s="303"/>
      <c r="J102" s="302">
        <v>0.8155677170322122</v>
      </c>
      <c r="K102" s="302">
        <v>1.5772556463716041</v>
      </c>
      <c r="L102" s="302">
        <f t="shared" si="27"/>
        <v>2.3928233634038163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19.450698232840367</v>
      </c>
      <c r="C104" s="311">
        <f t="shared" ref="C104:D104" si="28">SUM(C94:C102)</f>
        <v>61.291301767159652</v>
      </c>
      <c r="D104" s="311">
        <f t="shared" si="28"/>
        <v>80.742000000000004</v>
      </c>
      <c r="E104" s="311"/>
      <c r="F104" s="311">
        <f t="shared" ref="F104:H104" si="29">SUM(F94:F102)</f>
        <v>19.978753962953714</v>
      </c>
      <c r="G104" s="311">
        <f t="shared" si="29"/>
        <v>61.070246037046374</v>
      </c>
      <c r="H104" s="311">
        <f t="shared" si="29"/>
        <v>81.049000000000078</v>
      </c>
      <c r="I104" s="311"/>
      <c r="J104" s="311">
        <f t="shared" ref="J104:L104" si="30">SUM(J94:J102)</f>
        <v>17.059750883376037</v>
      </c>
      <c r="K104" s="311">
        <f t="shared" si="30"/>
        <v>50.542249116624127</v>
      </c>
      <c r="L104" s="311">
        <f t="shared" si="30"/>
        <v>67.60200000000016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8.4086790057267879E-2</v>
      </c>
      <c r="C111" s="302">
        <v>0.35750214127631613</v>
      </c>
      <c r="D111" s="302">
        <f>SUM(B111:C111)</f>
        <v>0.44158893133358401</v>
      </c>
      <c r="E111" s="303"/>
      <c r="F111" s="302">
        <v>0.20757956036765232</v>
      </c>
      <c r="G111" s="302">
        <v>0.48725529392202044</v>
      </c>
      <c r="H111" s="302">
        <f>SUM(F111:G111)</f>
        <v>0.69483485428967273</v>
      </c>
      <c r="I111" s="303"/>
      <c r="J111" s="302">
        <v>0.18996245390356353</v>
      </c>
      <c r="K111" s="302">
        <v>0.50077907463893279</v>
      </c>
      <c r="L111" s="302">
        <f>SUM(J111:K111)</f>
        <v>0.69074152854249626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0.11976913251806662</v>
      </c>
      <c r="C112" s="302">
        <v>0.66999459695479235</v>
      </c>
      <c r="D112" s="302">
        <f t="shared" ref="D112:D119" si="31">SUM(B112:C112)</f>
        <v>0.789763729472859</v>
      </c>
      <c r="E112" s="303"/>
      <c r="F112" s="302">
        <v>0.29357217712627637</v>
      </c>
      <c r="G112" s="302">
        <v>1.066894431938431</v>
      </c>
      <c r="H112" s="302">
        <f t="shared" ref="H112:H119" si="32">SUM(F112:G112)</f>
        <v>1.3604666090647073</v>
      </c>
      <c r="I112" s="303"/>
      <c r="J112" s="302">
        <v>0.30101694908347404</v>
      </c>
      <c r="K112" s="302">
        <v>1.1858511858872867</v>
      </c>
      <c r="L112" s="302">
        <f t="shared" ref="L112:L119" si="33">SUM(J112:K112)</f>
        <v>1.4868681349707606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0.11888452722237777</v>
      </c>
      <c r="C113" s="302">
        <v>0.37735378039523754</v>
      </c>
      <c r="D113" s="302">
        <f t="shared" si="31"/>
        <v>0.49623830761761534</v>
      </c>
      <c r="E113" s="303"/>
      <c r="F113" s="302">
        <v>0.2574563898952234</v>
      </c>
      <c r="G113" s="302">
        <v>0.60474587817980685</v>
      </c>
      <c r="H113" s="302">
        <f t="shared" si="32"/>
        <v>0.86220226807503031</v>
      </c>
      <c r="I113" s="303"/>
      <c r="J113" s="302">
        <v>0.21102126768458515</v>
      </c>
      <c r="K113" s="302">
        <v>0.52178793096223508</v>
      </c>
      <c r="L113" s="302">
        <f t="shared" si="33"/>
        <v>0.73280919864682026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0.20654738248751076</v>
      </c>
      <c r="C114" s="302">
        <v>5.9852715832387354E-2</v>
      </c>
      <c r="D114" s="302">
        <f t="shared" si="31"/>
        <v>0.26640009831989808</v>
      </c>
      <c r="E114" s="303"/>
      <c r="F114" s="302">
        <v>0.29136114925425521</v>
      </c>
      <c r="G114" s="302">
        <v>7.8392119890305034E-2</v>
      </c>
      <c r="H114" s="302">
        <f t="shared" si="32"/>
        <v>0.36975326914456025</v>
      </c>
      <c r="I114" s="303"/>
      <c r="J114" s="302">
        <v>0.2674500785055508</v>
      </c>
      <c r="K114" s="302">
        <v>3.8040868450146668E-2</v>
      </c>
      <c r="L114" s="302">
        <f t="shared" si="33"/>
        <v>0.30549094695569745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2.4360555176927489E-2</v>
      </c>
      <c r="C115" s="302">
        <v>0.7266631719229304</v>
      </c>
      <c r="D115" s="302">
        <f t="shared" si="31"/>
        <v>0.75102372709985787</v>
      </c>
      <c r="E115" s="303"/>
      <c r="F115" s="302">
        <v>0.11891115050608374</v>
      </c>
      <c r="G115" s="302">
        <v>0.75158727941949555</v>
      </c>
      <c r="H115" s="302">
        <f t="shared" si="32"/>
        <v>0.87049842992557924</v>
      </c>
      <c r="I115" s="303"/>
      <c r="J115" s="302">
        <v>0.17029031762466018</v>
      </c>
      <c r="K115" s="302">
        <v>0.59705781759205978</v>
      </c>
      <c r="L115" s="302">
        <f t="shared" si="33"/>
        <v>0.76734813521671996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2.7680357451327152E-2</v>
      </c>
      <c r="C116" s="302">
        <v>2.8429739401696057E-2</v>
      </c>
      <c r="D116" s="302">
        <f t="shared" si="31"/>
        <v>5.6110096853023206E-2</v>
      </c>
      <c r="E116" s="303"/>
      <c r="F116" s="302">
        <v>0.10158934151202871</v>
      </c>
      <c r="G116" s="302">
        <v>3.7575998830316891E-2</v>
      </c>
      <c r="H116" s="302">
        <f t="shared" si="32"/>
        <v>0.13916534034234559</v>
      </c>
      <c r="I116" s="303"/>
      <c r="J116" s="302">
        <v>8.8106232625235592E-2</v>
      </c>
      <c r="K116" s="302">
        <v>4.1921529604723042E-2</v>
      </c>
      <c r="L116" s="302">
        <f t="shared" si="33"/>
        <v>0.13002776222995863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0.2830416986913365</v>
      </c>
      <c r="C117" s="302">
        <v>0.15578041506265561</v>
      </c>
      <c r="D117" s="302">
        <f t="shared" si="31"/>
        <v>0.4388221137539921</v>
      </c>
      <c r="E117" s="303"/>
      <c r="F117" s="302">
        <v>0.40298649612204623</v>
      </c>
      <c r="G117" s="302">
        <v>0.18126027954894192</v>
      </c>
      <c r="H117" s="302">
        <f t="shared" si="32"/>
        <v>0.58424677567098815</v>
      </c>
      <c r="I117" s="303"/>
      <c r="J117" s="302">
        <v>0.40853258096333706</v>
      </c>
      <c r="K117" s="302">
        <v>0.18375849941054526</v>
      </c>
      <c r="L117" s="302">
        <f t="shared" si="33"/>
        <v>0.59229108037388234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4.459353979785737E-3</v>
      </c>
      <c r="C118" s="302">
        <v>0.15487986380773677</v>
      </c>
      <c r="D118" s="302">
        <f t="shared" si="31"/>
        <v>0.1593392177875225</v>
      </c>
      <c r="E118" s="303"/>
      <c r="F118" s="302">
        <v>1.5943706232761215E-2</v>
      </c>
      <c r="G118" s="302">
        <v>0.15016115699256219</v>
      </c>
      <c r="H118" s="302">
        <f t="shared" si="32"/>
        <v>0.16610486322532342</v>
      </c>
      <c r="I118" s="303"/>
      <c r="J118" s="302">
        <v>3.4382692769769151E-2</v>
      </c>
      <c r="K118" s="302">
        <v>0.17027667302492455</v>
      </c>
      <c r="L118" s="302">
        <f t="shared" si="33"/>
        <v>0.20465936579469371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1.1618427862901985E-2</v>
      </c>
      <c r="C119" s="302">
        <v>4.6095349898742824E-2</v>
      </c>
      <c r="D119" s="302">
        <f t="shared" si="31"/>
        <v>5.7713777761644811E-2</v>
      </c>
      <c r="E119" s="303"/>
      <c r="F119" s="302">
        <v>4.9613635860581595E-2</v>
      </c>
      <c r="G119" s="302">
        <v>4.3113954401219547E-2</v>
      </c>
      <c r="H119" s="302">
        <f t="shared" si="32"/>
        <v>9.2727590261801135E-2</v>
      </c>
      <c r="I119" s="303"/>
      <c r="J119" s="302">
        <v>4.466669432361222E-2</v>
      </c>
      <c r="K119" s="302">
        <v>2.3097152945362551E-2</v>
      </c>
      <c r="L119" s="302">
        <f t="shared" si="33"/>
        <v>6.7763847268974775E-2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0.88044822544750179</v>
      </c>
      <c r="C121" s="311">
        <f t="shared" ref="C121:D121" si="34">SUM(C111:C119)</f>
        <v>2.5765517745524948</v>
      </c>
      <c r="D121" s="311">
        <f t="shared" si="34"/>
        <v>3.4569999999999967</v>
      </c>
      <c r="E121" s="311"/>
      <c r="F121" s="311">
        <f t="shared" ref="F121:H121" si="35">SUM(F111:F119)</f>
        <v>1.7390136068769089</v>
      </c>
      <c r="G121" s="311">
        <f t="shared" si="35"/>
        <v>3.4009863931230995</v>
      </c>
      <c r="H121" s="311">
        <f t="shared" si="35"/>
        <v>5.1400000000000077</v>
      </c>
      <c r="I121" s="311"/>
      <c r="J121" s="311">
        <f t="shared" ref="J121:L121" si="36">SUM(J111:J119)</f>
        <v>1.7154292674837879</v>
      </c>
      <c r="K121" s="311">
        <f t="shared" si="36"/>
        <v>3.2625707325162163</v>
      </c>
      <c r="L121" s="311">
        <f t="shared" si="36"/>
        <v>4.9780000000000033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0.34077984426153163</v>
      </c>
      <c r="C128" s="302">
        <v>1.5443558155719423</v>
      </c>
      <c r="D128" s="302">
        <f>SUM(B128:C128)</f>
        <v>1.8851356598334741</v>
      </c>
      <c r="E128" s="303"/>
      <c r="F128" s="302">
        <v>0.29203794668774319</v>
      </c>
      <c r="G128" s="302">
        <v>2.0336606059963276</v>
      </c>
      <c r="H128" s="302">
        <f>SUM(F128:G128)</f>
        <v>2.325698552684071</v>
      </c>
      <c r="I128" s="303"/>
      <c r="J128" s="302">
        <v>0.37692926309706598</v>
      </c>
      <c r="K128" s="302">
        <v>2.4338310645505117</v>
      </c>
      <c r="L128" s="302">
        <f>SUM(J128:K128)</f>
        <v>2.8107603276475777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0.60422185452696231</v>
      </c>
      <c r="C129" s="302">
        <v>1.2684674495197683</v>
      </c>
      <c r="D129" s="302">
        <f t="shared" ref="D129:D136" si="37">SUM(B129:C129)</f>
        <v>1.8726893040467307</v>
      </c>
      <c r="E129" s="303"/>
      <c r="F129" s="302">
        <v>0.62526145279092915</v>
      </c>
      <c r="G129" s="302">
        <v>1.717019641153366</v>
      </c>
      <c r="H129" s="302">
        <f t="shared" ref="H129:H136" si="38">SUM(F129:G129)</f>
        <v>2.3422810939442953</v>
      </c>
      <c r="I129" s="303"/>
      <c r="J129" s="302">
        <v>0.94458630062442828</v>
      </c>
      <c r="K129" s="302">
        <v>2.0740207524755143</v>
      </c>
      <c r="L129" s="302">
        <f t="shared" ref="L129:L136" si="39">SUM(J129:K129)</f>
        <v>3.0186070530999425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0.86880734931436587</v>
      </c>
      <c r="C130" s="302">
        <v>1.1013852228982399</v>
      </c>
      <c r="D130" s="302">
        <f t="shared" si="37"/>
        <v>1.9701925722126057</v>
      </c>
      <c r="E130" s="303"/>
      <c r="F130" s="302">
        <v>0.74474862436412359</v>
      </c>
      <c r="G130" s="302">
        <v>1.3465501871341643</v>
      </c>
      <c r="H130" s="302">
        <f t="shared" si="38"/>
        <v>2.0912988114982878</v>
      </c>
      <c r="I130" s="303"/>
      <c r="J130" s="302">
        <v>1.0642342688616135</v>
      </c>
      <c r="K130" s="302">
        <v>1.4632359899312037</v>
      </c>
      <c r="L130" s="302">
        <f t="shared" si="39"/>
        <v>2.5274702587928175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0.7324228965137467</v>
      </c>
      <c r="C131" s="302">
        <v>0.20118913286108869</v>
      </c>
      <c r="D131" s="302">
        <f t="shared" si="37"/>
        <v>0.93361202937483534</v>
      </c>
      <c r="E131" s="303"/>
      <c r="F131" s="302">
        <v>0.47684547888479117</v>
      </c>
      <c r="G131" s="302">
        <v>0.36486268565179364</v>
      </c>
      <c r="H131" s="302">
        <f t="shared" si="38"/>
        <v>0.84170816453658481</v>
      </c>
      <c r="I131" s="303"/>
      <c r="J131" s="302">
        <v>0.29916518589718449</v>
      </c>
      <c r="K131" s="302">
        <v>0.40935958481260182</v>
      </c>
      <c r="L131" s="302">
        <f t="shared" si="39"/>
        <v>0.70852477070978637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0.21469217341784524</v>
      </c>
      <c r="C132" s="302">
        <v>0.98154095849746548</v>
      </c>
      <c r="D132" s="302">
        <f t="shared" si="37"/>
        <v>1.1962331319153108</v>
      </c>
      <c r="E132" s="303"/>
      <c r="F132" s="302">
        <v>0.12162538111029327</v>
      </c>
      <c r="G132" s="302">
        <v>1.2470095612902043</v>
      </c>
      <c r="H132" s="302">
        <f t="shared" si="38"/>
        <v>1.3686349424004975</v>
      </c>
      <c r="I132" s="303"/>
      <c r="J132" s="302">
        <v>0.30528094165827369</v>
      </c>
      <c r="K132" s="302">
        <v>1.4001332559777977</v>
      </c>
      <c r="L132" s="302">
        <f t="shared" si="39"/>
        <v>1.7054141976360713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0.19991224849051095</v>
      </c>
      <c r="C133" s="302">
        <v>0.16355544890135307</v>
      </c>
      <c r="D133" s="302">
        <f t="shared" si="37"/>
        <v>0.36346769739186402</v>
      </c>
      <c r="E133" s="303"/>
      <c r="F133" s="302">
        <v>0.11555419523167618</v>
      </c>
      <c r="G133" s="302">
        <v>0.21359313851342851</v>
      </c>
      <c r="H133" s="302">
        <f t="shared" si="38"/>
        <v>0.32914733374510469</v>
      </c>
      <c r="I133" s="303"/>
      <c r="J133" s="302">
        <v>0.14825980946607262</v>
      </c>
      <c r="K133" s="302">
        <v>0.28356303098862146</v>
      </c>
      <c r="L133" s="302">
        <f t="shared" si="39"/>
        <v>0.4318228404546941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0.28271670457198206</v>
      </c>
      <c r="C134" s="302">
        <v>0.17498133427302032</v>
      </c>
      <c r="D134" s="302">
        <f>SUM(B134:C134)</f>
        <v>0.45769803884500238</v>
      </c>
      <c r="E134" s="303"/>
      <c r="F134" s="302">
        <v>0.15610719890193178</v>
      </c>
      <c r="G134" s="302">
        <v>0.33009739993976284</v>
      </c>
      <c r="H134" s="302">
        <f t="shared" si="38"/>
        <v>0.48620459884169465</v>
      </c>
      <c r="I134" s="303"/>
      <c r="J134" s="302">
        <v>0.185834334055936</v>
      </c>
      <c r="K134" s="302">
        <v>0.41545672395691829</v>
      </c>
      <c r="L134" s="302">
        <f t="shared" si="39"/>
        <v>0.60129105801285432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0.18273552454566769</v>
      </c>
      <c r="C135" s="302">
        <v>2.4616866818719241</v>
      </c>
      <c r="D135" s="302">
        <f t="shared" si="37"/>
        <v>2.644422206417592</v>
      </c>
      <c r="E135" s="303"/>
      <c r="F135" s="302">
        <v>0.11157747489025083</v>
      </c>
      <c r="G135" s="302">
        <v>2.4140236478726655</v>
      </c>
      <c r="H135" s="302">
        <f t="shared" si="38"/>
        <v>2.5256011227629163</v>
      </c>
      <c r="I135" s="303"/>
      <c r="J135" s="302">
        <v>0.14200760250051433</v>
      </c>
      <c r="K135" s="302">
        <v>3.1506216921754842</v>
      </c>
      <c r="L135" s="302">
        <f t="shared" si="39"/>
        <v>3.2926292946759985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0.27682837272098487</v>
      </c>
      <c r="C136" s="302">
        <v>2.3607209872416126</v>
      </c>
      <c r="D136" s="302">
        <f t="shared" si="37"/>
        <v>2.6375493599625974</v>
      </c>
      <c r="E136" s="303"/>
      <c r="F136" s="302">
        <v>0.11356288194029629</v>
      </c>
      <c r="G136" s="302">
        <v>2.0328624976462382</v>
      </c>
      <c r="H136" s="302">
        <f t="shared" si="38"/>
        <v>2.1464253795865345</v>
      </c>
      <c r="I136" s="303"/>
      <c r="J136" s="302">
        <v>9.5087576331171222E-2</v>
      </c>
      <c r="K136" s="302">
        <v>1.7903926226390747</v>
      </c>
      <c r="L136" s="302">
        <f t="shared" si="39"/>
        <v>1.8854801989702459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3.7031169683635983</v>
      </c>
      <c r="C138" s="311">
        <f t="shared" ref="C138" si="40">SUM(C128:C136)</f>
        <v>10.257883031636414</v>
      </c>
      <c r="D138" s="311">
        <f>SUM(D128:D136)</f>
        <v>13.961000000000013</v>
      </c>
      <c r="E138" s="311"/>
      <c r="F138" s="311">
        <f t="shared" ref="F138:H138" si="41">SUM(F128:F136)</f>
        <v>2.7573206348020354</v>
      </c>
      <c r="G138" s="311">
        <f t="shared" si="41"/>
        <v>11.699679365197952</v>
      </c>
      <c r="H138" s="311">
        <f t="shared" si="41"/>
        <v>14.456999999999987</v>
      </c>
      <c r="I138" s="311"/>
      <c r="J138" s="311">
        <f t="shared" ref="J138:L138" si="42">SUM(J128:J136)</f>
        <v>3.5613852824922607</v>
      </c>
      <c r="K138" s="311">
        <f t="shared" si="42"/>
        <v>13.420614717507728</v>
      </c>
      <c r="L138" s="311">
        <f t="shared" si="42"/>
        <v>16.981999999999989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3.0965677466068042</v>
      </c>
      <c r="C145" s="302">
        <v>15.749036142840287</v>
      </c>
      <c r="D145" s="302">
        <f>SUM(B145:C145)</f>
        <v>18.845603889447091</v>
      </c>
      <c r="E145" s="303"/>
      <c r="F145" s="302">
        <v>5.1642730466227942</v>
      </c>
      <c r="G145" s="302">
        <v>23.578986851083478</v>
      </c>
      <c r="H145" s="302">
        <f>SUM(F145:G145)</f>
        <v>28.743259897706274</v>
      </c>
      <c r="I145" s="303"/>
      <c r="J145" s="302">
        <v>7.0881070377587072</v>
      </c>
      <c r="K145" s="302">
        <v>28.372025141911188</v>
      </c>
      <c r="L145" s="302">
        <f>SUM(J145:K145)</f>
        <v>35.460132179669898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2.5828127908747192</v>
      </c>
      <c r="C146" s="302">
        <v>14.552056357580634</v>
      </c>
      <c r="D146" s="302">
        <f t="shared" ref="D146:D153" si="43">SUM(B146:C146)</f>
        <v>17.134869148455351</v>
      </c>
      <c r="E146" s="303"/>
      <c r="F146" s="302">
        <v>4.4364306847983261</v>
      </c>
      <c r="G146" s="302">
        <v>22.344434196393617</v>
      </c>
      <c r="H146" s="302">
        <f t="shared" ref="H146:H153" si="44">SUM(F146:G146)</f>
        <v>26.780864881191945</v>
      </c>
      <c r="I146" s="303"/>
      <c r="J146" s="302">
        <v>6.6744667779559297</v>
      </c>
      <c r="K146" s="302">
        <v>30.953444720392543</v>
      </c>
      <c r="L146" s="302">
        <f t="shared" ref="L146:L153" si="45">SUM(J146:K146)</f>
        <v>37.627911498348475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2.4509424876409933</v>
      </c>
      <c r="C147" s="302">
        <v>7.5579014604889165</v>
      </c>
      <c r="D147" s="302">
        <f t="shared" si="43"/>
        <v>10.008843948129909</v>
      </c>
      <c r="E147" s="303"/>
      <c r="F147" s="302">
        <v>3.7108191583261574</v>
      </c>
      <c r="G147" s="302">
        <v>11.07859078332506</v>
      </c>
      <c r="H147" s="302">
        <f t="shared" si="44"/>
        <v>14.789409941651218</v>
      </c>
      <c r="I147" s="303"/>
      <c r="J147" s="302">
        <v>4.9325925590695423</v>
      </c>
      <c r="K147" s="302">
        <v>12.554331952162251</v>
      </c>
      <c r="L147" s="302">
        <f t="shared" si="45"/>
        <v>17.486924511231791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11.887199165260455</v>
      </c>
      <c r="C148" s="302">
        <v>1.4867222665824451</v>
      </c>
      <c r="D148" s="302">
        <f t="shared" si="43"/>
        <v>13.3739214318429</v>
      </c>
      <c r="E148" s="303"/>
      <c r="F148" s="302">
        <v>14.957421623269951</v>
      </c>
      <c r="G148" s="302">
        <v>2.0730688155089574</v>
      </c>
      <c r="H148" s="302">
        <f t="shared" si="44"/>
        <v>17.030490438778909</v>
      </c>
      <c r="I148" s="303"/>
      <c r="J148" s="302">
        <v>14.924963633239248</v>
      </c>
      <c r="K148" s="302">
        <v>2.4537418597073279</v>
      </c>
      <c r="L148" s="302">
        <f t="shared" si="45"/>
        <v>17.378705492946576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1.1585941237720496</v>
      </c>
      <c r="C149" s="302">
        <v>71.188574710379143</v>
      </c>
      <c r="D149" s="302">
        <f t="shared" si="43"/>
        <v>72.347168834151191</v>
      </c>
      <c r="E149" s="303"/>
      <c r="F149" s="302">
        <v>1.5174231698767862</v>
      </c>
      <c r="G149" s="302">
        <v>71.964669217511144</v>
      </c>
      <c r="H149" s="302">
        <f t="shared" si="44"/>
        <v>73.482092387387937</v>
      </c>
      <c r="I149" s="303"/>
      <c r="J149" s="302">
        <v>3.4181425405745505</v>
      </c>
      <c r="K149" s="302">
        <v>80.309561264935212</v>
      </c>
      <c r="L149" s="302">
        <f t="shared" si="45"/>
        <v>83.727703805509762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0.13413011004499972</v>
      </c>
      <c r="C150" s="302">
        <v>0.3720801711245898</v>
      </c>
      <c r="D150" s="302">
        <f t="shared" si="43"/>
        <v>0.50621028116958955</v>
      </c>
      <c r="E150" s="303"/>
      <c r="F150" s="302">
        <v>0.16700055748539547</v>
      </c>
      <c r="G150" s="302">
        <v>0.54679408426192877</v>
      </c>
      <c r="H150" s="302">
        <f t="shared" si="44"/>
        <v>0.71379464174732421</v>
      </c>
      <c r="I150" s="303"/>
      <c r="J150" s="302">
        <v>0.2206141733142056</v>
      </c>
      <c r="K150" s="302">
        <v>0.66146987854735317</v>
      </c>
      <c r="L150" s="302">
        <f t="shared" si="45"/>
        <v>0.8820840518615588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1.2734758502861683</v>
      </c>
      <c r="C151" s="302">
        <v>1.117719258425238</v>
      </c>
      <c r="D151" s="302">
        <f t="shared" si="43"/>
        <v>2.3911951087114063</v>
      </c>
      <c r="E151" s="303"/>
      <c r="F151" s="302">
        <v>1.7203293982126562</v>
      </c>
      <c r="G151" s="302">
        <v>1.4836699692221371</v>
      </c>
      <c r="H151" s="302">
        <f t="shared" si="44"/>
        <v>3.2039993674347933</v>
      </c>
      <c r="I151" s="303"/>
      <c r="J151" s="302">
        <v>2.2766533151579549</v>
      </c>
      <c r="K151" s="302">
        <v>1.9841786366980918</v>
      </c>
      <c r="L151" s="302">
        <f t="shared" si="45"/>
        <v>4.2608319518560469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0.18769564205706374</v>
      </c>
      <c r="C152" s="302">
        <v>12.769463533747713</v>
      </c>
      <c r="D152" s="302">
        <f t="shared" si="43"/>
        <v>12.957159175804776</v>
      </c>
      <c r="E152" s="303"/>
      <c r="F152" s="302">
        <v>0.20521579326974326</v>
      </c>
      <c r="G152" s="302">
        <v>14.08423986084386</v>
      </c>
      <c r="H152" s="302">
        <f t="shared" si="44"/>
        <v>14.289455654113604</v>
      </c>
      <c r="I152" s="303"/>
      <c r="J152" s="302">
        <v>0.32314961356614663</v>
      </c>
      <c r="K152" s="302">
        <v>19.316358549605248</v>
      </c>
      <c r="L152" s="302">
        <f t="shared" si="45"/>
        <v>19.639508163171396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0.78299632876292424</v>
      </c>
      <c r="C153" s="302">
        <v>8.5410318535251903</v>
      </c>
      <c r="D153" s="302">
        <f t="shared" si="43"/>
        <v>9.3240281822881137</v>
      </c>
      <c r="E153" s="303"/>
      <c r="F153" s="302">
        <v>0.76389344529013858</v>
      </c>
      <c r="G153" s="302">
        <v>9.3647393446975293</v>
      </c>
      <c r="H153" s="302">
        <f t="shared" si="44"/>
        <v>10.128632789987668</v>
      </c>
      <c r="I153" s="303"/>
      <c r="J153" s="302">
        <v>0.69171972107211654</v>
      </c>
      <c r="K153" s="302">
        <v>10.832478624332307</v>
      </c>
      <c r="L153" s="302">
        <f t="shared" si="45"/>
        <v>11.524198345404423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23.554414245306177</v>
      </c>
      <c r="C155" s="311">
        <f t="shared" ref="C155:D155" si="46">SUM(C145:C153)</f>
        <v>133.33458575469416</v>
      </c>
      <c r="D155" s="311">
        <f t="shared" si="46"/>
        <v>156.88900000000032</v>
      </c>
      <c r="E155" s="311"/>
      <c r="F155" s="311">
        <f t="shared" ref="F155:H155" si="47">SUM(F145:F153)</f>
        <v>32.642806877151948</v>
      </c>
      <c r="G155" s="311">
        <f t="shared" si="47"/>
        <v>156.51919312284772</v>
      </c>
      <c r="H155" s="311">
        <f t="shared" si="47"/>
        <v>189.16199999999967</v>
      </c>
      <c r="I155" s="311"/>
      <c r="J155" s="311">
        <f t="shared" ref="J155:L155" si="48">SUM(J145:J153)</f>
        <v>40.550409371708398</v>
      </c>
      <c r="K155" s="311">
        <f t="shared" si="48"/>
        <v>187.43759062829153</v>
      </c>
      <c r="L155" s="311">
        <f t="shared" si="48"/>
        <v>227.98799999999994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17.08300145758658</v>
      </c>
      <c r="C162" s="302">
        <v>26.426129471185181</v>
      </c>
      <c r="D162" s="302">
        <f>SUM(B162:C162)</f>
        <v>43.509130928771761</v>
      </c>
      <c r="E162" s="303"/>
      <c r="F162" s="302">
        <v>20.687045396181812</v>
      </c>
      <c r="G162" s="302">
        <v>28.57129428996414</v>
      </c>
      <c r="H162" s="302">
        <f>SUM(F162:G162)</f>
        <v>49.258339686145952</v>
      </c>
      <c r="I162" s="303"/>
      <c r="J162" s="302">
        <v>27.088063508515855</v>
      </c>
      <c r="K162" s="302">
        <v>31.684048871914047</v>
      </c>
      <c r="L162" s="302">
        <f>SUM(J162:K162)</f>
        <v>58.772112380429903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12.733746551719832</v>
      </c>
      <c r="C163" s="302">
        <v>12.762833594745173</v>
      </c>
      <c r="D163" s="302">
        <f t="shared" ref="D163:D170" si="49">SUM(B163:C163)</f>
        <v>25.496580146465007</v>
      </c>
      <c r="E163" s="303"/>
      <c r="F163" s="302">
        <v>17.07250473976146</v>
      </c>
      <c r="G163" s="302">
        <v>15.745187042260186</v>
      </c>
      <c r="H163" s="302">
        <f t="shared" ref="H163:H170" si="50">SUM(F163:G163)</f>
        <v>32.817691782021647</v>
      </c>
      <c r="I163" s="303"/>
      <c r="J163" s="302">
        <v>22.030758411806623</v>
      </c>
      <c r="K163" s="302">
        <v>19.58051390763984</v>
      </c>
      <c r="L163" s="302">
        <f t="shared" ref="L163:L170" si="51">SUM(J163:K163)</f>
        <v>41.611272319446464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14.258062212192657</v>
      </c>
      <c r="C164" s="302">
        <v>13.763220566277212</v>
      </c>
      <c r="D164" s="302">
        <f t="shared" si="49"/>
        <v>28.021282778469867</v>
      </c>
      <c r="E164" s="303"/>
      <c r="F164" s="302">
        <v>16.649943957712122</v>
      </c>
      <c r="G164" s="302">
        <v>15.345448877511508</v>
      </c>
      <c r="H164" s="302">
        <f t="shared" si="50"/>
        <v>31.99539283522363</v>
      </c>
      <c r="I164" s="303"/>
      <c r="J164" s="302">
        <v>18.983458359812985</v>
      </c>
      <c r="K164" s="302">
        <v>15.521912632016155</v>
      </c>
      <c r="L164" s="302">
        <f t="shared" si="51"/>
        <v>34.505370991829139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22.529387504664196</v>
      </c>
      <c r="C165" s="302">
        <v>8.3853643803339928</v>
      </c>
      <c r="D165" s="302">
        <f t="shared" si="49"/>
        <v>30.914751884998189</v>
      </c>
      <c r="E165" s="303"/>
      <c r="F165" s="302">
        <v>21.964936598888059</v>
      </c>
      <c r="G165" s="302">
        <v>9.4956074817335097</v>
      </c>
      <c r="H165" s="302">
        <f t="shared" si="50"/>
        <v>31.460544080621567</v>
      </c>
      <c r="I165" s="303"/>
      <c r="J165" s="302">
        <v>18.339581867089404</v>
      </c>
      <c r="K165" s="302">
        <v>10.888774677557151</v>
      </c>
      <c r="L165" s="302">
        <f t="shared" si="51"/>
        <v>29.228356544646555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3.9892932062228508</v>
      </c>
      <c r="C166" s="302">
        <v>21.329364287464912</v>
      </c>
      <c r="D166" s="302">
        <f t="shared" si="49"/>
        <v>25.318657493687763</v>
      </c>
      <c r="E166" s="303"/>
      <c r="F166" s="302">
        <v>3.5437054873728271</v>
      </c>
      <c r="G166" s="302">
        <v>18.054291869643492</v>
      </c>
      <c r="H166" s="302">
        <f t="shared" si="50"/>
        <v>21.597997357016318</v>
      </c>
      <c r="I166" s="303"/>
      <c r="J166" s="302">
        <v>4.0284269262804573</v>
      </c>
      <c r="K166" s="302">
        <v>17.688028182464429</v>
      </c>
      <c r="L166" s="302">
        <f t="shared" si="51"/>
        <v>21.716455108744885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2.8233996704003888</v>
      </c>
      <c r="C167" s="302">
        <v>0.59257170040339491</v>
      </c>
      <c r="D167" s="302">
        <f t="shared" si="49"/>
        <v>3.4159713708037835</v>
      </c>
      <c r="E167" s="303"/>
      <c r="F167" s="302">
        <v>2.8131681957801287</v>
      </c>
      <c r="G167" s="302">
        <v>0.64265439312992745</v>
      </c>
      <c r="H167" s="302">
        <f t="shared" si="50"/>
        <v>3.4558225889100562</v>
      </c>
      <c r="I167" s="303"/>
      <c r="J167" s="302">
        <v>3.6524918183730768</v>
      </c>
      <c r="K167" s="302">
        <v>0.79546810372723398</v>
      </c>
      <c r="L167" s="302">
        <f t="shared" si="51"/>
        <v>4.4479599221003108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56.877840856965136</v>
      </c>
      <c r="C168" s="302">
        <v>40.2011035659824</v>
      </c>
      <c r="D168" s="302">
        <f t="shared" si="49"/>
        <v>97.078944422947529</v>
      </c>
      <c r="E168" s="303"/>
      <c r="F168" s="302">
        <v>53.183634403851094</v>
      </c>
      <c r="G168" s="302">
        <v>40.265819571213555</v>
      </c>
      <c r="H168" s="302">
        <f t="shared" si="50"/>
        <v>93.449453975064642</v>
      </c>
      <c r="I168" s="303"/>
      <c r="J168" s="302">
        <v>45.224302725437227</v>
      </c>
      <c r="K168" s="302">
        <v>39.549852972254733</v>
      </c>
      <c r="L168" s="302">
        <f t="shared" si="51"/>
        <v>84.774155697691953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2.1654667350983194</v>
      </c>
      <c r="C169" s="302">
        <v>15.933018838117405</v>
      </c>
      <c r="D169" s="302">
        <f t="shared" si="49"/>
        <v>18.098485573215726</v>
      </c>
      <c r="E169" s="303"/>
      <c r="F169" s="302">
        <v>1.7546442321119626</v>
      </c>
      <c r="G169" s="302">
        <v>13.272887109663905</v>
      </c>
      <c r="H169" s="302">
        <f t="shared" si="50"/>
        <v>15.027531341775868</v>
      </c>
      <c r="I169" s="303"/>
      <c r="J169" s="302">
        <v>2.4384282066044403</v>
      </c>
      <c r="K169" s="302">
        <v>14.486040376662364</v>
      </c>
      <c r="L169" s="302">
        <f t="shared" si="51"/>
        <v>16.924468583266805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15.980808201091508</v>
      </c>
      <c r="C170" s="302">
        <v>17.835387199548538</v>
      </c>
      <c r="D170" s="302">
        <f t="shared" si="49"/>
        <v>33.816195400640048</v>
      </c>
      <c r="E170" s="303"/>
      <c r="F170" s="302">
        <v>13.15908419773266</v>
      </c>
      <c r="G170" s="302">
        <v>14.304142155487565</v>
      </c>
      <c r="H170" s="302">
        <f t="shared" si="50"/>
        <v>27.463226353220225</v>
      </c>
      <c r="I170" s="303"/>
      <c r="J170" s="302">
        <v>11.408600758417638</v>
      </c>
      <c r="K170" s="302">
        <v>11.417247693426154</v>
      </c>
      <c r="L170" s="302">
        <f t="shared" si="51"/>
        <v>22.82584845184379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148.44100639594146</v>
      </c>
      <c r="C172" s="311">
        <f t="shared" ref="C172:D172" si="52">SUM(C162:C170)</f>
        <v>157.22899360405822</v>
      </c>
      <c r="D172" s="311">
        <f t="shared" si="52"/>
        <v>305.66999999999967</v>
      </c>
      <c r="E172" s="311"/>
      <c r="F172" s="311">
        <f t="shared" ref="F172:H172" si="53">SUM(F162:F170)</f>
        <v>150.82866720939211</v>
      </c>
      <c r="G172" s="311">
        <f t="shared" si="53"/>
        <v>155.69733279060782</v>
      </c>
      <c r="H172" s="311">
        <f t="shared" si="53"/>
        <v>306.5259999999999</v>
      </c>
      <c r="I172" s="311"/>
      <c r="J172" s="311">
        <f t="shared" ref="J172:L172" si="54">SUM(J162:J170)</f>
        <v>153.19411258233771</v>
      </c>
      <c r="K172" s="311">
        <f t="shared" si="54"/>
        <v>161.6118874176621</v>
      </c>
      <c r="L172" s="311">
        <f t="shared" si="54"/>
        <v>314.80599999999981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1.4827856971337658</v>
      </c>
      <c r="C179" s="302">
        <v>6.8105762750296668</v>
      </c>
      <c r="D179" s="302">
        <f>SUM(B179:C179)</f>
        <v>8.2933619721634333</v>
      </c>
      <c r="E179" s="303"/>
      <c r="F179" s="302">
        <v>2.2337086200534078</v>
      </c>
      <c r="G179" s="302">
        <v>7.959505928080846</v>
      </c>
      <c r="H179" s="302">
        <f>SUM(F179:G179)</f>
        <v>10.193214548134254</v>
      </c>
      <c r="I179" s="303"/>
      <c r="J179" s="302">
        <v>3.0028038425504278</v>
      </c>
      <c r="K179" s="302">
        <v>8.1416433136012767</v>
      </c>
      <c r="L179" s="302">
        <f>SUM(J179:K179)</f>
        <v>11.144447156151704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1.2615202708237734</v>
      </c>
      <c r="C180" s="302">
        <v>4.8311880766496724</v>
      </c>
      <c r="D180" s="302">
        <f t="shared" ref="D180:D187" si="55">SUM(B180:C180)</f>
        <v>6.0927083474734456</v>
      </c>
      <c r="E180" s="303"/>
      <c r="F180" s="302">
        <v>2.308745816634072</v>
      </c>
      <c r="G180" s="302">
        <v>7.3697720148129413</v>
      </c>
      <c r="H180" s="302">
        <f t="shared" ref="H180:H187" si="56">SUM(F180:G180)</f>
        <v>9.6785178314470137</v>
      </c>
      <c r="I180" s="303"/>
      <c r="J180" s="302">
        <v>3.1204252128844909</v>
      </c>
      <c r="K180" s="302">
        <v>10.585695785768948</v>
      </c>
      <c r="L180" s="302">
        <f t="shared" ref="L180:L187" si="57">SUM(J180:K180)</f>
        <v>13.706120998653439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1.5074397488024334</v>
      </c>
      <c r="C181" s="302">
        <v>5.491164268476461</v>
      </c>
      <c r="D181" s="302">
        <f t="shared" si="55"/>
        <v>6.9986040172788941</v>
      </c>
      <c r="E181" s="303"/>
      <c r="F181" s="302">
        <v>2.3084709480801946</v>
      </c>
      <c r="G181" s="302">
        <v>8.3559639662131318</v>
      </c>
      <c r="H181" s="302">
        <f t="shared" si="56"/>
        <v>10.664434914293327</v>
      </c>
      <c r="I181" s="303"/>
      <c r="J181" s="302">
        <v>2.7590898159413437</v>
      </c>
      <c r="K181" s="302">
        <v>10.449956317908935</v>
      </c>
      <c r="L181" s="302">
        <f t="shared" si="57"/>
        <v>13.209046133850279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5.3221531640491557</v>
      </c>
      <c r="C182" s="302">
        <v>3.9994241615968602</v>
      </c>
      <c r="D182" s="302">
        <f t="shared" si="55"/>
        <v>9.3215773256460164</v>
      </c>
      <c r="E182" s="303"/>
      <c r="F182" s="302">
        <v>6.827248225296767</v>
      </c>
      <c r="G182" s="302">
        <v>5.0074965775401656</v>
      </c>
      <c r="H182" s="302">
        <f t="shared" si="56"/>
        <v>11.834744802836934</v>
      </c>
      <c r="I182" s="303"/>
      <c r="J182" s="302">
        <v>6.0001350827185487</v>
      </c>
      <c r="K182" s="302">
        <v>4.7867088049346913</v>
      </c>
      <c r="L182" s="302">
        <f t="shared" si="57"/>
        <v>10.786843887653241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0.18191189206226499</v>
      </c>
      <c r="C183" s="302">
        <v>5.4707404965185678</v>
      </c>
      <c r="D183" s="302">
        <f t="shared" si="55"/>
        <v>5.6526523885808331</v>
      </c>
      <c r="E183" s="303"/>
      <c r="F183" s="302">
        <v>0.23978479816734674</v>
      </c>
      <c r="G183" s="302">
        <v>4.8534798493566695</v>
      </c>
      <c r="H183" s="302">
        <f t="shared" si="56"/>
        <v>5.0932646475240162</v>
      </c>
      <c r="I183" s="303"/>
      <c r="J183" s="302">
        <v>0.68862198679520237</v>
      </c>
      <c r="K183" s="302">
        <v>5.0431486052930614</v>
      </c>
      <c r="L183" s="302">
        <f t="shared" si="57"/>
        <v>5.7317705920882638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5.10169610275143</v>
      </c>
      <c r="C184" s="302">
        <v>3.4224816287268918</v>
      </c>
      <c r="D184" s="302">
        <f t="shared" si="55"/>
        <v>8.5241777314783214</v>
      </c>
      <c r="E184" s="303"/>
      <c r="F184" s="302">
        <v>4.9631007062596479</v>
      </c>
      <c r="G184" s="302">
        <v>4.7177225555683986</v>
      </c>
      <c r="H184" s="302">
        <f t="shared" si="56"/>
        <v>9.6808232618280456</v>
      </c>
      <c r="I184" s="303"/>
      <c r="J184" s="302">
        <v>5.2015816870218616</v>
      </c>
      <c r="K184" s="302">
        <v>6.712314322000247</v>
      </c>
      <c r="L184" s="302">
        <f t="shared" si="57"/>
        <v>11.913896009022109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1.4432035962882086</v>
      </c>
      <c r="C185" s="302">
        <v>2.1839186579046346</v>
      </c>
      <c r="D185" s="302">
        <f t="shared" si="55"/>
        <v>3.6271222541928432</v>
      </c>
      <c r="E185" s="303"/>
      <c r="F185" s="302">
        <v>1.851832450264139</v>
      </c>
      <c r="G185" s="302">
        <v>2.5910372918130551</v>
      </c>
      <c r="H185" s="302">
        <f t="shared" si="56"/>
        <v>4.4428697420771943</v>
      </c>
      <c r="I185" s="303"/>
      <c r="J185" s="302">
        <v>2.1963642292982763</v>
      </c>
      <c r="K185" s="302">
        <v>3.7151705718422265</v>
      </c>
      <c r="L185" s="302">
        <f t="shared" si="57"/>
        <v>5.9115348011405029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1.3503648602425056</v>
      </c>
      <c r="C186" s="302">
        <v>27.994802698004573</v>
      </c>
      <c r="D186" s="302">
        <f t="shared" si="55"/>
        <v>29.345167558247077</v>
      </c>
      <c r="E186" s="303"/>
      <c r="F186" s="302">
        <v>1.362552887704656</v>
      </c>
      <c r="G186" s="302">
        <v>23.977562486919332</v>
      </c>
      <c r="H186" s="302">
        <f t="shared" si="56"/>
        <v>25.340115374623988</v>
      </c>
      <c r="I186" s="303"/>
      <c r="J186" s="302">
        <v>2.6302080134602068</v>
      </c>
      <c r="K186" s="302">
        <v>23.325188519267972</v>
      </c>
      <c r="L186" s="302">
        <f t="shared" si="57"/>
        <v>25.95539653272818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3.4399631835906006</v>
      </c>
      <c r="C187" s="302">
        <v>13.007665221348521</v>
      </c>
      <c r="D187" s="302">
        <f t="shared" si="55"/>
        <v>16.44762840493912</v>
      </c>
      <c r="E187" s="303"/>
      <c r="F187" s="302">
        <v>3.8449611820109166</v>
      </c>
      <c r="G187" s="302">
        <v>11.835053695224227</v>
      </c>
      <c r="H187" s="302">
        <f t="shared" si="56"/>
        <v>15.680014877235143</v>
      </c>
      <c r="I187" s="303"/>
      <c r="J187" s="302">
        <v>3.8897082658412696</v>
      </c>
      <c r="K187" s="302">
        <v>9.2042356228709004</v>
      </c>
      <c r="L187" s="302">
        <f t="shared" si="57"/>
        <v>13.09394388871217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21.091038515744138</v>
      </c>
      <c r="C189" s="311">
        <f t="shared" ref="C189:D189" si="58">SUM(C179:C187)</f>
        <v>73.211961484255838</v>
      </c>
      <c r="D189" s="311">
        <f t="shared" si="58"/>
        <v>94.302999999999983</v>
      </c>
      <c r="E189" s="311"/>
      <c r="F189" s="311">
        <f t="shared" ref="F189:H189" si="59">SUM(F179:F187)</f>
        <v>25.940405634471148</v>
      </c>
      <c r="G189" s="311">
        <f t="shared" si="59"/>
        <v>76.667594365528771</v>
      </c>
      <c r="H189" s="311">
        <f t="shared" si="59"/>
        <v>102.6079999999999</v>
      </c>
      <c r="I189" s="311"/>
      <c r="J189" s="311">
        <f t="shared" ref="J189:L189" si="60">SUM(J179:J187)</f>
        <v>29.488938136511628</v>
      </c>
      <c r="K189" s="311">
        <f t="shared" si="60"/>
        <v>81.964061863488254</v>
      </c>
      <c r="L189" s="311">
        <f t="shared" si="60"/>
        <v>111.45299999999989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4.4365580947971015</v>
      </c>
      <c r="C196" s="302">
        <v>5.8799210875415051</v>
      </c>
      <c r="D196" s="302">
        <f>SUM(B196:C196)</f>
        <v>10.316479182338608</v>
      </c>
      <c r="E196" s="303"/>
      <c r="F196" s="302">
        <v>5.41518060947769</v>
      </c>
      <c r="G196" s="302">
        <v>6.4375088472897479</v>
      </c>
      <c r="H196" s="302">
        <f>SUM(F196:G196)</f>
        <v>11.852689456767438</v>
      </c>
      <c r="I196" s="303"/>
      <c r="J196" s="302">
        <v>7.2521736746315684</v>
      </c>
      <c r="K196" s="302">
        <v>9.3588936157255009</v>
      </c>
      <c r="L196" s="302">
        <f>SUM(J196:K196)</f>
        <v>16.61106729035707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1.6689111805046599</v>
      </c>
      <c r="C197" s="302">
        <v>1.3378997525380623</v>
      </c>
      <c r="D197" s="302">
        <f t="shared" ref="D197:D204" si="61">SUM(B197:C197)</f>
        <v>3.006810933042722</v>
      </c>
      <c r="E197" s="303"/>
      <c r="F197" s="302">
        <v>2.547413577825087</v>
      </c>
      <c r="G197" s="302">
        <v>1.8998595066288884</v>
      </c>
      <c r="H197" s="302">
        <f t="shared" ref="H197:H204" si="62">SUM(F197:G197)</f>
        <v>4.4472730844539754</v>
      </c>
      <c r="I197" s="303"/>
      <c r="J197" s="302">
        <v>3.3740397409730782</v>
      </c>
      <c r="K197" s="302">
        <v>2.4669725697437159</v>
      </c>
      <c r="L197" s="302">
        <f t="shared" ref="L197:L204" si="63">SUM(J197:K197)</f>
        <v>5.8410123107167937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2.3486866924122163</v>
      </c>
      <c r="C198" s="302">
        <v>1.2657098205500628</v>
      </c>
      <c r="D198" s="302">
        <f t="shared" si="61"/>
        <v>3.614396512962279</v>
      </c>
      <c r="E198" s="303"/>
      <c r="F198" s="302">
        <v>3.2346367026579599</v>
      </c>
      <c r="G198" s="302">
        <v>1.6753441114415839</v>
      </c>
      <c r="H198" s="302">
        <f t="shared" si="62"/>
        <v>4.9099808140995442</v>
      </c>
      <c r="I198" s="303"/>
      <c r="J198" s="302">
        <v>4.3959348358956287</v>
      </c>
      <c r="K198" s="302">
        <v>1.8671729645926516</v>
      </c>
      <c r="L198" s="302">
        <f t="shared" si="63"/>
        <v>6.2631078004882799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4.0533699215904395</v>
      </c>
      <c r="C199" s="302">
        <v>1.1798256049255584</v>
      </c>
      <c r="D199" s="302">
        <f t="shared" si="61"/>
        <v>5.2331955265159982</v>
      </c>
      <c r="E199" s="303"/>
      <c r="F199" s="302">
        <v>4.5059653377118627</v>
      </c>
      <c r="G199" s="302">
        <v>1.5947926686353966</v>
      </c>
      <c r="H199" s="302">
        <f t="shared" si="62"/>
        <v>6.1007580063472595</v>
      </c>
      <c r="I199" s="303"/>
      <c r="J199" s="302">
        <v>5.4887071610109848</v>
      </c>
      <c r="K199" s="302">
        <v>2.3037395510328258</v>
      </c>
      <c r="L199" s="302">
        <f t="shared" si="63"/>
        <v>7.7924467120438106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5.2923592512219155</v>
      </c>
      <c r="C200" s="302">
        <v>16.803029200760744</v>
      </c>
      <c r="D200" s="302">
        <f t="shared" si="61"/>
        <v>22.095388451982657</v>
      </c>
      <c r="E200" s="303"/>
      <c r="F200" s="302">
        <v>5.2115199002325827</v>
      </c>
      <c r="G200" s="302">
        <v>13.358070860543187</v>
      </c>
      <c r="H200" s="302">
        <f t="shared" si="62"/>
        <v>18.569590760775768</v>
      </c>
      <c r="I200" s="303"/>
      <c r="J200" s="302">
        <v>4.8036620798046625</v>
      </c>
      <c r="K200" s="302">
        <v>14.278051110814282</v>
      </c>
      <c r="L200" s="302">
        <f t="shared" si="63"/>
        <v>19.081713190618945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4.4323958176115248</v>
      </c>
      <c r="C201" s="302">
        <v>0.94606017614359339</v>
      </c>
      <c r="D201" s="302">
        <f t="shared" si="61"/>
        <v>5.378455993755118</v>
      </c>
      <c r="E201" s="303"/>
      <c r="F201" s="302">
        <v>4.5270181070372439</v>
      </c>
      <c r="G201" s="302">
        <v>1.2487090345607561</v>
      </c>
      <c r="H201" s="302">
        <f t="shared" si="62"/>
        <v>5.7757271415979998</v>
      </c>
      <c r="I201" s="303"/>
      <c r="J201" s="302">
        <v>5.8618344568063634</v>
      </c>
      <c r="K201" s="302">
        <v>1.4974831881311301</v>
      </c>
      <c r="L201" s="302">
        <f t="shared" si="63"/>
        <v>7.3593176449374935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3.5755609051467179</v>
      </c>
      <c r="C202" s="302">
        <v>3.4739810694210957</v>
      </c>
      <c r="D202" s="302">
        <f t="shared" si="61"/>
        <v>7.0495419745678136</v>
      </c>
      <c r="E202" s="303"/>
      <c r="F202" s="302">
        <v>3.8937851204142615</v>
      </c>
      <c r="G202" s="302">
        <v>4.2058123614899197</v>
      </c>
      <c r="H202" s="302">
        <f t="shared" si="62"/>
        <v>8.0995974819041816</v>
      </c>
      <c r="I202" s="303"/>
      <c r="J202" s="302">
        <v>4.9192708839053481</v>
      </c>
      <c r="K202" s="302">
        <v>5.0847850142648783</v>
      </c>
      <c r="L202" s="302">
        <f t="shared" si="63"/>
        <v>10.004055898170225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0.37378784620171907</v>
      </c>
      <c r="C203" s="302">
        <v>2.4333243504864535</v>
      </c>
      <c r="D203" s="302">
        <f t="shared" si="61"/>
        <v>2.8071121966881725</v>
      </c>
      <c r="E203" s="303"/>
      <c r="F203" s="302">
        <v>0.33736157575828735</v>
      </c>
      <c r="G203" s="302">
        <v>2.9351061776246898</v>
      </c>
      <c r="H203" s="302">
        <f t="shared" si="62"/>
        <v>3.2724677533829771</v>
      </c>
      <c r="I203" s="303"/>
      <c r="J203" s="302">
        <v>1.0088568206339499</v>
      </c>
      <c r="K203" s="302">
        <v>4.0599419868264013</v>
      </c>
      <c r="L203" s="302">
        <f t="shared" si="63"/>
        <v>5.0687988074603512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37.822298598403087</v>
      </c>
      <c r="C204" s="302">
        <v>24.747320629743513</v>
      </c>
      <c r="D204" s="302">
        <f t="shared" si="61"/>
        <v>62.5696192281466</v>
      </c>
      <c r="E204" s="303"/>
      <c r="F204" s="302">
        <v>39.394542148614853</v>
      </c>
      <c r="G204" s="302">
        <v>27.302373352055742</v>
      </c>
      <c r="H204" s="302">
        <f t="shared" si="62"/>
        <v>66.696915500670599</v>
      </c>
      <c r="I204" s="303"/>
      <c r="J204" s="302">
        <v>44.273498667494913</v>
      </c>
      <c r="K204" s="302">
        <v>30.995981677712059</v>
      </c>
      <c r="L204" s="302">
        <f t="shared" si="63"/>
        <v>75.269480345206972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64.003928307889382</v>
      </c>
      <c r="C206" s="311">
        <f t="shared" ref="C206:D206" si="64">SUM(C196:C204)</f>
        <v>58.067071692110588</v>
      </c>
      <c r="D206" s="311">
        <f t="shared" si="64"/>
        <v>122.07099999999997</v>
      </c>
      <c r="E206" s="311"/>
      <c r="F206" s="311">
        <f t="shared" ref="F206:H206" si="65">SUM(F196:F204)</f>
        <v>69.067423079729821</v>
      </c>
      <c r="G206" s="311">
        <f t="shared" si="65"/>
        <v>60.657576920269918</v>
      </c>
      <c r="H206" s="311">
        <f t="shared" si="65"/>
        <v>129.72499999999974</v>
      </c>
      <c r="I206" s="311"/>
      <c r="J206" s="311">
        <f t="shared" ref="J206:L206" si="66">SUM(J196:J204)</f>
        <v>81.37797832115649</v>
      </c>
      <c r="K206" s="311">
        <f t="shared" si="66"/>
        <v>71.91302167884345</v>
      </c>
      <c r="L206" s="311">
        <f t="shared" si="66"/>
        <v>153.29099999999994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1.4730318499077144</v>
      </c>
      <c r="C213" s="302">
        <v>2.1691799400545282</v>
      </c>
      <c r="D213" s="302">
        <f>SUM(B213:C213)</f>
        <v>3.6422117899622428</v>
      </c>
      <c r="E213" s="303"/>
      <c r="F213" s="302">
        <v>1.3445584258145717</v>
      </c>
      <c r="G213" s="302">
        <v>1.2959402082220663</v>
      </c>
      <c r="H213" s="302">
        <f>SUM(F213:G213)</f>
        <v>2.6404986340366383</v>
      </c>
      <c r="I213" s="303"/>
      <c r="J213" s="302">
        <v>1.5476481053411726</v>
      </c>
      <c r="K213" s="302">
        <v>1.31172585511853</v>
      </c>
      <c r="L213" s="302">
        <f>SUM(J213:K213)</f>
        <v>2.8593739604597026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1.494111261619244</v>
      </c>
      <c r="C214" s="302">
        <v>3.3084830236667351</v>
      </c>
      <c r="D214" s="302">
        <f t="shared" ref="D214:D221" si="67">SUM(B214:C214)</f>
        <v>4.8025942852859789</v>
      </c>
      <c r="E214" s="303"/>
      <c r="F214" s="302">
        <v>1.3933628349458462</v>
      </c>
      <c r="G214" s="302">
        <v>2.2092349496510466</v>
      </c>
      <c r="H214" s="302">
        <f t="shared" ref="H214:H221" si="68">SUM(F214:G214)</f>
        <v>3.6025977845968926</v>
      </c>
      <c r="I214" s="303"/>
      <c r="J214" s="302">
        <v>1.3828185837564502</v>
      </c>
      <c r="K214" s="302">
        <v>2.2894119413904868</v>
      </c>
      <c r="L214" s="302">
        <f t="shared" ref="L214:L221" si="69">SUM(J214:K214)</f>
        <v>3.6722305251469369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2.3514010722367558</v>
      </c>
      <c r="C215" s="302">
        <v>2.9385879798081787</v>
      </c>
      <c r="D215" s="302">
        <f t="shared" si="67"/>
        <v>5.289989052044934</v>
      </c>
      <c r="E215" s="303"/>
      <c r="F215" s="302">
        <v>2.5459538084828481</v>
      </c>
      <c r="G215" s="302">
        <v>1.7728050401635658</v>
      </c>
      <c r="H215" s="302">
        <f t="shared" si="68"/>
        <v>4.3187588486464144</v>
      </c>
      <c r="I215" s="303"/>
      <c r="J215" s="302">
        <v>2.4485180281994507</v>
      </c>
      <c r="K215" s="302">
        <v>1.6065980681662864</v>
      </c>
      <c r="L215" s="302">
        <f t="shared" si="69"/>
        <v>4.0551160963657367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1.4191877046802639</v>
      </c>
      <c r="C216" s="302">
        <v>0.34449289534681465</v>
      </c>
      <c r="D216" s="302">
        <f t="shared" si="67"/>
        <v>1.7636806000270786</v>
      </c>
      <c r="E216" s="303"/>
      <c r="F216" s="302">
        <v>0.97598189674930247</v>
      </c>
      <c r="G216" s="302">
        <v>0.23081770648500186</v>
      </c>
      <c r="H216" s="302">
        <f t="shared" si="68"/>
        <v>1.2067996032343042</v>
      </c>
      <c r="I216" s="303"/>
      <c r="J216" s="302">
        <v>0.56862915085340671</v>
      </c>
      <c r="K216" s="302">
        <v>0.17810805456333625</v>
      </c>
      <c r="L216" s="302">
        <f t="shared" si="69"/>
        <v>0.74673720541674293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0.38676619424938063</v>
      </c>
      <c r="C217" s="302">
        <v>1.1695994894932893</v>
      </c>
      <c r="D217" s="302">
        <f t="shared" si="67"/>
        <v>1.55636568374267</v>
      </c>
      <c r="E217" s="303"/>
      <c r="F217" s="302">
        <v>0.32658972081340337</v>
      </c>
      <c r="G217" s="302">
        <v>0.52640190645404361</v>
      </c>
      <c r="H217" s="302">
        <f t="shared" si="68"/>
        <v>0.85299162726744693</v>
      </c>
      <c r="I217" s="303"/>
      <c r="J217" s="302">
        <v>0.37772703602428676</v>
      </c>
      <c r="K217" s="302">
        <v>0.40586824179832559</v>
      </c>
      <c r="L217" s="302">
        <f t="shared" si="69"/>
        <v>0.78359527782261229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0.40337042986383326</v>
      </c>
      <c r="C218" s="302">
        <v>0.22401189344377548</v>
      </c>
      <c r="D218" s="302">
        <f t="shared" si="67"/>
        <v>0.62738232330760879</v>
      </c>
      <c r="E218" s="303"/>
      <c r="F218" s="302">
        <v>0.32131512010431301</v>
      </c>
      <c r="G218" s="302">
        <v>0.17636120072809591</v>
      </c>
      <c r="H218" s="302">
        <f t="shared" si="68"/>
        <v>0.49767632083240892</v>
      </c>
      <c r="I218" s="303"/>
      <c r="J218" s="302">
        <v>0.2797597042903332</v>
      </c>
      <c r="K218" s="302">
        <v>0.19842208654190774</v>
      </c>
      <c r="L218" s="302">
        <f t="shared" si="69"/>
        <v>0.47818179083224094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0.60390822693647495</v>
      </c>
      <c r="C219" s="302">
        <v>0.38317020966686927</v>
      </c>
      <c r="D219" s="302">
        <f t="shared" si="67"/>
        <v>0.98707843660334427</v>
      </c>
      <c r="E219" s="303"/>
      <c r="F219" s="302">
        <v>0.41786827622436573</v>
      </c>
      <c r="G219" s="302">
        <v>0.22416827870620393</v>
      </c>
      <c r="H219" s="302">
        <f t="shared" si="68"/>
        <v>0.64203655493056966</v>
      </c>
      <c r="I219" s="303"/>
      <c r="J219" s="302">
        <v>0.38276303595692485</v>
      </c>
      <c r="K219" s="302">
        <v>0.24686291793367132</v>
      </c>
      <c r="L219" s="302">
        <f t="shared" si="69"/>
        <v>0.62962595389059617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8.2741141780116836E-2</v>
      </c>
      <c r="C220" s="302">
        <v>0.31416495501837238</v>
      </c>
      <c r="D220" s="302">
        <f t="shared" si="67"/>
        <v>0.39690609679848921</v>
      </c>
      <c r="E220" s="303"/>
      <c r="F220" s="302">
        <v>5.4769201881870573E-2</v>
      </c>
      <c r="G220" s="302">
        <v>0.16841165547458384</v>
      </c>
      <c r="H220" s="302">
        <f t="shared" si="68"/>
        <v>0.2231808573564544</v>
      </c>
      <c r="I220" s="303"/>
      <c r="J220" s="302">
        <v>3.4844102100059303E-2</v>
      </c>
      <c r="K220" s="302">
        <v>0.17498126938923045</v>
      </c>
      <c r="L220" s="302">
        <f t="shared" si="69"/>
        <v>0.20982537148928976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0.5704358532661532</v>
      </c>
      <c r="C221" s="302">
        <v>0.92935587896149063</v>
      </c>
      <c r="D221" s="302">
        <f t="shared" si="67"/>
        <v>1.4997917322276439</v>
      </c>
      <c r="E221" s="303"/>
      <c r="F221" s="302">
        <v>0.44853505151348089</v>
      </c>
      <c r="G221" s="302">
        <v>0.56092471758539342</v>
      </c>
      <c r="H221" s="302">
        <f t="shared" si="68"/>
        <v>1.0094597690988742</v>
      </c>
      <c r="I221" s="303"/>
      <c r="J221" s="302">
        <v>0.31825809278649669</v>
      </c>
      <c r="K221" s="302">
        <v>0.48805572578965228</v>
      </c>
      <c r="L221" s="302">
        <f t="shared" si="69"/>
        <v>0.80631381857614892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8.7849537345399362</v>
      </c>
      <c r="C223" s="311">
        <f t="shared" ref="C223:D223" si="70">SUM(C213:C221)</f>
        <v>11.781046265460052</v>
      </c>
      <c r="D223" s="311">
        <f t="shared" si="70"/>
        <v>20.565999999999988</v>
      </c>
      <c r="E223" s="311"/>
      <c r="F223" s="311">
        <f t="shared" ref="F223:H223" si="71">SUM(F213:F221)</f>
        <v>7.8289343365300015</v>
      </c>
      <c r="G223" s="311">
        <f t="shared" si="71"/>
        <v>7.165065663470001</v>
      </c>
      <c r="H223" s="311">
        <f t="shared" si="71"/>
        <v>14.994000000000003</v>
      </c>
      <c r="I223" s="311"/>
      <c r="J223" s="311">
        <f t="shared" ref="J223:L223" si="72">SUM(J213:J221)</f>
        <v>7.3409658393085815</v>
      </c>
      <c r="K223" s="311">
        <f t="shared" si="72"/>
        <v>6.9000341606914271</v>
      </c>
      <c r="L223" s="311">
        <f t="shared" si="72"/>
        <v>14.241000000000007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1.8010093834966787</v>
      </c>
      <c r="C230" s="302">
        <v>5.9885573327705437</v>
      </c>
      <c r="D230" s="302">
        <f>SUM(B230:C230)</f>
        <v>7.7895667162672222</v>
      </c>
      <c r="E230" s="303"/>
      <c r="F230" s="302">
        <v>1.9896369471537758</v>
      </c>
      <c r="G230" s="302">
        <v>5.4272776095320587</v>
      </c>
      <c r="H230" s="302">
        <f>SUM(F230:G230)</f>
        <v>7.4169145566858345</v>
      </c>
      <c r="I230" s="303"/>
      <c r="J230" s="302">
        <v>2.5360839346273529</v>
      </c>
      <c r="K230" s="302">
        <v>5.9300934872173077</v>
      </c>
      <c r="L230" s="302">
        <f>SUM(J230:K230)</f>
        <v>8.4661774218446606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3.5390175683997454</v>
      </c>
      <c r="C231" s="302">
        <v>15.884760343863746</v>
      </c>
      <c r="D231" s="302">
        <f t="shared" ref="D231:D238" si="73">SUM(B231:C231)</f>
        <v>19.423777912263493</v>
      </c>
      <c r="E231" s="303"/>
      <c r="F231" s="302">
        <v>4.337255028197915</v>
      </c>
      <c r="G231" s="302">
        <v>15.309012649379891</v>
      </c>
      <c r="H231" s="302">
        <f t="shared" ref="H231:H238" si="74">SUM(F231:G231)</f>
        <v>19.646267677577807</v>
      </c>
      <c r="I231" s="303"/>
      <c r="J231" s="302">
        <v>5.8184792167186403</v>
      </c>
      <c r="K231" s="302">
        <v>18.286844727351919</v>
      </c>
      <c r="L231" s="302">
        <f t="shared" ref="L231:L238" si="75">SUM(J231:K231)</f>
        <v>24.105323944070559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2.3385933830992789</v>
      </c>
      <c r="C232" s="302">
        <v>5.2141791510992839</v>
      </c>
      <c r="D232" s="302">
        <f t="shared" si="73"/>
        <v>7.5527725341985628</v>
      </c>
      <c r="E232" s="303"/>
      <c r="F232" s="302">
        <v>2.5653212595752857</v>
      </c>
      <c r="G232" s="302">
        <v>4.7831467125914111</v>
      </c>
      <c r="H232" s="302">
        <f t="shared" si="74"/>
        <v>7.3484679721666968</v>
      </c>
      <c r="I232" s="303"/>
      <c r="J232" s="302">
        <v>3.0016236921481894</v>
      </c>
      <c r="K232" s="302">
        <v>5.0996874430553971</v>
      </c>
      <c r="L232" s="302">
        <f t="shared" si="75"/>
        <v>8.101311135203586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1.9697963338084712</v>
      </c>
      <c r="C233" s="302">
        <v>0.89574942276877567</v>
      </c>
      <c r="D233" s="302">
        <f t="shared" si="73"/>
        <v>2.8655457565772471</v>
      </c>
      <c r="E233" s="303"/>
      <c r="F233" s="302">
        <v>1.6849139771909978</v>
      </c>
      <c r="G233" s="302">
        <v>0.78622019234320695</v>
      </c>
      <c r="H233" s="302">
        <f t="shared" si="74"/>
        <v>2.4711341695342046</v>
      </c>
      <c r="I233" s="303"/>
      <c r="J233" s="302">
        <v>1.3173111359906249</v>
      </c>
      <c r="K233" s="302">
        <v>0.78653496078960417</v>
      </c>
      <c r="L233" s="302">
        <f t="shared" si="75"/>
        <v>2.103846096780229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0.17882558250865196</v>
      </c>
      <c r="C234" s="302">
        <v>3.0341559702811822</v>
      </c>
      <c r="D234" s="302">
        <f t="shared" si="73"/>
        <v>3.212981552789834</v>
      </c>
      <c r="E234" s="303"/>
      <c r="F234" s="302">
        <v>0.18881095981456264</v>
      </c>
      <c r="G234" s="302">
        <v>1.9020657241531902</v>
      </c>
      <c r="H234" s="302">
        <f t="shared" si="74"/>
        <v>2.0908766839677528</v>
      </c>
      <c r="I234" s="303"/>
      <c r="J234" s="302">
        <v>0.28732991117259371</v>
      </c>
      <c r="K234" s="302">
        <v>1.8639824923803483</v>
      </c>
      <c r="L234" s="302">
        <f t="shared" si="75"/>
        <v>2.1513124035529421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0.41904669947477485</v>
      </c>
      <c r="C235" s="302">
        <v>0.49025639104184959</v>
      </c>
      <c r="D235" s="302">
        <f t="shared" si="73"/>
        <v>0.90930309051662439</v>
      </c>
      <c r="E235" s="303"/>
      <c r="F235" s="302">
        <v>0.36127911484886305</v>
      </c>
      <c r="G235" s="302">
        <v>0.3892519615360836</v>
      </c>
      <c r="H235" s="302">
        <f t="shared" si="74"/>
        <v>0.75053107638494665</v>
      </c>
      <c r="I235" s="303"/>
      <c r="J235" s="302">
        <v>0.43731721915204391</v>
      </c>
      <c r="K235" s="302">
        <v>0.61285530789752296</v>
      </c>
      <c r="L235" s="302">
        <f t="shared" si="75"/>
        <v>1.050172527049567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0.96938530817227964</v>
      </c>
      <c r="C236" s="302">
        <v>0.87544833116675769</v>
      </c>
      <c r="D236" s="302">
        <f t="shared" si="73"/>
        <v>1.8448336393390372</v>
      </c>
      <c r="E236" s="303"/>
      <c r="F236" s="302">
        <v>0.70262860068036048</v>
      </c>
      <c r="G236" s="302">
        <v>0.60467734236692205</v>
      </c>
      <c r="H236" s="302">
        <f t="shared" si="74"/>
        <v>1.3073059430472824</v>
      </c>
      <c r="I236" s="303"/>
      <c r="J236" s="302">
        <v>0.82580546477843075</v>
      </c>
      <c r="K236" s="302">
        <v>0.86262690443672707</v>
      </c>
      <c r="L236" s="302">
        <f t="shared" si="75"/>
        <v>1.6884323692151577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0.10305750544581002</v>
      </c>
      <c r="C237" s="302">
        <v>0.35394453888250088</v>
      </c>
      <c r="D237" s="302">
        <f t="shared" si="73"/>
        <v>0.45700204432831093</v>
      </c>
      <c r="E237" s="303"/>
      <c r="F237" s="302">
        <v>7.6098164491676043E-2</v>
      </c>
      <c r="G237" s="302">
        <v>0.29076828729743431</v>
      </c>
      <c r="H237" s="302">
        <f t="shared" si="74"/>
        <v>0.36686645178911037</v>
      </c>
      <c r="I237" s="303"/>
      <c r="J237" s="302">
        <v>0.11084827120559419</v>
      </c>
      <c r="K237" s="302">
        <v>0.38640069909813635</v>
      </c>
      <c r="L237" s="302">
        <f t="shared" si="75"/>
        <v>0.49724897030373055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0.21945705825887601</v>
      </c>
      <c r="C238" s="302">
        <v>0.41775969546078068</v>
      </c>
      <c r="D238" s="302">
        <f t="shared" si="73"/>
        <v>0.63721675371965669</v>
      </c>
      <c r="E238" s="303"/>
      <c r="F238" s="302">
        <v>0.14449251444573219</v>
      </c>
      <c r="G238" s="302">
        <v>0.24014295440064215</v>
      </c>
      <c r="H238" s="302">
        <f t="shared" si="74"/>
        <v>0.38463546884637434</v>
      </c>
      <c r="I238" s="303"/>
      <c r="J238" s="302">
        <v>0.16317779751138897</v>
      </c>
      <c r="K238" s="302">
        <v>0.23199733446828316</v>
      </c>
      <c r="L238" s="302">
        <f t="shared" si="75"/>
        <v>0.39517513197967213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11.538188822664566</v>
      </c>
      <c r="C240" s="311">
        <f t="shared" ref="C240:D240" si="76">SUM(C230:C238)</f>
        <v>33.154811177335425</v>
      </c>
      <c r="D240" s="311">
        <f t="shared" si="76"/>
        <v>44.692999999999984</v>
      </c>
      <c r="E240" s="311"/>
      <c r="F240" s="311">
        <f t="shared" ref="F240:H240" si="77">SUM(F230:F238)</f>
        <v>12.050436566399169</v>
      </c>
      <c r="G240" s="311">
        <f t="shared" si="77"/>
        <v>29.732563433600841</v>
      </c>
      <c r="H240" s="311">
        <f t="shared" si="77"/>
        <v>41.783000000000001</v>
      </c>
      <c r="I240" s="311"/>
      <c r="J240" s="311">
        <f t="shared" ref="J240:L240" si="78">SUM(J230:J238)</f>
        <v>14.497976643304858</v>
      </c>
      <c r="K240" s="311">
        <f t="shared" si="78"/>
        <v>34.061023356695252</v>
      </c>
      <c r="L240" s="311">
        <f t="shared" si="78"/>
        <v>48.559000000000104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2.6781760976298767</v>
      </c>
      <c r="C247" s="302">
        <v>6.0264079277837217</v>
      </c>
      <c r="D247" s="302">
        <f>SUM(B247:C247)</f>
        <v>8.7045840254135989</v>
      </c>
      <c r="E247" s="303"/>
      <c r="F247" s="302">
        <v>2.9975493241664144</v>
      </c>
      <c r="G247" s="302">
        <v>6.3023253053507684</v>
      </c>
      <c r="H247" s="302">
        <f>SUM(F247:G247)</f>
        <v>9.2998746295171824</v>
      </c>
      <c r="I247" s="303"/>
      <c r="J247" s="302">
        <v>2.9962344670269494</v>
      </c>
      <c r="K247" s="302">
        <v>5.3975900575925904</v>
      </c>
      <c r="L247" s="302">
        <f>SUM(J247:K247)</f>
        <v>8.3938245246195393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3.5874447879350075</v>
      </c>
      <c r="C248" s="302">
        <v>6.4848059529886797</v>
      </c>
      <c r="D248" s="302">
        <f t="shared" ref="D248:D255" si="79">SUM(B248:C248)</f>
        <v>10.072250740923687</v>
      </c>
      <c r="E248" s="303"/>
      <c r="F248" s="302">
        <v>4.5018210921402719</v>
      </c>
      <c r="G248" s="302">
        <v>7.3540808553617119</v>
      </c>
      <c r="H248" s="302">
        <f t="shared" ref="H248:H255" si="80">SUM(F248:G248)</f>
        <v>11.855901947501984</v>
      </c>
      <c r="I248" s="303"/>
      <c r="J248" s="302">
        <v>4.86805310107514</v>
      </c>
      <c r="K248" s="302">
        <v>7.5643937417669216</v>
      </c>
      <c r="L248" s="302">
        <f t="shared" ref="L248:L255" si="81">SUM(J248:K248)</f>
        <v>12.432446842842062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4.9516921769272226</v>
      </c>
      <c r="C249" s="302">
        <v>6.8587058722146654</v>
      </c>
      <c r="D249" s="302">
        <f t="shared" si="79"/>
        <v>11.810398049141888</v>
      </c>
      <c r="E249" s="303"/>
      <c r="F249" s="302">
        <v>5.0653353959848992</v>
      </c>
      <c r="G249" s="302">
        <v>7.1058491119743667</v>
      </c>
      <c r="H249" s="302">
        <f t="shared" si="80"/>
        <v>12.171184507959266</v>
      </c>
      <c r="I249" s="303"/>
      <c r="J249" s="302">
        <v>4.6360222977037164</v>
      </c>
      <c r="K249" s="302">
        <v>5.5479767107606595</v>
      </c>
      <c r="L249" s="302">
        <f t="shared" si="81"/>
        <v>10.183999008464376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9.3868289525241551</v>
      </c>
      <c r="C250" s="302">
        <v>3.4550083764573261</v>
      </c>
      <c r="D250" s="302">
        <f t="shared" si="79"/>
        <v>12.84183732898148</v>
      </c>
      <c r="E250" s="303"/>
      <c r="F250" s="302">
        <v>7.6761536319008838</v>
      </c>
      <c r="G250" s="302">
        <v>3.1521312039096632</v>
      </c>
      <c r="H250" s="302">
        <f t="shared" si="80"/>
        <v>10.828284835810546</v>
      </c>
      <c r="I250" s="303"/>
      <c r="J250" s="302">
        <v>4.685151408771608</v>
      </c>
      <c r="K250" s="302">
        <v>2.4157235958223806</v>
      </c>
      <c r="L250" s="302">
        <f t="shared" si="81"/>
        <v>7.1008750045939886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0.15662553961607262</v>
      </c>
      <c r="C251" s="302">
        <v>0.86525298880582258</v>
      </c>
      <c r="D251" s="302">
        <f t="shared" si="79"/>
        <v>1.0218785284218952</v>
      </c>
      <c r="E251" s="303"/>
      <c r="F251" s="302">
        <v>0.12839114444498392</v>
      </c>
      <c r="G251" s="302">
        <v>0.63605618633637029</v>
      </c>
      <c r="H251" s="302">
        <f t="shared" si="80"/>
        <v>0.76444733078135418</v>
      </c>
      <c r="I251" s="303"/>
      <c r="J251" s="302">
        <v>0.18884847281782333</v>
      </c>
      <c r="K251" s="302">
        <v>0.54186009637184007</v>
      </c>
      <c r="L251" s="302">
        <f t="shared" si="81"/>
        <v>0.73070856918966343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0.37060033151649724</v>
      </c>
      <c r="C252" s="302">
        <v>0.23468973861524778</v>
      </c>
      <c r="D252" s="302">
        <f t="shared" si="79"/>
        <v>0.60529007013174496</v>
      </c>
      <c r="E252" s="303"/>
      <c r="F252" s="302">
        <v>0.26939234268682355</v>
      </c>
      <c r="G252" s="302">
        <v>0.19494902400019437</v>
      </c>
      <c r="H252" s="302">
        <f t="shared" si="80"/>
        <v>0.46434136668701792</v>
      </c>
      <c r="I252" s="303"/>
      <c r="J252" s="302">
        <v>0.26338450832313581</v>
      </c>
      <c r="K252" s="302">
        <v>0.23534417055478726</v>
      </c>
      <c r="L252" s="302">
        <f t="shared" si="81"/>
        <v>0.49872867887792305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2.695653564623973</v>
      </c>
      <c r="C253" s="302">
        <v>1.208370753496975</v>
      </c>
      <c r="D253" s="302">
        <f t="shared" si="79"/>
        <v>3.904024318120948</v>
      </c>
      <c r="E253" s="303"/>
      <c r="F253" s="302">
        <v>2.0275662246392012</v>
      </c>
      <c r="G253" s="302">
        <v>0.98349277279230318</v>
      </c>
      <c r="H253" s="302">
        <f t="shared" si="80"/>
        <v>3.0110589974315043</v>
      </c>
      <c r="I253" s="303"/>
      <c r="J253" s="302">
        <v>1.8732455708119042</v>
      </c>
      <c r="K253" s="302">
        <v>1.0192048856624434</v>
      </c>
      <c r="L253" s="302">
        <f t="shared" si="81"/>
        <v>2.8924504564743474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0.10698948825814809</v>
      </c>
      <c r="C254" s="302">
        <v>0.23919821255394913</v>
      </c>
      <c r="D254" s="302">
        <f t="shared" si="79"/>
        <v>0.34618770081209721</v>
      </c>
      <c r="E254" s="303"/>
      <c r="F254" s="302">
        <v>7.3119918153111266E-2</v>
      </c>
      <c r="G254" s="302">
        <v>0.29182592898739845</v>
      </c>
      <c r="H254" s="302">
        <f t="shared" si="80"/>
        <v>0.3649458471405097</v>
      </c>
      <c r="I254" s="303"/>
      <c r="J254" s="302">
        <v>0.1019707636862829</v>
      </c>
      <c r="K254" s="302">
        <v>0.36182334625715512</v>
      </c>
      <c r="L254" s="302">
        <f t="shared" si="81"/>
        <v>0.463794109943438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0.35540127476347644</v>
      </c>
      <c r="C255" s="302">
        <v>0.36714796328922389</v>
      </c>
      <c r="D255" s="302">
        <f t="shared" si="79"/>
        <v>0.72254923805270033</v>
      </c>
      <c r="E255" s="303"/>
      <c r="F255" s="302">
        <v>0.221619085826889</v>
      </c>
      <c r="G255" s="302">
        <v>0.28934145134384526</v>
      </c>
      <c r="H255" s="302">
        <f t="shared" si="80"/>
        <v>0.5109605371707342</v>
      </c>
      <c r="I255" s="303"/>
      <c r="J255" s="302">
        <v>0.18779568402808969</v>
      </c>
      <c r="K255" s="302">
        <v>0.26637712096658789</v>
      </c>
      <c r="L255" s="302">
        <f t="shared" si="81"/>
        <v>0.4541728049946776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24.289412213794428</v>
      </c>
      <c r="C257" s="311">
        <f t="shared" ref="C257:D257" si="82">SUM(C247:C255)</f>
        <v>25.739587786205608</v>
      </c>
      <c r="D257" s="311">
        <f t="shared" si="82"/>
        <v>50.029000000000032</v>
      </c>
      <c r="E257" s="311"/>
      <c r="F257" s="311">
        <f t="shared" ref="F257:H257" si="83">SUM(F247:F255)</f>
        <v>22.960948159943477</v>
      </c>
      <c r="G257" s="311">
        <f t="shared" si="83"/>
        <v>26.310051840056623</v>
      </c>
      <c r="H257" s="311">
        <f t="shared" si="83"/>
        <v>49.2710000000001</v>
      </c>
      <c r="I257" s="311"/>
      <c r="J257" s="311">
        <f t="shared" ref="J257:L257" si="84">SUM(J247:J255)</f>
        <v>19.800706274244646</v>
      </c>
      <c r="K257" s="311">
        <f t="shared" si="84"/>
        <v>23.350293725755364</v>
      </c>
      <c r="L257" s="311">
        <f t="shared" si="84"/>
        <v>43.151000000000018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2.3921671009325949</v>
      </c>
      <c r="C264" s="302">
        <v>4.4539041178064425</v>
      </c>
      <c r="D264" s="302">
        <f>SUM(B264:C264)</f>
        <v>6.8460712187390378</v>
      </c>
      <c r="E264" s="303"/>
      <c r="F264" s="302">
        <v>3.3378011862821748</v>
      </c>
      <c r="G264" s="302">
        <v>4.5759118051147682</v>
      </c>
      <c r="H264" s="302">
        <f>SUM(F264:G264)</f>
        <v>7.9137129913969435</v>
      </c>
      <c r="I264" s="303"/>
      <c r="J264" s="302">
        <v>4.226393653708322</v>
      </c>
      <c r="K264" s="302">
        <v>5.6089128347090975</v>
      </c>
      <c r="L264" s="302">
        <f>SUM(J264:K264)</f>
        <v>9.8353064884174195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2.0648472178630399</v>
      </c>
      <c r="C265" s="302">
        <v>2.8905705193849265</v>
      </c>
      <c r="D265" s="302">
        <f t="shared" ref="D265:D272" si="85">SUM(B265:C265)</f>
        <v>4.9554177372479664</v>
      </c>
      <c r="E265" s="303"/>
      <c r="F265" s="302">
        <v>2.9896556613525691</v>
      </c>
      <c r="G265" s="302">
        <v>3.4649344889496954</v>
      </c>
      <c r="H265" s="302">
        <f t="shared" ref="H265:H272" si="86">SUM(F265:G265)</f>
        <v>6.4545901503022645</v>
      </c>
      <c r="I265" s="303"/>
      <c r="J265" s="302">
        <v>3.8181868796865381</v>
      </c>
      <c r="K265" s="302">
        <v>4.2604215341129024</v>
      </c>
      <c r="L265" s="302">
        <f t="shared" ref="L265:L272" si="87">SUM(J265:K265)</f>
        <v>8.0786084137994401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2.3109222647341254</v>
      </c>
      <c r="C266" s="302">
        <v>2.5359612105706435</v>
      </c>
      <c r="D266" s="302">
        <f t="shared" si="85"/>
        <v>4.8468834753047689</v>
      </c>
      <c r="E266" s="303"/>
      <c r="F266" s="302">
        <v>3.0751946196334377</v>
      </c>
      <c r="G266" s="302">
        <v>2.7214318575210918</v>
      </c>
      <c r="H266" s="302">
        <f t="shared" si="86"/>
        <v>5.7966264771545291</v>
      </c>
      <c r="I266" s="303"/>
      <c r="J266" s="302">
        <v>3.8164642598843477</v>
      </c>
      <c r="K266" s="302">
        <v>2.6171904112985622</v>
      </c>
      <c r="L266" s="302">
        <f t="shared" si="87"/>
        <v>6.4336546711829099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4.9370852840538015</v>
      </c>
      <c r="C267" s="302">
        <v>0.7679827427600443</v>
      </c>
      <c r="D267" s="302">
        <f t="shared" si="85"/>
        <v>5.7050680268138461</v>
      </c>
      <c r="E267" s="303"/>
      <c r="F267" s="302">
        <v>5.9522593847336731</v>
      </c>
      <c r="G267" s="302">
        <v>0.76706279048509052</v>
      </c>
      <c r="H267" s="302">
        <f t="shared" si="86"/>
        <v>6.719322175218764</v>
      </c>
      <c r="I267" s="303"/>
      <c r="J267" s="302">
        <v>5.1994287059143831</v>
      </c>
      <c r="K267" s="302">
        <v>0.90256598216803252</v>
      </c>
      <c r="L267" s="302">
        <f t="shared" si="87"/>
        <v>6.1019946880824154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0.37992050798194699</v>
      </c>
      <c r="C268" s="302">
        <v>1.9311609554790741</v>
      </c>
      <c r="D268" s="302">
        <f t="shared" si="85"/>
        <v>2.3110814634610213</v>
      </c>
      <c r="E268" s="303"/>
      <c r="F268" s="302">
        <v>0.55857343169398588</v>
      </c>
      <c r="G268" s="302">
        <v>1.2315582557144391</v>
      </c>
      <c r="H268" s="302">
        <f t="shared" si="86"/>
        <v>1.790131687408425</v>
      </c>
      <c r="I268" s="303"/>
      <c r="J268" s="302">
        <v>1.1169689067723503</v>
      </c>
      <c r="K268" s="302">
        <v>1.4044333163453613</v>
      </c>
      <c r="L268" s="302">
        <f t="shared" si="87"/>
        <v>2.5214022231177116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0.6255982149840702</v>
      </c>
      <c r="C269" s="302">
        <v>0.38597328475899451</v>
      </c>
      <c r="D269" s="302">
        <f t="shared" si="85"/>
        <v>1.0115714997430647</v>
      </c>
      <c r="E269" s="303"/>
      <c r="F269" s="302">
        <v>0.69876596893554499</v>
      </c>
      <c r="G269" s="302">
        <v>0.34051216801449785</v>
      </c>
      <c r="H269" s="302">
        <f t="shared" si="86"/>
        <v>1.0392781369500428</v>
      </c>
      <c r="I269" s="303"/>
      <c r="J269" s="302">
        <v>0.9357309550745061</v>
      </c>
      <c r="K269" s="302">
        <v>0.39420436752790428</v>
      </c>
      <c r="L269" s="302">
        <f t="shared" si="87"/>
        <v>1.3299353226024104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2.2500089097114411</v>
      </c>
      <c r="C270" s="302">
        <v>1.048051754296154</v>
      </c>
      <c r="D270" s="302">
        <f t="shared" si="85"/>
        <v>3.2980606640075951</v>
      </c>
      <c r="E270" s="303"/>
      <c r="F270" s="302">
        <v>2.3553713942543353</v>
      </c>
      <c r="G270" s="302">
        <v>0.86177832830826195</v>
      </c>
      <c r="H270" s="302">
        <f t="shared" si="86"/>
        <v>3.2171497225625973</v>
      </c>
      <c r="I270" s="303"/>
      <c r="J270" s="302">
        <v>2.6330734017612323</v>
      </c>
      <c r="K270" s="302">
        <v>0.94493092026182446</v>
      </c>
      <c r="L270" s="302">
        <f t="shared" si="87"/>
        <v>3.5780043220230566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8.4264396112940287E-2</v>
      </c>
      <c r="C271" s="302">
        <v>0.27166937010359982</v>
      </c>
      <c r="D271" s="302">
        <f t="shared" si="85"/>
        <v>0.3559337662165401</v>
      </c>
      <c r="E271" s="303"/>
      <c r="F271" s="302">
        <v>7.9298051906265044E-2</v>
      </c>
      <c r="G271" s="302">
        <v>0.21624277704529582</v>
      </c>
      <c r="H271" s="302">
        <f t="shared" si="86"/>
        <v>0.29554082895156086</v>
      </c>
      <c r="I271" s="303"/>
      <c r="J271" s="302">
        <v>0.17848252078744439</v>
      </c>
      <c r="K271" s="302">
        <v>0.1898494134777052</v>
      </c>
      <c r="L271" s="302">
        <f t="shared" si="87"/>
        <v>0.3683319342651496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0.80007971452855342</v>
      </c>
      <c r="C272" s="302">
        <v>0.4838324339376216</v>
      </c>
      <c r="D272" s="302">
        <f t="shared" si="85"/>
        <v>1.2839121484661751</v>
      </c>
      <c r="E272" s="303"/>
      <c r="F272" s="302">
        <v>0.86389216198008223</v>
      </c>
      <c r="G272" s="302">
        <v>0.33575566807478618</v>
      </c>
      <c r="H272" s="302">
        <f t="shared" si="86"/>
        <v>1.1996478300548685</v>
      </c>
      <c r="I272" s="303"/>
      <c r="J272" s="302">
        <v>0.72703995999378457</v>
      </c>
      <c r="K272" s="302">
        <v>0.3417219765156666</v>
      </c>
      <c r="L272" s="302">
        <f t="shared" si="87"/>
        <v>1.0687619365094512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15.844893610902513</v>
      </c>
      <c r="C274" s="311">
        <f t="shared" ref="C274:D274" si="88">SUM(C264:C272)</f>
        <v>14.7691063890975</v>
      </c>
      <c r="D274" s="311">
        <f t="shared" si="88"/>
        <v>30.614000000000011</v>
      </c>
      <c r="E274" s="311"/>
      <c r="F274" s="311">
        <f t="shared" ref="F274:H274" si="89">SUM(F264:F272)</f>
        <v>19.910811860772064</v>
      </c>
      <c r="G274" s="311">
        <f t="shared" si="89"/>
        <v>14.515188139227925</v>
      </c>
      <c r="H274" s="311">
        <f t="shared" si="89"/>
        <v>34.425999999999995</v>
      </c>
      <c r="I274" s="311"/>
      <c r="J274" s="311">
        <f t="shared" ref="J274:L274" si="90">SUM(J264:J272)</f>
        <v>22.651769243582908</v>
      </c>
      <c r="K274" s="311">
        <f t="shared" si="90"/>
        <v>16.664230756417059</v>
      </c>
      <c r="L274" s="311">
        <f t="shared" si="90"/>
        <v>39.315999999999967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7.8028561012092013</v>
      </c>
      <c r="C281" s="302">
        <v>13.50927222098324</v>
      </c>
      <c r="D281" s="302">
        <f>SUM(B281:C281)</f>
        <v>21.312128322192443</v>
      </c>
      <c r="E281" s="303"/>
      <c r="F281" s="302">
        <v>8.7988291950361468</v>
      </c>
      <c r="G281" s="302">
        <v>14.754922531751914</v>
      </c>
      <c r="H281" s="302">
        <f>SUM(F281:G281)</f>
        <v>23.553751726788061</v>
      </c>
      <c r="I281" s="303"/>
      <c r="J281" s="302">
        <v>11.113141078532877</v>
      </c>
      <c r="K281" s="302">
        <v>16.235156620195685</v>
      </c>
      <c r="L281" s="302">
        <f>SUM(J281:K281)</f>
        <v>27.348297698728562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18.217128734584861</v>
      </c>
      <c r="C282" s="302">
        <v>36.765687129091326</v>
      </c>
      <c r="D282" s="302">
        <f t="shared" ref="D282:D289" si="91">SUM(B282:C282)</f>
        <v>54.982815863676187</v>
      </c>
      <c r="E282" s="303"/>
      <c r="F282" s="302">
        <v>23.117914448660692</v>
      </c>
      <c r="G282" s="302">
        <v>41.742375083042248</v>
      </c>
      <c r="H282" s="302">
        <f t="shared" ref="H282:H289" si="92">SUM(F282:G282)</f>
        <v>64.860289531702932</v>
      </c>
      <c r="I282" s="303"/>
      <c r="J282" s="302">
        <v>31.778243354601269</v>
      </c>
      <c r="K282" s="302">
        <v>49.533880191587762</v>
      </c>
      <c r="L282" s="302">
        <f t="shared" ref="L282:L289" si="93">SUM(J282:K282)</f>
        <v>81.312123546189028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12.677145774312928</v>
      </c>
      <c r="C283" s="302">
        <v>14.177254667033223</v>
      </c>
      <c r="D283" s="302">
        <f t="shared" si="91"/>
        <v>26.854400441346151</v>
      </c>
      <c r="E283" s="303"/>
      <c r="F283" s="302">
        <v>13.351598968614367</v>
      </c>
      <c r="G283" s="302">
        <v>15.917466494602939</v>
      </c>
      <c r="H283" s="302">
        <f t="shared" si="92"/>
        <v>29.269065463217306</v>
      </c>
      <c r="I283" s="303"/>
      <c r="J283" s="302">
        <v>16.458448033362096</v>
      </c>
      <c r="K283" s="302">
        <v>15.562821538040732</v>
      </c>
      <c r="L283" s="302">
        <f t="shared" si="93"/>
        <v>32.021269571402826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20.259295696266495</v>
      </c>
      <c r="C284" s="302">
        <v>4.0869794270857396</v>
      </c>
      <c r="D284" s="302">
        <f t="shared" si="91"/>
        <v>24.346275123352235</v>
      </c>
      <c r="E284" s="303"/>
      <c r="F284" s="302">
        <v>16.148116888024237</v>
      </c>
      <c r="G284" s="302">
        <v>4.4475272673307682</v>
      </c>
      <c r="H284" s="302">
        <f t="shared" si="92"/>
        <v>20.595644155355004</v>
      </c>
      <c r="I284" s="303"/>
      <c r="J284" s="302">
        <v>12.703553451416187</v>
      </c>
      <c r="K284" s="302">
        <v>3.9758020667046061</v>
      </c>
      <c r="L284" s="302">
        <f t="shared" si="93"/>
        <v>16.679355518120794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0.5811772846955835</v>
      </c>
      <c r="C285" s="302">
        <v>3.6829573628163552</v>
      </c>
      <c r="D285" s="302">
        <f t="shared" si="91"/>
        <v>4.2641346475119386</v>
      </c>
      <c r="E285" s="303"/>
      <c r="F285" s="302">
        <v>0.57200241634666793</v>
      </c>
      <c r="G285" s="302">
        <v>2.6808019429761036</v>
      </c>
      <c r="H285" s="302">
        <f t="shared" si="92"/>
        <v>3.2528043593227718</v>
      </c>
      <c r="I285" s="303"/>
      <c r="J285" s="302">
        <v>1.3413009422405962</v>
      </c>
      <c r="K285" s="302">
        <v>2.5067957764194149</v>
      </c>
      <c r="L285" s="302">
        <f t="shared" si="93"/>
        <v>3.848096718660011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1.8594962922153211</v>
      </c>
      <c r="C286" s="302">
        <v>0.88381159468320902</v>
      </c>
      <c r="D286" s="302">
        <f t="shared" si="91"/>
        <v>2.7433078868985303</v>
      </c>
      <c r="E286" s="303"/>
      <c r="F286" s="302">
        <v>3.3145304381170217</v>
      </c>
      <c r="G286" s="302">
        <v>1.5238498425089699</v>
      </c>
      <c r="H286" s="302">
        <f t="shared" si="92"/>
        <v>4.8383802806259917</v>
      </c>
      <c r="I286" s="303"/>
      <c r="J286" s="302">
        <v>4.5238463757325995</v>
      </c>
      <c r="K286" s="302">
        <v>2.5950263974017718</v>
      </c>
      <c r="L286" s="302">
        <f t="shared" si="93"/>
        <v>7.1188727731343713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3.4194652286382139</v>
      </c>
      <c r="C287" s="302">
        <v>1.5206957139734034</v>
      </c>
      <c r="D287" s="302">
        <f t="shared" si="91"/>
        <v>4.9401609426116178</v>
      </c>
      <c r="E287" s="303"/>
      <c r="F287" s="302">
        <v>2.6887791731410244</v>
      </c>
      <c r="G287" s="302">
        <v>1.4363455040461095</v>
      </c>
      <c r="H287" s="302">
        <f t="shared" si="92"/>
        <v>4.1251246771871344</v>
      </c>
      <c r="I287" s="303"/>
      <c r="J287" s="302">
        <v>2.8671741557770027</v>
      </c>
      <c r="K287" s="302">
        <v>1.8248483850198278</v>
      </c>
      <c r="L287" s="302">
        <f t="shared" si="93"/>
        <v>4.692022540796831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0.45745948318703172</v>
      </c>
      <c r="C288" s="302">
        <v>1.1164283940121726</v>
      </c>
      <c r="D288" s="302">
        <f t="shared" si="91"/>
        <v>1.5738878771992044</v>
      </c>
      <c r="E288" s="303"/>
      <c r="F288" s="302">
        <v>0.30032133559240276</v>
      </c>
      <c r="G288" s="302">
        <v>0.95886670083301528</v>
      </c>
      <c r="H288" s="302">
        <f t="shared" si="92"/>
        <v>1.259188036425418</v>
      </c>
      <c r="I288" s="303"/>
      <c r="J288" s="302">
        <v>0.52893323427391969</v>
      </c>
      <c r="K288" s="302">
        <v>1.0906471736602028</v>
      </c>
      <c r="L288" s="302">
        <f t="shared" si="93"/>
        <v>1.6195804079341225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1.9554570150154542</v>
      </c>
      <c r="C289" s="302">
        <v>1.6294318801962795</v>
      </c>
      <c r="D289" s="302">
        <f t="shared" si="91"/>
        <v>3.5848888952117335</v>
      </c>
      <c r="E289" s="303"/>
      <c r="F289" s="302">
        <v>1.4633884588105615</v>
      </c>
      <c r="G289" s="302">
        <v>1.4403633105648144</v>
      </c>
      <c r="H289" s="302">
        <f t="shared" si="92"/>
        <v>2.9037517693753756</v>
      </c>
      <c r="I289" s="303"/>
      <c r="J289" s="302">
        <v>1.4724518705102201</v>
      </c>
      <c r="K289" s="302">
        <v>1.4549293545235427</v>
      </c>
      <c r="L289" s="302">
        <f t="shared" si="93"/>
        <v>2.9273812250337627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67.229481610125092</v>
      </c>
      <c r="C291" s="311">
        <f t="shared" ref="C291:D291" si="94">SUM(C281:C289)</f>
        <v>77.372518389874955</v>
      </c>
      <c r="D291" s="311">
        <f t="shared" si="94"/>
        <v>144.60200000000003</v>
      </c>
      <c r="E291" s="311"/>
      <c r="F291" s="311">
        <f t="shared" ref="F291:H291" si="95">SUM(F281:F289)</f>
        <v>69.75548132234313</v>
      </c>
      <c r="G291" s="311">
        <f t="shared" si="95"/>
        <v>84.902518677656886</v>
      </c>
      <c r="H291" s="311">
        <f t="shared" si="95"/>
        <v>154.65800000000002</v>
      </c>
      <c r="I291" s="311"/>
      <c r="J291" s="311">
        <f t="shared" ref="J291:L291" si="96">SUM(J281:J289)</f>
        <v>82.787092496446789</v>
      </c>
      <c r="K291" s="311">
        <f t="shared" si="96"/>
        <v>94.779907503553545</v>
      </c>
      <c r="L291" s="311">
        <f t="shared" si="96"/>
        <v>177.56700000000029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5.5903425058392253</v>
      </c>
      <c r="C298" s="302">
        <v>12.073518083925949</v>
      </c>
      <c r="D298" s="302">
        <f>SUM(B298:C298)</f>
        <v>17.663860589765175</v>
      </c>
      <c r="E298" s="303"/>
      <c r="F298" s="302">
        <v>6.3332056523166322</v>
      </c>
      <c r="G298" s="302">
        <v>12.412109035576483</v>
      </c>
      <c r="H298" s="302">
        <f>SUM(F298:G298)</f>
        <v>18.745314687893114</v>
      </c>
      <c r="I298" s="303"/>
      <c r="J298" s="302">
        <v>8.0817502242038799</v>
      </c>
      <c r="K298" s="302">
        <v>14.564745552232631</v>
      </c>
      <c r="L298" s="302">
        <f>SUM(J298:K298)</f>
        <v>22.64649577643651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6.1084873709666851</v>
      </c>
      <c r="C299" s="302">
        <v>10.584859820499561</v>
      </c>
      <c r="D299" s="302">
        <f t="shared" ref="D299:D306" si="97">SUM(B299:C299)</f>
        <v>16.693347191466245</v>
      </c>
      <c r="E299" s="303"/>
      <c r="F299" s="302">
        <v>7.1874751634000571</v>
      </c>
      <c r="G299" s="302">
        <v>11.9637619031787</v>
      </c>
      <c r="H299" s="302">
        <f t="shared" ref="H299:H306" si="98">SUM(F299:G299)</f>
        <v>19.151237066578759</v>
      </c>
      <c r="I299" s="303"/>
      <c r="J299" s="302">
        <v>8.9406922853330286</v>
      </c>
      <c r="K299" s="302">
        <v>15.524049287120484</v>
      </c>
      <c r="L299" s="302">
        <f t="shared" ref="L299:L306" si="99">SUM(J299:K299)</f>
        <v>24.464741572453512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9.4006687619424483</v>
      </c>
      <c r="C300" s="302">
        <v>14.484253388828071</v>
      </c>
      <c r="D300" s="302">
        <f t="shared" si="97"/>
        <v>23.884922150770521</v>
      </c>
      <c r="E300" s="303"/>
      <c r="F300" s="302">
        <v>10.160495744847724</v>
      </c>
      <c r="G300" s="302">
        <v>14.544078644944433</v>
      </c>
      <c r="H300" s="302">
        <f t="shared" si="98"/>
        <v>24.704574389792157</v>
      </c>
      <c r="I300" s="303"/>
      <c r="J300" s="302">
        <v>11.459517816266283</v>
      </c>
      <c r="K300" s="302">
        <v>14.924405175748912</v>
      </c>
      <c r="L300" s="302">
        <f t="shared" si="99"/>
        <v>26.383922992015194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11.734522151419254</v>
      </c>
      <c r="C301" s="302">
        <v>5.0048181255439417</v>
      </c>
      <c r="D301" s="302">
        <f t="shared" si="97"/>
        <v>16.739340276963198</v>
      </c>
      <c r="E301" s="303"/>
      <c r="F301" s="302">
        <v>10.895989117581179</v>
      </c>
      <c r="G301" s="302">
        <v>5.0713843383753883</v>
      </c>
      <c r="H301" s="302">
        <f t="shared" si="98"/>
        <v>15.967373455956567</v>
      </c>
      <c r="I301" s="303"/>
      <c r="J301" s="302">
        <v>9.9324230791243391</v>
      </c>
      <c r="K301" s="302">
        <v>6.47631664950221</v>
      </c>
      <c r="L301" s="302">
        <f t="shared" si="99"/>
        <v>16.40873972862655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1.0022841375391933</v>
      </c>
      <c r="C302" s="302">
        <v>5.5851004718771344</v>
      </c>
      <c r="D302" s="302">
        <f t="shared" si="97"/>
        <v>6.5873846094163273</v>
      </c>
      <c r="E302" s="303"/>
      <c r="F302" s="302">
        <v>1.1385709964719826</v>
      </c>
      <c r="G302" s="302">
        <v>3.8145928526480359</v>
      </c>
      <c r="H302" s="302">
        <f t="shared" si="98"/>
        <v>4.9531638491200187</v>
      </c>
      <c r="I302" s="303"/>
      <c r="J302" s="302">
        <v>2.1846615328894852</v>
      </c>
      <c r="K302" s="302">
        <v>3.4664167795612699</v>
      </c>
      <c r="L302" s="302">
        <f t="shared" si="99"/>
        <v>5.6510783124507551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8.0663008091229571</v>
      </c>
      <c r="C303" s="302">
        <v>2.9988482956630342</v>
      </c>
      <c r="D303" s="302">
        <f t="shared" si="97"/>
        <v>11.065149104785991</v>
      </c>
      <c r="E303" s="303"/>
      <c r="F303" s="302">
        <v>8.2821630638297314</v>
      </c>
      <c r="G303" s="302">
        <v>3.4265979016511556</v>
      </c>
      <c r="H303" s="302">
        <f t="shared" si="98"/>
        <v>11.708760965480888</v>
      </c>
      <c r="I303" s="303"/>
      <c r="J303" s="302">
        <v>9.6282791347247425</v>
      </c>
      <c r="K303" s="302">
        <v>4.5507301518725569</v>
      </c>
      <c r="L303" s="302">
        <f t="shared" si="99"/>
        <v>14.179009286597299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4.3471663206698929</v>
      </c>
      <c r="C304" s="302">
        <v>4.6260876816051475</v>
      </c>
      <c r="D304" s="302">
        <f t="shared" si="97"/>
        <v>8.9732540022750413</v>
      </c>
      <c r="E304" s="303"/>
      <c r="F304" s="302">
        <v>4.1254867674443982</v>
      </c>
      <c r="G304" s="302">
        <v>4.1909586102081615</v>
      </c>
      <c r="H304" s="302">
        <f t="shared" si="98"/>
        <v>8.3164453776525598</v>
      </c>
      <c r="I304" s="303"/>
      <c r="J304" s="302">
        <v>5.6331085854303975</v>
      </c>
      <c r="K304" s="302">
        <v>5.4243441482960186</v>
      </c>
      <c r="L304" s="302">
        <f t="shared" si="99"/>
        <v>11.057452733726416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0.99415358855985059</v>
      </c>
      <c r="C305" s="302">
        <v>5.1244467235967424</v>
      </c>
      <c r="D305" s="302">
        <f t="shared" si="97"/>
        <v>6.1186003121565928</v>
      </c>
      <c r="E305" s="303"/>
      <c r="F305" s="302">
        <v>0.76235394984529237</v>
      </c>
      <c r="G305" s="302">
        <v>5.1350427549783451</v>
      </c>
      <c r="H305" s="302">
        <f t="shared" si="98"/>
        <v>5.8973967048236373</v>
      </c>
      <c r="I305" s="303"/>
      <c r="J305" s="302">
        <v>1.3971063831478323</v>
      </c>
      <c r="K305" s="302">
        <v>5.4058564152248918</v>
      </c>
      <c r="L305" s="302">
        <f t="shared" si="99"/>
        <v>6.8029627983727243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19.723825247294243</v>
      </c>
      <c r="C306" s="302">
        <v>26.129316515106446</v>
      </c>
      <c r="D306" s="302">
        <f t="shared" si="97"/>
        <v>45.853141762400689</v>
      </c>
      <c r="E306" s="303"/>
      <c r="F306" s="302">
        <v>16.941221569908684</v>
      </c>
      <c r="G306" s="302">
        <v>22.31151193279339</v>
      </c>
      <c r="H306" s="302">
        <f t="shared" si="98"/>
        <v>39.252733502702071</v>
      </c>
      <c r="I306" s="303"/>
      <c r="J306" s="302">
        <v>17.59867936339899</v>
      </c>
      <c r="K306" s="302">
        <v>24.066917435921972</v>
      </c>
      <c r="L306" s="302">
        <f t="shared" si="99"/>
        <v>41.665596799320966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66.967750893353752</v>
      </c>
      <c r="C308" s="311">
        <f t="shared" ref="C308:D308" si="100">SUM(C298:C306)</f>
        <v>86.611249106646028</v>
      </c>
      <c r="D308" s="311">
        <f t="shared" si="100"/>
        <v>153.57899999999978</v>
      </c>
      <c r="E308" s="311"/>
      <c r="F308" s="311">
        <f t="shared" ref="F308:H308" si="101">SUM(F298:F306)</f>
        <v>65.826962025645685</v>
      </c>
      <c r="G308" s="311">
        <f t="shared" si="101"/>
        <v>82.870037974354091</v>
      </c>
      <c r="H308" s="311">
        <f t="shared" si="101"/>
        <v>148.69699999999978</v>
      </c>
      <c r="I308" s="311"/>
      <c r="J308" s="311">
        <f t="shared" ref="J308:L308" si="102">SUM(J298:J306)</f>
        <v>74.856218404518984</v>
      </c>
      <c r="K308" s="311">
        <f t="shared" si="102"/>
        <v>94.40378159548095</v>
      </c>
      <c r="L308" s="311">
        <f t="shared" si="102"/>
        <v>169.25999999999993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2.2125706417115718</v>
      </c>
      <c r="C315" s="302">
        <v>4.3331776856298188</v>
      </c>
      <c r="D315" s="302">
        <f>SUM(B315:C315)</f>
        <v>6.545748327341391</v>
      </c>
      <c r="E315" s="303"/>
      <c r="F315" s="302">
        <v>2.6689511612164663</v>
      </c>
      <c r="G315" s="302">
        <v>4.3172309865963729</v>
      </c>
      <c r="H315" s="302">
        <f>SUM(F315:G315)</f>
        <v>6.9861821478128387</v>
      </c>
      <c r="I315" s="303"/>
      <c r="J315" s="302">
        <v>2.875330260097221</v>
      </c>
      <c r="K315" s="302">
        <v>4.2814870056719556</v>
      </c>
      <c r="L315" s="302">
        <f>SUM(J315:K315)</f>
        <v>7.1568172657691767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7.5707168484073319</v>
      </c>
      <c r="C316" s="302">
        <v>5.3857304797297223</v>
      </c>
      <c r="D316" s="302">
        <f t="shared" ref="D316:D323" si="103">SUM(B316:C316)</f>
        <v>12.956447328137054</v>
      </c>
      <c r="E316" s="303"/>
      <c r="F316" s="302">
        <v>9.3760538369230968</v>
      </c>
      <c r="G316" s="302">
        <v>6.0414434848423459</v>
      </c>
      <c r="H316" s="302">
        <f t="shared" ref="H316:H323" si="104">SUM(F316:G316)</f>
        <v>15.417497321765442</v>
      </c>
      <c r="I316" s="303"/>
      <c r="J316" s="302">
        <v>10.584798076231181</v>
      </c>
      <c r="K316" s="302">
        <v>6.9174556100783304</v>
      </c>
      <c r="L316" s="302">
        <f t="shared" ref="L316:L323" si="105">SUM(J316:K316)</f>
        <v>17.502253686309512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9.3038644902848144</v>
      </c>
      <c r="C317" s="302">
        <v>16.579463283672482</v>
      </c>
      <c r="D317" s="302">
        <f t="shared" si="103"/>
        <v>25.883327773957298</v>
      </c>
      <c r="E317" s="303"/>
      <c r="F317" s="302">
        <v>10.489315830317402</v>
      </c>
      <c r="G317" s="302">
        <v>15.984336457054733</v>
      </c>
      <c r="H317" s="302">
        <f t="shared" si="104"/>
        <v>26.473652287372133</v>
      </c>
      <c r="I317" s="303"/>
      <c r="J317" s="302">
        <v>13.940289389982773</v>
      </c>
      <c r="K317" s="302">
        <v>16.809541422210053</v>
      </c>
      <c r="L317" s="302">
        <f t="shared" si="105"/>
        <v>30.749830812192826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17.769065908300661</v>
      </c>
      <c r="C318" s="302">
        <v>2.7119913436741023</v>
      </c>
      <c r="D318" s="302">
        <f t="shared" si="103"/>
        <v>20.481057251974764</v>
      </c>
      <c r="E318" s="303"/>
      <c r="F318" s="302">
        <v>15.62295161466554</v>
      </c>
      <c r="G318" s="302">
        <v>2.503593204030031</v>
      </c>
      <c r="H318" s="302">
        <f t="shared" si="104"/>
        <v>18.126544818695571</v>
      </c>
      <c r="I318" s="303"/>
      <c r="J318" s="302">
        <v>12.130539615423652</v>
      </c>
      <c r="K318" s="302">
        <v>1.8626843120050345</v>
      </c>
      <c r="L318" s="302">
        <f t="shared" si="105"/>
        <v>13.993223927428687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0.15569115833103678</v>
      </c>
      <c r="C319" s="302">
        <v>1.2368064470147915</v>
      </c>
      <c r="D319" s="302">
        <f t="shared" si="103"/>
        <v>1.3924976053458282</v>
      </c>
      <c r="E319" s="303"/>
      <c r="F319" s="302">
        <v>0.16649639437358321</v>
      </c>
      <c r="G319" s="302">
        <v>0.7710780941012525</v>
      </c>
      <c r="H319" s="302">
        <f t="shared" si="104"/>
        <v>0.93757448847483571</v>
      </c>
      <c r="I319" s="303"/>
      <c r="J319" s="302">
        <v>0.45446072745952731</v>
      </c>
      <c r="K319" s="302">
        <v>0.70905386008530691</v>
      </c>
      <c r="L319" s="302">
        <f t="shared" si="105"/>
        <v>1.1635145875448343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1.4790870263014331</v>
      </c>
      <c r="C320" s="302">
        <v>1.0652315058474759</v>
      </c>
      <c r="D320" s="302">
        <f t="shared" si="103"/>
        <v>2.544318532148909</v>
      </c>
      <c r="E320" s="303"/>
      <c r="F320" s="302">
        <v>1.3908914687000888</v>
      </c>
      <c r="G320" s="302">
        <v>0.96977185835602475</v>
      </c>
      <c r="H320" s="302">
        <f t="shared" si="104"/>
        <v>2.3606633270561135</v>
      </c>
      <c r="I320" s="303"/>
      <c r="J320" s="302">
        <v>1.507616692938655</v>
      </c>
      <c r="K320" s="302">
        <v>1.0501114229197774</v>
      </c>
      <c r="L320" s="302">
        <f t="shared" si="105"/>
        <v>2.5577281158584322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1.4966763654636457</v>
      </c>
      <c r="C321" s="302">
        <v>0.45298612975690528</v>
      </c>
      <c r="D321" s="302">
        <f t="shared" si="103"/>
        <v>1.949662495220551</v>
      </c>
      <c r="E321" s="303"/>
      <c r="F321" s="302">
        <v>1.4285614402654239</v>
      </c>
      <c r="G321" s="302">
        <v>0.37567942993346426</v>
      </c>
      <c r="H321" s="302">
        <f t="shared" si="104"/>
        <v>1.8042408701988881</v>
      </c>
      <c r="I321" s="303"/>
      <c r="J321" s="302">
        <v>1.6843635355825524</v>
      </c>
      <c r="K321" s="302">
        <v>0.49335883474447606</v>
      </c>
      <c r="L321" s="302">
        <f t="shared" si="105"/>
        <v>2.1777223703270283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0.15282395940091259</v>
      </c>
      <c r="C322" s="302">
        <v>0.78772809471398098</v>
      </c>
      <c r="D322" s="302">
        <f t="shared" si="103"/>
        <v>0.94055205411489351</v>
      </c>
      <c r="E322" s="303"/>
      <c r="F322" s="302">
        <v>0.12412694088792381</v>
      </c>
      <c r="G322" s="302">
        <v>0.57751620635630707</v>
      </c>
      <c r="H322" s="302">
        <f t="shared" si="104"/>
        <v>0.70164314724423082</v>
      </c>
      <c r="I322" s="303"/>
      <c r="J322" s="302">
        <v>0.31234326224985487</v>
      </c>
      <c r="K322" s="302">
        <v>0.61438389154077255</v>
      </c>
      <c r="L322" s="302">
        <f t="shared" si="105"/>
        <v>0.92672715379062742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2.3972786984672867</v>
      </c>
      <c r="C323" s="302">
        <v>1.5591099332920517</v>
      </c>
      <c r="D323" s="302">
        <f t="shared" si="103"/>
        <v>3.9563886317593386</v>
      </c>
      <c r="E323" s="303"/>
      <c r="F323" s="302">
        <v>1.9194766863602144</v>
      </c>
      <c r="G323" s="302">
        <v>1.1225249050196175</v>
      </c>
      <c r="H323" s="302">
        <f t="shared" si="104"/>
        <v>3.0420015913798322</v>
      </c>
      <c r="I323" s="303"/>
      <c r="J323" s="302">
        <v>2.5741368768018318</v>
      </c>
      <c r="K323" s="302">
        <v>1.0000452039771002</v>
      </c>
      <c r="L323" s="302">
        <f t="shared" si="105"/>
        <v>3.574182080778932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42.537775096668696</v>
      </c>
      <c r="C325" s="311">
        <f t="shared" ref="C325:D325" si="106">SUM(C315:C323)</f>
        <v>34.112224903331331</v>
      </c>
      <c r="D325" s="311">
        <f t="shared" si="106"/>
        <v>76.65000000000002</v>
      </c>
      <c r="E325" s="311"/>
      <c r="F325" s="311">
        <f t="shared" ref="F325:H325" si="107">SUM(F315:F323)</f>
        <v>43.186825373709738</v>
      </c>
      <c r="G325" s="311">
        <f t="shared" si="107"/>
        <v>32.66317462629015</v>
      </c>
      <c r="H325" s="311">
        <f t="shared" si="107"/>
        <v>75.849999999999881</v>
      </c>
      <c r="I325" s="311"/>
      <c r="J325" s="311">
        <f t="shared" ref="J325:L325" si="108">SUM(J315:J323)</f>
        <v>46.063878436767247</v>
      </c>
      <c r="K325" s="311">
        <f t="shared" si="108"/>
        <v>33.738121563232809</v>
      </c>
      <c r="L325" s="311">
        <f t="shared" si="108"/>
        <v>79.802000000000064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2.9012174480264146</v>
      </c>
      <c r="C332" s="302">
        <v>2.9576517842294598</v>
      </c>
      <c r="D332" s="302">
        <f>SUM(B332:C332)</f>
        <v>5.8588692322558744</v>
      </c>
      <c r="E332" s="303"/>
      <c r="F332" s="302">
        <v>3.2621469078085603</v>
      </c>
      <c r="G332" s="302">
        <v>3.1910106585156477</v>
      </c>
      <c r="H332" s="302">
        <f>SUM(F332:G332)</f>
        <v>6.453157566324208</v>
      </c>
      <c r="I332" s="303"/>
      <c r="J332" s="302">
        <v>3.7036553949118525</v>
      </c>
      <c r="K332" s="302">
        <v>3.1922911997673356</v>
      </c>
      <c r="L332" s="302">
        <f>SUM(J332:K332)</f>
        <v>6.895946594679188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55.548795772814984</v>
      </c>
      <c r="C333" s="302">
        <v>27.568159288662574</v>
      </c>
      <c r="D333" s="302">
        <f t="shared" ref="D333:D340" si="109">SUM(B333:C333)</f>
        <v>83.116955061477555</v>
      </c>
      <c r="E333" s="303"/>
      <c r="F333" s="302">
        <v>61.557495016619129</v>
      </c>
      <c r="G333" s="302">
        <v>30.488711237502084</v>
      </c>
      <c r="H333" s="302">
        <f t="shared" ref="H333:H340" si="110">SUM(F333:G333)</f>
        <v>92.046206254121216</v>
      </c>
      <c r="I333" s="303"/>
      <c r="J333" s="302">
        <v>68.667232338480716</v>
      </c>
      <c r="K333" s="302">
        <v>32.305871030836904</v>
      </c>
      <c r="L333" s="302">
        <f t="shared" ref="L333:L340" si="111">SUM(J333:K333)</f>
        <v>100.97310336931761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9.5950922313229707</v>
      </c>
      <c r="C334" s="302">
        <v>5.7129501862788477</v>
      </c>
      <c r="D334" s="302">
        <f t="shared" si="109"/>
        <v>15.308042417601818</v>
      </c>
      <c r="E334" s="303"/>
      <c r="F334" s="302">
        <v>9.6043097314995709</v>
      </c>
      <c r="G334" s="302">
        <v>6.2786949125700637</v>
      </c>
      <c r="H334" s="302">
        <f t="shared" si="110"/>
        <v>15.883004644069635</v>
      </c>
      <c r="I334" s="303"/>
      <c r="J334" s="302">
        <v>10.116739319039571</v>
      </c>
      <c r="K334" s="302">
        <v>5.1972159326745446</v>
      </c>
      <c r="L334" s="302">
        <f t="shared" si="111"/>
        <v>15.313955251714116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10.679348799252306</v>
      </c>
      <c r="C335" s="302">
        <v>1.6032414609501926</v>
      </c>
      <c r="D335" s="302">
        <f t="shared" si="109"/>
        <v>12.282590260202499</v>
      </c>
      <c r="E335" s="303"/>
      <c r="F335" s="302">
        <v>9.4049281981019472</v>
      </c>
      <c r="G335" s="302">
        <v>1.4611952938075243</v>
      </c>
      <c r="H335" s="302">
        <f t="shared" si="110"/>
        <v>10.866123491909471</v>
      </c>
      <c r="I335" s="303"/>
      <c r="J335" s="302">
        <v>4.6132034564442019</v>
      </c>
      <c r="K335" s="302">
        <v>1.2606627165148796</v>
      </c>
      <c r="L335" s="302">
        <f t="shared" si="111"/>
        <v>5.8738661729590813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1.2938538955465426</v>
      </c>
      <c r="C336" s="302">
        <v>1.6463974215883672</v>
      </c>
      <c r="D336" s="302">
        <f t="shared" si="109"/>
        <v>2.9402513171349098</v>
      </c>
      <c r="E336" s="303"/>
      <c r="F336" s="302">
        <v>1.0635828928487006</v>
      </c>
      <c r="G336" s="302">
        <v>1.1074422253457434</v>
      </c>
      <c r="H336" s="302">
        <f t="shared" si="110"/>
        <v>2.1710251181944438</v>
      </c>
      <c r="I336" s="303"/>
      <c r="J336" s="302">
        <v>0.70839533378076636</v>
      </c>
      <c r="K336" s="302">
        <v>0.85596456946859334</v>
      </c>
      <c r="L336" s="302">
        <f t="shared" si="111"/>
        <v>1.5643599032493598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31.690876336951945</v>
      </c>
      <c r="C337" s="302">
        <v>5.5350849378505504</v>
      </c>
      <c r="D337" s="302">
        <f t="shared" si="109"/>
        <v>37.225961274802494</v>
      </c>
      <c r="E337" s="303"/>
      <c r="F337" s="302">
        <v>29.177202314183798</v>
      </c>
      <c r="G337" s="302">
        <v>5.4580568606192008</v>
      </c>
      <c r="H337" s="302">
        <f t="shared" si="110"/>
        <v>34.635259174802997</v>
      </c>
      <c r="I337" s="303"/>
      <c r="J337" s="302">
        <v>30.722194388993916</v>
      </c>
      <c r="K337" s="302">
        <v>6.1851192824225532</v>
      </c>
      <c r="L337" s="302">
        <f t="shared" si="111"/>
        <v>36.907313671416468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0.94857883574444335</v>
      </c>
      <c r="C338" s="302">
        <v>0.33680515569184816</v>
      </c>
      <c r="D338" s="302">
        <f t="shared" si="109"/>
        <v>1.2853839914362915</v>
      </c>
      <c r="E338" s="303"/>
      <c r="F338" s="302">
        <v>0.80693782692965377</v>
      </c>
      <c r="G338" s="302">
        <v>0.29971384222752784</v>
      </c>
      <c r="H338" s="302">
        <f t="shared" si="110"/>
        <v>1.1066516691571815</v>
      </c>
      <c r="I338" s="303"/>
      <c r="J338" s="302">
        <v>0.76665026719919593</v>
      </c>
      <c r="K338" s="302">
        <v>0.31900181072208417</v>
      </c>
      <c r="L338" s="302">
        <f t="shared" si="111"/>
        <v>1.0856520779212802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1.2114908944553253</v>
      </c>
      <c r="C339" s="302">
        <v>2.3620111122694145</v>
      </c>
      <c r="D339" s="302">
        <f t="shared" si="109"/>
        <v>3.5735020067247398</v>
      </c>
      <c r="E339" s="303"/>
      <c r="F339" s="302">
        <v>1.0911398205375362</v>
      </c>
      <c r="G339" s="302">
        <v>3.2579067927399619</v>
      </c>
      <c r="H339" s="302">
        <f t="shared" si="110"/>
        <v>4.3490466132774976</v>
      </c>
      <c r="I339" s="303"/>
      <c r="J339" s="302">
        <v>1.2501421408011337</v>
      </c>
      <c r="K339" s="302">
        <v>3.5016547669763951</v>
      </c>
      <c r="L339" s="302">
        <f t="shared" si="111"/>
        <v>4.7517969077775284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9.155498298179138</v>
      </c>
      <c r="C340" s="302">
        <v>2.6639461401845392</v>
      </c>
      <c r="D340" s="302">
        <f t="shared" si="109"/>
        <v>11.819444438363677</v>
      </c>
      <c r="E340" s="303"/>
      <c r="F340" s="302">
        <v>7.2165549744081305</v>
      </c>
      <c r="G340" s="302">
        <v>1.9569704937352439</v>
      </c>
      <c r="H340" s="302">
        <f t="shared" si="110"/>
        <v>9.1735254681433744</v>
      </c>
      <c r="I340" s="303"/>
      <c r="J340" s="302">
        <v>3.9962883680880141</v>
      </c>
      <c r="K340" s="302">
        <v>1.458717682877261</v>
      </c>
      <c r="L340" s="302">
        <f t="shared" si="111"/>
        <v>5.4550060509652756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123.02475251229407</v>
      </c>
      <c r="C342" s="311">
        <f t="shared" ref="C342:D342" si="112">SUM(C332:C340)</f>
        <v>50.386247487705795</v>
      </c>
      <c r="D342" s="311">
        <f t="shared" si="112"/>
        <v>173.41099999999986</v>
      </c>
      <c r="E342" s="311"/>
      <c r="F342" s="311">
        <f t="shared" ref="F342:H342" si="113">SUM(F332:F340)</f>
        <v>123.18429768293701</v>
      </c>
      <c r="G342" s="311">
        <f t="shared" si="113"/>
        <v>53.499702317062997</v>
      </c>
      <c r="H342" s="311">
        <f t="shared" si="113"/>
        <v>176.68400000000003</v>
      </c>
      <c r="I342" s="311"/>
      <c r="J342" s="311">
        <f t="shared" ref="J342:L342" si="114">SUM(J332:J340)</f>
        <v>124.54450100773936</v>
      </c>
      <c r="K342" s="311">
        <f t="shared" si="114"/>
        <v>54.276498992260557</v>
      </c>
      <c r="L342" s="311">
        <f t="shared" si="114"/>
        <v>178.82099999999991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7.2250761239952155</v>
      </c>
      <c r="C349" s="302">
        <v>3.9419774742856428</v>
      </c>
      <c r="D349" s="302">
        <f>SUM(B349:C349)</f>
        <v>11.167053598280859</v>
      </c>
      <c r="E349" s="303"/>
      <c r="F349" s="302">
        <v>8.973120968471898</v>
      </c>
      <c r="G349" s="302">
        <v>4.0916161236366113</v>
      </c>
      <c r="H349" s="302">
        <f>SUM(F349:G349)</f>
        <v>13.064737092108508</v>
      </c>
      <c r="I349" s="303"/>
      <c r="J349" s="302">
        <v>11.593278886628212</v>
      </c>
      <c r="K349" s="302">
        <v>3.9892069286384508</v>
      </c>
      <c r="L349" s="302">
        <f>SUM(J349:K349)</f>
        <v>15.582485815266663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50.839508370342749</v>
      </c>
      <c r="C350" s="302">
        <v>13.627256848263089</v>
      </c>
      <c r="D350" s="302">
        <f t="shared" ref="D350:D357" si="115">SUM(B350:C350)</f>
        <v>64.466765218605843</v>
      </c>
      <c r="E350" s="303"/>
      <c r="F350" s="302">
        <v>59.732108758000365</v>
      </c>
      <c r="G350" s="302">
        <v>15.850035283907852</v>
      </c>
      <c r="H350" s="302">
        <f t="shared" ref="H350:H357" si="116">SUM(F350:G350)</f>
        <v>75.582144041908222</v>
      </c>
      <c r="I350" s="303"/>
      <c r="J350" s="302">
        <v>74.514265396634741</v>
      </c>
      <c r="K350" s="302">
        <v>16.691635105848402</v>
      </c>
      <c r="L350" s="302">
        <f t="shared" ref="L350:L357" si="117">SUM(J350:K350)</f>
        <v>91.205900502483146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24.43022053408782</v>
      </c>
      <c r="C351" s="302">
        <v>6.8701549772357593</v>
      </c>
      <c r="D351" s="302">
        <f t="shared" si="115"/>
        <v>31.30037551132358</v>
      </c>
      <c r="E351" s="303"/>
      <c r="F351" s="302">
        <v>27.783928131909011</v>
      </c>
      <c r="G351" s="302">
        <v>7.1117921927518308</v>
      </c>
      <c r="H351" s="302">
        <f t="shared" si="116"/>
        <v>34.895720324660843</v>
      </c>
      <c r="I351" s="303"/>
      <c r="J351" s="302">
        <v>32.264902380902001</v>
      </c>
      <c r="K351" s="302">
        <v>6.437403187763941</v>
      </c>
      <c r="L351" s="302">
        <f t="shared" si="117"/>
        <v>38.702305568665942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25.44246517676137</v>
      </c>
      <c r="C352" s="302">
        <v>2.8234430536543118</v>
      </c>
      <c r="D352" s="302">
        <f t="shared" si="115"/>
        <v>28.265908230415683</v>
      </c>
      <c r="E352" s="303"/>
      <c r="F352" s="302">
        <v>23.52455156159095</v>
      </c>
      <c r="G352" s="302">
        <v>2.5736239530016336</v>
      </c>
      <c r="H352" s="302">
        <f t="shared" si="116"/>
        <v>26.098175514592583</v>
      </c>
      <c r="I352" s="303"/>
      <c r="J352" s="302">
        <v>15.498366369537971</v>
      </c>
      <c r="K352" s="302">
        <v>2.3465889840084984</v>
      </c>
      <c r="L352" s="302">
        <f t="shared" si="117"/>
        <v>17.844955353546467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1.1949271321736321</v>
      </c>
      <c r="C353" s="302">
        <v>1.9370574391396864</v>
      </c>
      <c r="D353" s="302">
        <f t="shared" si="115"/>
        <v>3.1319845713133185</v>
      </c>
      <c r="E353" s="303"/>
      <c r="F353" s="302">
        <v>1.0357871184279206</v>
      </c>
      <c r="G353" s="302">
        <v>1.4340187620072866</v>
      </c>
      <c r="H353" s="302">
        <f t="shared" si="116"/>
        <v>2.4698058804352074</v>
      </c>
      <c r="I353" s="303"/>
      <c r="J353" s="302">
        <v>0.84119962134312753</v>
      </c>
      <c r="K353" s="302">
        <v>1.1457855335256808</v>
      </c>
      <c r="L353" s="302">
        <f t="shared" si="117"/>
        <v>1.9869851548688082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70.323964567815096</v>
      </c>
      <c r="C354" s="302">
        <v>17.756745749896908</v>
      </c>
      <c r="D354" s="302">
        <f t="shared" si="115"/>
        <v>88.080710317712004</v>
      </c>
      <c r="E354" s="303"/>
      <c r="F354" s="302">
        <v>70.335355430333763</v>
      </c>
      <c r="G354" s="302">
        <v>16.698417533841656</v>
      </c>
      <c r="H354" s="302">
        <f t="shared" si="116"/>
        <v>87.033772964175427</v>
      </c>
      <c r="I354" s="303"/>
      <c r="J354" s="302">
        <v>80.126018125849598</v>
      </c>
      <c r="K354" s="302">
        <v>24.348257212836899</v>
      </c>
      <c r="L354" s="302">
        <f t="shared" si="117"/>
        <v>104.4742753386865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2.8374711689011622</v>
      </c>
      <c r="C355" s="302">
        <v>0.73424332197898978</v>
      </c>
      <c r="D355" s="302">
        <f t="shared" si="115"/>
        <v>3.5717144908801521</v>
      </c>
      <c r="E355" s="303"/>
      <c r="F355" s="302">
        <v>2.6693909237837565</v>
      </c>
      <c r="G355" s="302">
        <v>0.59526993239555259</v>
      </c>
      <c r="H355" s="302">
        <f t="shared" si="116"/>
        <v>3.2646608561793089</v>
      </c>
      <c r="I355" s="303"/>
      <c r="J355" s="302">
        <v>3.0834682496632349</v>
      </c>
      <c r="K355" s="302">
        <v>0.59666356002326959</v>
      </c>
      <c r="L355" s="302">
        <f t="shared" si="117"/>
        <v>3.6801318096865043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0.36149536440767316</v>
      </c>
      <c r="C356" s="302">
        <v>1.2592389344486177</v>
      </c>
      <c r="D356" s="302">
        <f t="shared" si="115"/>
        <v>1.6207342988562909</v>
      </c>
      <c r="E356" s="303"/>
      <c r="F356" s="302">
        <v>0.2731010497614752</v>
      </c>
      <c r="G356" s="302">
        <v>1.0461448217649041</v>
      </c>
      <c r="H356" s="302">
        <f t="shared" si="116"/>
        <v>1.3192458715263793</v>
      </c>
      <c r="I356" s="303"/>
      <c r="J356" s="302">
        <v>0.32986899664051555</v>
      </c>
      <c r="K356" s="302">
        <v>0.84395828223392377</v>
      </c>
      <c r="L356" s="302">
        <f t="shared" si="117"/>
        <v>1.1738272788744393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4.413234951871325</v>
      </c>
      <c r="C357" s="302">
        <v>3.6125188107410366</v>
      </c>
      <c r="D357" s="302">
        <f t="shared" si="115"/>
        <v>8.0257537626123607</v>
      </c>
      <c r="E357" s="303"/>
      <c r="F357" s="302">
        <v>3.5386172348121185</v>
      </c>
      <c r="G357" s="302">
        <v>2.5291202196017144</v>
      </c>
      <c r="H357" s="302">
        <f t="shared" si="116"/>
        <v>6.0677374544138329</v>
      </c>
      <c r="I357" s="303"/>
      <c r="J357" s="302">
        <v>2.039456035279029</v>
      </c>
      <c r="K357" s="302">
        <v>1.7046771426426042</v>
      </c>
      <c r="L357" s="302">
        <f t="shared" si="117"/>
        <v>3.7441331779216331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187.06836339035604</v>
      </c>
      <c r="C359" s="311">
        <f t="shared" ref="C359:D359" si="118">SUM(C349:C357)</f>
        <v>52.562636609644038</v>
      </c>
      <c r="D359" s="311">
        <f t="shared" si="118"/>
        <v>239.63100000000009</v>
      </c>
      <c r="E359" s="311"/>
      <c r="F359" s="311">
        <f t="shared" ref="F359:H359" si="119">SUM(F349:F357)</f>
        <v>197.86596117709126</v>
      </c>
      <c r="G359" s="311">
        <f t="shared" si="119"/>
        <v>51.93003882290904</v>
      </c>
      <c r="H359" s="311">
        <f t="shared" si="119"/>
        <v>249.79600000000033</v>
      </c>
      <c r="I359" s="311"/>
      <c r="J359" s="311">
        <f t="shared" ref="J359:L359" si="120">SUM(J349:J357)</f>
        <v>220.29082406247841</v>
      </c>
      <c r="K359" s="311">
        <f t="shared" si="120"/>
        <v>58.10417593752166</v>
      </c>
      <c r="L359" s="311">
        <f t="shared" si="120"/>
        <v>278.3950000000001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4.1810263699420842</v>
      </c>
      <c r="C366" s="302">
        <v>3.1901164321616307</v>
      </c>
      <c r="D366" s="302">
        <f>SUM(B366:C366)</f>
        <v>7.3711428021037149</v>
      </c>
      <c r="E366" s="303"/>
      <c r="F366" s="302">
        <v>5.8678563506722217</v>
      </c>
      <c r="G366" s="302">
        <v>3.1778976477083698</v>
      </c>
      <c r="H366" s="302">
        <f>SUM(F366:G366)</f>
        <v>9.0457539983805919</v>
      </c>
      <c r="I366" s="303"/>
      <c r="J366" s="302">
        <v>8.4056443860057453</v>
      </c>
      <c r="K366" s="302">
        <v>3.7453670316473961</v>
      </c>
      <c r="L366" s="302">
        <f>SUM(J366:K366)</f>
        <v>12.151011417653141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3.084521184530375</v>
      </c>
      <c r="C367" s="302">
        <v>4.7959000553236519</v>
      </c>
      <c r="D367" s="302">
        <f t="shared" ref="D367:D374" si="121">SUM(B367:C367)</f>
        <v>7.8804212398540265</v>
      </c>
      <c r="E367" s="303"/>
      <c r="F367" s="302">
        <v>4.4590330343287912</v>
      </c>
      <c r="G367" s="302">
        <v>5.0075011742436883</v>
      </c>
      <c r="H367" s="302">
        <f t="shared" ref="H367:H374" si="122">SUM(F367:G367)</f>
        <v>9.4665342085724795</v>
      </c>
      <c r="I367" s="303"/>
      <c r="J367" s="302">
        <v>4.1101718600617509</v>
      </c>
      <c r="K367" s="302">
        <v>6.437773562821369</v>
      </c>
      <c r="L367" s="302">
        <f t="shared" ref="L367:L374" si="123">SUM(J367:K367)</f>
        <v>10.547945422883121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6.4091852561571647</v>
      </c>
      <c r="C368" s="302">
        <v>10.397063214395342</v>
      </c>
      <c r="D368" s="302">
        <f t="shared" si="121"/>
        <v>16.806248470552507</v>
      </c>
      <c r="E368" s="303"/>
      <c r="F368" s="302">
        <v>8.6922071281402431</v>
      </c>
      <c r="G368" s="302">
        <v>9.5873412525682511</v>
      </c>
      <c r="H368" s="302">
        <f t="shared" si="122"/>
        <v>18.279548380708494</v>
      </c>
      <c r="I368" s="303"/>
      <c r="J368" s="302">
        <v>8.4559949856068677</v>
      </c>
      <c r="K368" s="302">
        <v>10.556926082316771</v>
      </c>
      <c r="L368" s="302">
        <f t="shared" si="123"/>
        <v>19.012921067923639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3.4916682499688969</v>
      </c>
      <c r="C369" s="302">
        <v>1.0154629089042684</v>
      </c>
      <c r="D369" s="302">
        <f t="shared" si="121"/>
        <v>4.5071311588731655</v>
      </c>
      <c r="E369" s="303"/>
      <c r="F369" s="302">
        <v>3.9248605967612287</v>
      </c>
      <c r="G369" s="302">
        <v>1.1445245093527294</v>
      </c>
      <c r="H369" s="302">
        <f t="shared" si="122"/>
        <v>5.0693851061139581</v>
      </c>
      <c r="I369" s="303"/>
      <c r="J369" s="302">
        <v>2.56136843289798</v>
      </c>
      <c r="K369" s="302">
        <v>0.94225648417176977</v>
      </c>
      <c r="L369" s="302">
        <f t="shared" si="123"/>
        <v>3.5036249170697498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1.3394524528263041</v>
      </c>
      <c r="C370" s="302">
        <v>3.4768692269544537</v>
      </c>
      <c r="D370" s="302">
        <f t="shared" si="121"/>
        <v>4.8163216797807582</v>
      </c>
      <c r="E370" s="303"/>
      <c r="F370" s="302">
        <v>1.9062805708657977</v>
      </c>
      <c r="G370" s="302">
        <v>2.675782622064379</v>
      </c>
      <c r="H370" s="302">
        <f t="shared" si="122"/>
        <v>4.5820631929301765</v>
      </c>
      <c r="I370" s="303"/>
      <c r="J370" s="302">
        <v>3.1897403229805028</v>
      </c>
      <c r="K370" s="302">
        <v>2.7937553105811506</v>
      </c>
      <c r="L370" s="302">
        <f t="shared" si="123"/>
        <v>5.9834956335616534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2.825862259452538</v>
      </c>
      <c r="C371" s="302">
        <v>2.0305053351577653</v>
      </c>
      <c r="D371" s="302">
        <f t="shared" si="121"/>
        <v>4.8563675946103029</v>
      </c>
      <c r="E371" s="303"/>
      <c r="F371" s="302">
        <v>2.8590786514246802</v>
      </c>
      <c r="G371" s="302">
        <v>2.0179008207205009</v>
      </c>
      <c r="H371" s="302">
        <f t="shared" si="122"/>
        <v>4.8769794721451811</v>
      </c>
      <c r="I371" s="303"/>
      <c r="J371" s="302">
        <v>2.4886160018566041</v>
      </c>
      <c r="K371" s="302">
        <v>2.5674749268004224</v>
      </c>
      <c r="L371" s="302">
        <f t="shared" si="123"/>
        <v>5.0560909286570261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1.4444208065066089</v>
      </c>
      <c r="C372" s="302">
        <v>1.2242008202612424</v>
      </c>
      <c r="D372" s="302">
        <f t="shared" si="121"/>
        <v>2.6686216267678513</v>
      </c>
      <c r="E372" s="303"/>
      <c r="F372" s="302">
        <v>1.5743807529013987</v>
      </c>
      <c r="G372" s="302">
        <v>1.1928197958072599</v>
      </c>
      <c r="H372" s="302">
        <f t="shared" si="122"/>
        <v>2.7672005487086588</v>
      </c>
      <c r="I372" s="303"/>
      <c r="J372" s="302">
        <v>1.6638665822072478</v>
      </c>
      <c r="K372" s="302">
        <v>1.375835440494757</v>
      </c>
      <c r="L372" s="302">
        <f t="shared" si="123"/>
        <v>3.0397020227020048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9.2601473393537109E-2</v>
      </c>
      <c r="C373" s="302">
        <v>0.41258404625825312</v>
      </c>
      <c r="D373" s="302">
        <f t="shared" si="121"/>
        <v>0.50518551965179026</v>
      </c>
      <c r="E373" s="303"/>
      <c r="F373" s="302">
        <v>0.11176560521973544</v>
      </c>
      <c r="G373" s="302">
        <v>0.37045576384583417</v>
      </c>
      <c r="H373" s="302">
        <f t="shared" si="122"/>
        <v>0.48222136906556962</v>
      </c>
      <c r="I373" s="303"/>
      <c r="J373" s="302">
        <v>0.14863021058672171</v>
      </c>
      <c r="K373" s="302">
        <v>0.39383142724459536</v>
      </c>
      <c r="L373" s="302">
        <f t="shared" si="123"/>
        <v>0.54246163783131707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2.3753863160880564</v>
      </c>
      <c r="C374" s="302">
        <v>2.8431735917179441</v>
      </c>
      <c r="D374" s="302">
        <f t="shared" si="121"/>
        <v>5.2185599078060001</v>
      </c>
      <c r="E374" s="303"/>
      <c r="F374" s="302">
        <v>2.219620702748764</v>
      </c>
      <c r="G374" s="302">
        <v>2.3916930206261751</v>
      </c>
      <c r="H374" s="302">
        <f t="shared" si="122"/>
        <v>4.6113137233749395</v>
      </c>
      <c r="I374" s="303"/>
      <c r="J374" s="302">
        <v>1.4625108875959465</v>
      </c>
      <c r="K374" s="302">
        <v>2.1062360641223541</v>
      </c>
      <c r="L374" s="302">
        <f t="shared" si="123"/>
        <v>3.5687469517183006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25.244124368865567</v>
      </c>
      <c r="C376" s="311">
        <f t="shared" ref="C376:D376" si="124">SUM(C366:C374)</f>
        <v>29.385875631134553</v>
      </c>
      <c r="D376" s="311">
        <f t="shared" si="124"/>
        <v>54.630000000000123</v>
      </c>
      <c r="E376" s="311"/>
      <c r="F376" s="311">
        <f t="shared" ref="F376:H376" si="125">SUM(F366:F374)</f>
        <v>31.615083393062857</v>
      </c>
      <c r="G376" s="311">
        <f t="shared" si="125"/>
        <v>27.565916606937183</v>
      </c>
      <c r="H376" s="311">
        <f t="shared" si="125"/>
        <v>59.181000000000047</v>
      </c>
      <c r="I376" s="311"/>
      <c r="J376" s="311">
        <f t="shared" ref="J376:L376" si="126">SUM(J366:J374)</f>
        <v>32.48654366979936</v>
      </c>
      <c r="K376" s="311">
        <f t="shared" si="126"/>
        <v>30.919456330200589</v>
      </c>
      <c r="L376" s="311">
        <f t="shared" si="126"/>
        <v>63.405999999999949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3.6544764100075784</v>
      </c>
      <c r="C383" s="302">
        <v>3.9849489814325252</v>
      </c>
      <c r="D383" s="302">
        <f>SUM(B383:C383)</f>
        <v>7.6394253914401036</v>
      </c>
      <c r="E383" s="303"/>
      <c r="F383" s="302">
        <v>5.4137145241733871</v>
      </c>
      <c r="G383" s="302">
        <v>2.8183211784444224</v>
      </c>
      <c r="H383" s="302">
        <f>SUM(F383:G383)</f>
        <v>8.232035702617809</v>
      </c>
      <c r="I383" s="303"/>
      <c r="J383" s="302">
        <v>6.8932133601271444</v>
      </c>
      <c r="K383" s="302">
        <v>3.1852046383674271</v>
      </c>
      <c r="L383" s="302">
        <f>SUM(J383:K383)</f>
        <v>10.078417998494572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4.7102297697562872</v>
      </c>
      <c r="C384" s="302">
        <v>7.3418235511732615</v>
      </c>
      <c r="D384" s="302">
        <f t="shared" ref="D384:D391" si="127">SUM(B384:C384)</f>
        <v>12.052053320929549</v>
      </c>
      <c r="E384" s="303"/>
      <c r="F384" s="302">
        <v>6.9299571166365181</v>
      </c>
      <c r="G384" s="302">
        <v>5.286935122703742</v>
      </c>
      <c r="H384" s="302">
        <f t="shared" ref="H384:H391" si="128">SUM(F384:G384)</f>
        <v>12.216892239340261</v>
      </c>
      <c r="I384" s="303"/>
      <c r="J384" s="302">
        <v>6.1967597663409055</v>
      </c>
      <c r="K384" s="302">
        <v>5.8385339973665937</v>
      </c>
      <c r="L384" s="302">
        <f t="shared" ref="L384:L391" si="129">SUM(J384:K384)</f>
        <v>12.0352937637075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4.3487555372372206</v>
      </c>
      <c r="C385" s="302">
        <v>3.2338077589466301</v>
      </c>
      <c r="D385" s="302">
        <f t="shared" si="127"/>
        <v>7.5825632961838512</v>
      </c>
      <c r="E385" s="303"/>
      <c r="F385" s="302">
        <v>5.4254093304945146</v>
      </c>
      <c r="G385" s="302">
        <v>2.4307433852557998</v>
      </c>
      <c r="H385" s="302">
        <f t="shared" si="128"/>
        <v>7.8561527157503139</v>
      </c>
      <c r="I385" s="303"/>
      <c r="J385" s="302">
        <v>4.4856450357385134</v>
      </c>
      <c r="K385" s="302">
        <v>2.1985470020812601</v>
      </c>
      <c r="L385" s="302">
        <f t="shared" si="129"/>
        <v>6.6841920378197734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3.9144964266887023</v>
      </c>
      <c r="C386" s="302">
        <v>0.72984754122600948</v>
      </c>
      <c r="D386" s="302">
        <f t="shared" si="127"/>
        <v>4.644343967914712</v>
      </c>
      <c r="E386" s="303"/>
      <c r="F386" s="302">
        <v>4.6351895573690065</v>
      </c>
      <c r="G386" s="302">
        <v>0.52994363723929383</v>
      </c>
      <c r="H386" s="302">
        <f t="shared" si="128"/>
        <v>5.1651331946083001</v>
      </c>
      <c r="I386" s="303"/>
      <c r="J386" s="302">
        <v>4.6233028893389756</v>
      </c>
      <c r="K386" s="302">
        <v>0.45149226890054228</v>
      </c>
      <c r="L386" s="302">
        <f t="shared" si="129"/>
        <v>5.0747951582395174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0.88575864100625423</v>
      </c>
      <c r="C387" s="302">
        <v>2.2496500848131991</v>
      </c>
      <c r="D387" s="302">
        <f t="shared" si="127"/>
        <v>3.1354087258194534</v>
      </c>
      <c r="E387" s="303"/>
      <c r="F387" s="302">
        <v>1.1713618163723327</v>
      </c>
      <c r="G387" s="302">
        <v>1.2433132919310583</v>
      </c>
      <c r="H387" s="302">
        <f t="shared" si="128"/>
        <v>2.414675108303391</v>
      </c>
      <c r="I387" s="303"/>
      <c r="J387" s="302">
        <v>1.7745423034930785</v>
      </c>
      <c r="K387" s="302">
        <v>1.3247334389418115</v>
      </c>
      <c r="L387" s="302">
        <f t="shared" si="129"/>
        <v>3.09927574243489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14.240119943439483</v>
      </c>
      <c r="C388" s="302">
        <v>4.018685761759393</v>
      </c>
      <c r="D388" s="302">
        <f t="shared" si="127"/>
        <v>18.258805705198874</v>
      </c>
      <c r="E388" s="303"/>
      <c r="F388" s="302">
        <v>15.276714094066969</v>
      </c>
      <c r="G388" s="302">
        <v>2.9994739546760685</v>
      </c>
      <c r="H388" s="302">
        <f t="shared" si="128"/>
        <v>18.276188048743037</v>
      </c>
      <c r="I388" s="303"/>
      <c r="J388" s="302">
        <v>12.832147572169179</v>
      </c>
      <c r="K388" s="302">
        <v>3.2498309720602543</v>
      </c>
      <c r="L388" s="302">
        <f t="shared" si="129"/>
        <v>16.081978544229433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1.5238993408679593</v>
      </c>
      <c r="C389" s="302">
        <v>1.3092848125880543</v>
      </c>
      <c r="D389" s="302">
        <f t="shared" si="127"/>
        <v>2.8331841534560134</v>
      </c>
      <c r="E389" s="303"/>
      <c r="F389" s="302">
        <v>1.6910004677686541</v>
      </c>
      <c r="G389" s="302">
        <v>0.82995539866539891</v>
      </c>
      <c r="H389" s="302">
        <f t="shared" si="128"/>
        <v>2.5209558664340532</v>
      </c>
      <c r="I389" s="303"/>
      <c r="J389" s="302">
        <v>1.6481910915482576</v>
      </c>
      <c r="K389" s="302">
        <v>0.80454453563269279</v>
      </c>
      <c r="L389" s="302">
        <f t="shared" si="129"/>
        <v>2.4527356271809504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0.44596904036889484</v>
      </c>
      <c r="C390" s="302">
        <v>1.117479921240524</v>
      </c>
      <c r="D390" s="302">
        <f t="shared" si="127"/>
        <v>1.5634489616094189</v>
      </c>
      <c r="E390" s="303"/>
      <c r="F390" s="302">
        <v>0.50567668129573606</v>
      </c>
      <c r="G390" s="302">
        <v>0.68884544773661205</v>
      </c>
      <c r="H390" s="302">
        <f t="shared" si="128"/>
        <v>1.194522129032348</v>
      </c>
      <c r="I390" s="303"/>
      <c r="J390" s="302">
        <v>0.69483359791141452</v>
      </c>
      <c r="K390" s="302">
        <v>0.61598518332408969</v>
      </c>
      <c r="L390" s="302">
        <f t="shared" si="129"/>
        <v>1.3108187812355041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2.413571895580231</v>
      </c>
      <c r="C391" s="302">
        <v>2.3351945818677731</v>
      </c>
      <c r="D391" s="302">
        <f t="shared" si="127"/>
        <v>4.7487664774480045</v>
      </c>
      <c r="E391" s="303"/>
      <c r="F391" s="302">
        <v>2.4043937903113379</v>
      </c>
      <c r="G391" s="302">
        <v>1.4060512048591791</v>
      </c>
      <c r="H391" s="302">
        <f t="shared" si="128"/>
        <v>3.810444995170517</v>
      </c>
      <c r="I391" s="303"/>
      <c r="J391" s="302">
        <v>1.4542427301194825</v>
      </c>
      <c r="K391" s="302">
        <v>1.3002496165383464</v>
      </c>
      <c r="L391" s="302">
        <f t="shared" si="129"/>
        <v>2.7544923466578286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36.137277004952608</v>
      </c>
      <c r="C393" s="311">
        <f t="shared" ref="C393:D393" si="130">SUM(C383:C391)</f>
        <v>26.320722995047369</v>
      </c>
      <c r="D393" s="311">
        <f t="shared" si="130"/>
        <v>62.457999999999984</v>
      </c>
      <c r="E393" s="311"/>
      <c r="F393" s="311">
        <f t="shared" ref="F393:H393" si="131">SUM(F383:F391)</f>
        <v>43.45341737848846</v>
      </c>
      <c r="G393" s="311">
        <f t="shared" si="131"/>
        <v>18.233582621511573</v>
      </c>
      <c r="H393" s="311">
        <f t="shared" si="131"/>
        <v>61.687000000000026</v>
      </c>
      <c r="I393" s="311"/>
      <c r="J393" s="311">
        <f t="shared" ref="J393:L393" si="132">SUM(J383:J391)</f>
        <v>40.602878346786945</v>
      </c>
      <c r="K393" s="311">
        <f t="shared" si="132"/>
        <v>18.969121653213016</v>
      </c>
      <c r="L393" s="311">
        <f t="shared" si="132"/>
        <v>59.571999999999974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East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149.87240034720844</v>
      </c>
      <c r="C9" s="249">
        <f t="shared" ref="C9:D9" si="0">SUM(C26,C43,C60,C77,C94,C111,C128,C145,C162,C179,C196,C213,C230,C247,C264,C281,C298,C315,C332,C349,C366,C383)</f>
        <v>21.404606918027675</v>
      </c>
      <c r="D9" s="249">
        <f t="shared" si="0"/>
        <v>36.811999076059124</v>
      </c>
      <c r="E9" s="249">
        <f>SUM(B9:D9)</f>
        <v>208.08900634129523</v>
      </c>
      <c r="F9" s="238"/>
      <c r="G9" s="249">
        <f>SUM(G26,G43,G60,G77,G94,G111,G128,G145,G162,G179,G196,G213,G230,G247,G264,G281,G298,G315,G332,G349,G366,G383)</f>
        <v>165.3618990355217</v>
      </c>
      <c r="H9" s="249">
        <f t="shared" ref="H9:I9" si="1">SUM(H26,H43,H60,H77,H94,H111,H128,H145,H162,H179,H196,H213,H230,H247,H264,H281,H298,H315,H332,H349,H366,H383)</f>
        <v>33.749285017202936</v>
      </c>
      <c r="I9" s="249">
        <f t="shared" si="1"/>
        <v>39.684424961074512</v>
      </c>
      <c r="J9" s="249">
        <f>SUM(G9:I9)</f>
        <v>238.79560901379915</v>
      </c>
      <c r="K9" s="238"/>
      <c r="L9" s="249">
        <f>SUM(L26,L43,L60,L77,L94,L111,L128,L145,L162,L179,L196,L213,L230,L247,L264,L281,L298,L315,L332,L349,L366,L383)</f>
        <v>188.36757462588628</v>
      </c>
      <c r="M9" s="249">
        <f t="shared" ref="M9:N9" si="2">SUM(M26,M43,M60,M77,M94,M111,M128,M145,M162,M179,M196,M213,M230,M247,M264,M281,M298,M315,M332,M349,M366,M383)</f>
        <v>42.964613879133893</v>
      </c>
      <c r="N9" s="249">
        <f t="shared" si="2"/>
        <v>46.159359727249011</v>
      </c>
      <c r="O9" s="249">
        <f>SUM(L9:N9)</f>
        <v>277.49154823226917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250.08786900778986</v>
      </c>
      <c r="C10" s="249">
        <f t="shared" si="3"/>
        <v>67.790602397438789</v>
      </c>
      <c r="D10" s="249">
        <f t="shared" si="3"/>
        <v>51.391104156877283</v>
      </c>
      <c r="E10" s="249">
        <f t="shared" ref="E10:E17" si="4">SUM(B10:D10)</f>
        <v>369.26957556210596</v>
      </c>
      <c r="F10" s="238"/>
      <c r="G10" s="249">
        <f t="shared" ref="G10:I10" si="5">SUM(G27,G44,G61,G78,G95,G112,G129,G146,G163,G180,G197,G214,G231,G248,G265,G282,G299,G316,G333,G350,G367,G384)</f>
        <v>296.11043011238746</v>
      </c>
      <c r="H10" s="249">
        <f t="shared" si="5"/>
        <v>88.029013837160861</v>
      </c>
      <c r="I10" s="249">
        <f t="shared" si="5"/>
        <v>52.492936300813007</v>
      </c>
      <c r="J10" s="249">
        <f t="shared" ref="J10:J17" si="6">SUM(G10:I10)</f>
        <v>436.63238025036134</v>
      </c>
      <c r="K10" s="238"/>
      <c r="L10" s="249">
        <f t="shared" ref="L10:N10" si="7">SUM(L27,L44,L61,L78,L95,L112,L129,L146,L163,L180,L197,L214,L231,L248,L265,L282,L299,L316,L333,L350,L367,L384)</f>
        <v>358.91233198285551</v>
      </c>
      <c r="M10" s="249">
        <f t="shared" si="7"/>
        <v>105.94656171167561</v>
      </c>
      <c r="N10" s="249">
        <f t="shared" si="7"/>
        <v>52.722490927250092</v>
      </c>
      <c r="O10" s="249">
        <f t="shared" ref="O10:O17" si="8">SUM(L10:N10)</f>
        <v>517.58138462178124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158.96035306751108</v>
      </c>
      <c r="C11" s="249">
        <f t="shared" si="3"/>
        <v>43.117492232944251</v>
      </c>
      <c r="D11" s="249">
        <f t="shared" si="3"/>
        <v>44.665909714339051</v>
      </c>
      <c r="E11" s="249">
        <f t="shared" si="4"/>
        <v>246.74375501479437</v>
      </c>
      <c r="F11" s="238"/>
      <c r="G11" s="249">
        <f t="shared" ref="G11:I11" si="9">SUM(G28,G45,G62,G79,G96,G113,G130,G147,G164,G181,G198,G215,G232,G249,G266,G283,G300,G317,G334,G351,G368,G385)</f>
        <v>177.75023431623072</v>
      </c>
      <c r="H11" s="249">
        <f t="shared" si="9"/>
        <v>52.273519022426001</v>
      </c>
      <c r="I11" s="249">
        <f t="shared" si="9"/>
        <v>42.532707711252826</v>
      </c>
      <c r="J11" s="249">
        <f t="shared" si="6"/>
        <v>272.55646104990956</v>
      </c>
      <c r="K11" s="238"/>
      <c r="L11" s="249">
        <f t="shared" ref="L11:N11" si="10">SUM(L28,L45,L62,L79,L96,L113,L130,L147,L164,L181,L198,L215,L232,L249,L266,L283,L300,L317,L334,L351,L368,L385)</f>
        <v>190.90326759229893</v>
      </c>
      <c r="M11" s="249">
        <f t="shared" si="10"/>
        <v>54.645869991465482</v>
      </c>
      <c r="N11" s="249">
        <f t="shared" si="10"/>
        <v>44.24049260609349</v>
      </c>
      <c r="O11" s="249">
        <f t="shared" si="8"/>
        <v>289.78963018985792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111.50459170342837</v>
      </c>
      <c r="C12" s="249">
        <f t="shared" si="3"/>
        <v>83.049924854113996</v>
      </c>
      <c r="D12" s="249">
        <f t="shared" si="3"/>
        <v>11.617973518986286</v>
      </c>
      <c r="E12" s="249">
        <f t="shared" si="4"/>
        <v>206.17249007652865</v>
      </c>
      <c r="F12" s="238"/>
      <c r="G12" s="249">
        <f t="shared" ref="G12:I12" si="11">SUM(G29,G46,G63,G80,G97,G114,G131,G148,G165,G182,G199,G216,G233,G250,G267,G284,G301,G318,G335,G352,G369,G386)</f>
        <v>108.45434557270009</v>
      </c>
      <c r="H12" s="249">
        <f t="shared" si="11"/>
        <v>84.279742914690743</v>
      </c>
      <c r="I12" s="249">
        <f t="shared" si="11"/>
        <v>10.076477319050886</v>
      </c>
      <c r="J12" s="249">
        <f t="shared" si="6"/>
        <v>202.81056580644173</v>
      </c>
      <c r="K12" s="238"/>
      <c r="L12" s="249">
        <f t="shared" ref="L12:N12" si="12">SUM(L29,L46,L63,L80,L97,L114,L131,L148,L165,L182,L199,L216,L233,L250,L267,L284,L301,L318,L335,L352,L369,L386)</f>
        <v>89.363969419118447</v>
      </c>
      <c r="M12" s="249">
        <f t="shared" si="12"/>
        <v>70.101349070669343</v>
      </c>
      <c r="N12" s="249">
        <f t="shared" si="12"/>
        <v>10.908561081708488</v>
      </c>
      <c r="O12" s="249">
        <f t="shared" si="8"/>
        <v>170.37387957149627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106.81373020244858</v>
      </c>
      <c r="C13" s="249">
        <f t="shared" si="3"/>
        <v>18.059256880587462</v>
      </c>
      <c r="D13" s="249">
        <f t="shared" si="3"/>
        <v>71.656505419775584</v>
      </c>
      <c r="E13" s="249">
        <f t="shared" si="4"/>
        <v>196.52949250281162</v>
      </c>
      <c r="F13" s="238"/>
      <c r="G13" s="249">
        <f t="shared" ref="G13:I13" si="13">SUM(G30,G47,G64,G81,G98,G115,G132,G149,G166,G183,G200,G217,G234,G251,G268,G285,G302,G319,G336,G353,G370,G387)</f>
        <v>90.037164164361727</v>
      </c>
      <c r="H13" s="249">
        <f t="shared" si="13"/>
        <v>16.419634448161045</v>
      </c>
      <c r="I13" s="249">
        <f t="shared" si="13"/>
        <v>67.829930817391087</v>
      </c>
      <c r="J13" s="249">
        <f t="shared" si="6"/>
        <v>174.28672942991386</v>
      </c>
      <c r="K13" s="238"/>
      <c r="L13" s="249">
        <f t="shared" ref="L13:N13" si="14">SUM(L30,L47,L64,L81,L98,L115,L132,L149,L166,L183,L200,L217,L234,L251,L268,L285,L302,L319,L336,L353,L370,L387)</f>
        <v>82.979372049424128</v>
      </c>
      <c r="M13" s="249">
        <f t="shared" si="14"/>
        <v>20.645285952778568</v>
      </c>
      <c r="N13" s="249">
        <f t="shared" si="14"/>
        <v>81.639110233414925</v>
      </c>
      <c r="O13" s="249">
        <f t="shared" si="8"/>
        <v>185.26376823561762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88.219228570453609</v>
      </c>
      <c r="C14" s="249">
        <f t="shared" si="3"/>
        <v>76.438041694948026</v>
      </c>
      <c r="D14" s="249">
        <f t="shared" si="3"/>
        <v>24.30551763133046</v>
      </c>
      <c r="E14" s="249">
        <f t="shared" si="4"/>
        <v>188.9627878967321</v>
      </c>
      <c r="F14" s="238"/>
      <c r="G14" s="249">
        <f t="shared" ref="G14:I14" si="15">SUM(G31,G48,G65,G82,G99,G116,G133,G150,G167,G184,G201,G218,G235,G252,G269,G286,G303,G320,G337,G354,G371,G388)</f>
        <v>84.872314627387581</v>
      </c>
      <c r="H14" s="249">
        <f t="shared" si="15"/>
        <v>79.517627699082723</v>
      </c>
      <c r="I14" s="249">
        <f t="shared" si="15"/>
        <v>24.946974758529727</v>
      </c>
      <c r="J14" s="249">
        <f t="shared" si="6"/>
        <v>189.33691708500004</v>
      </c>
      <c r="K14" s="238"/>
      <c r="L14" s="249">
        <f t="shared" ref="L14:N14" si="16">SUM(L31,L48,L65,L82,L99,L116,L133,L150,L167,L184,L201,L218,L235,L252,L269,L286,L303,L320,L337,L354,L371,L388)</f>
        <v>103.4231864794552</v>
      </c>
      <c r="M14" s="249">
        <f t="shared" si="16"/>
        <v>85.188615076381893</v>
      </c>
      <c r="N14" s="249">
        <f t="shared" si="16"/>
        <v>29.102542186877059</v>
      </c>
      <c r="O14" s="249">
        <f t="shared" si="8"/>
        <v>217.71434374271414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52.818294360176537</v>
      </c>
      <c r="C15" s="249">
        <f t="shared" si="3"/>
        <v>88.699996838099565</v>
      </c>
      <c r="D15" s="249">
        <f t="shared" si="3"/>
        <v>10.555309755485222</v>
      </c>
      <c r="E15" s="249">
        <f t="shared" si="4"/>
        <v>152.07360095376131</v>
      </c>
      <c r="F15" s="238"/>
      <c r="G15" s="249">
        <f t="shared" ref="G15:I15" si="17">SUM(G32,G49,G66,G83,G100,G117,G134,G151,G168,G185,G202,G219,G236,G253,G270,G287,G304,G321,G338,G355,G372,G389)</f>
        <v>48.837541864165608</v>
      </c>
      <c r="H15" s="249">
        <f t="shared" si="17"/>
        <v>91.221804126362116</v>
      </c>
      <c r="I15" s="249">
        <f t="shared" si="17"/>
        <v>6.9212428785005224</v>
      </c>
      <c r="J15" s="249">
        <f t="shared" si="6"/>
        <v>146.98058886902825</v>
      </c>
      <c r="K15" s="238"/>
      <c r="L15" s="249">
        <f t="shared" ref="L15:N15" si="18">SUM(L32,L49,L66,L83,L100,L117,L134,L151,L168,L185,L202,L219,L236,L253,L270,L287,L304,L321,L338,L355,L372,L389)</f>
        <v>50.288379272937</v>
      </c>
      <c r="M15" s="249">
        <f t="shared" si="18"/>
        <v>91.014495597473768</v>
      </c>
      <c r="N15" s="249">
        <f t="shared" si="18"/>
        <v>6.3416632216451898</v>
      </c>
      <c r="O15" s="249">
        <f t="shared" si="8"/>
        <v>147.64453809205594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66.487552109743774</v>
      </c>
      <c r="C16" s="249">
        <f t="shared" si="3"/>
        <v>13.882342214961346</v>
      </c>
      <c r="D16" s="249">
        <f t="shared" si="3"/>
        <v>17.837439870743641</v>
      </c>
      <c r="E16" s="249">
        <f t="shared" si="4"/>
        <v>98.207334195448752</v>
      </c>
      <c r="F16" s="238"/>
      <c r="G16" s="249">
        <f t="shared" ref="G16:I16" si="19">SUM(G33,G50,G67,G84,G101,G118,G135,G152,G169,G186,G203,G220,G237,G254,G271,G288,G305,G322,G339,G356,G373,G390)</f>
        <v>55.821100875027149</v>
      </c>
      <c r="H16" s="249">
        <f t="shared" si="19"/>
        <v>16.679179910814476</v>
      </c>
      <c r="I16" s="249">
        <f t="shared" si="19"/>
        <v>17.182841971573204</v>
      </c>
      <c r="J16" s="249">
        <f t="shared" si="6"/>
        <v>89.683122757414822</v>
      </c>
      <c r="K16" s="238"/>
      <c r="L16" s="249">
        <f t="shared" ref="L16:N16" si="20">SUM(L33,L50,L67,L84,L101,L118,L135,L152,L169,L186,L203,L220,L237,L254,L271,L288,L305,L322,L339,L356,L373,L390)</f>
        <v>56.809159173730997</v>
      </c>
      <c r="M16" s="249">
        <f t="shared" si="20"/>
        <v>23.092657729890519</v>
      </c>
      <c r="N16" s="249">
        <f t="shared" si="20"/>
        <v>22.00796884682164</v>
      </c>
      <c r="O16" s="249">
        <f t="shared" si="8"/>
        <v>101.90978575044316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87.202191964360139</v>
      </c>
      <c r="C17" s="249">
        <f t="shared" si="3"/>
        <v>123.24875798541112</v>
      </c>
      <c r="D17" s="249">
        <f t="shared" si="3"/>
        <v>12.500007506750501</v>
      </c>
      <c r="E17" s="249">
        <f t="shared" si="4"/>
        <v>222.95095745652176</v>
      </c>
      <c r="F17" s="238"/>
      <c r="G17" s="249">
        <f t="shared" ref="G17:I17" si="21">SUM(G34,G51,G68,G85,G102,G119,G136,G153,G170,G187,G204,G221,G238,G255,G272,G289,G306,G323,G340,G357,G374,G391)</f>
        <v>72.241783382170539</v>
      </c>
      <c r="H17" s="249">
        <f t="shared" si="21"/>
        <v>119.53435968127546</v>
      </c>
      <c r="I17" s="249">
        <f t="shared" si="21"/>
        <v>10.700482674684839</v>
      </c>
      <c r="J17" s="249">
        <f t="shared" si="6"/>
        <v>202.47662573813085</v>
      </c>
      <c r="K17" s="238"/>
      <c r="L17" s="249">
        <f t="shared" ref="L17:N17" si="22">SUM(L34,L51,L68,L85,L102,L119,L136,L153,L170,L187,L204,L221,L238,L255,L272,L289,L306,L323,L340,L357,L374,L391)</f>
        <v>68.766387651954886</v>
      </c>
      <c r="M17" s="249">
        <f t="shared" si="22"/>
        <v>113.77984162419783</v>
      </c>
      <c r="N17" s="249">
        <f t="shared" si="22"/>
        <v>14.713892287611857</v>
      </c>
      <c r="O17" s="249">
        <f t="shared" si="8"/>
        <v>197.26012156376456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1071.9662113331203</v>
      </c>
      <c r="C19" s="247">
        <f t="shared" ref="C19:O19" si="23">SUM(C9:C17)</f>
        <v>535.6910220165322</v>
      </c>
      <c r="D19" s="247">
        <f t="shared" si="23"/>
        <v>281.3417666503471</v>
      </c>
      <c r="E19" s="247">
        <f t="shared" si="23"/>
        <v>1888.9989999999998</v>
      </c>
      <c r="F19" s="247"/>
      <c r="G19" s="247">
        <f t="shared" si="23"/>
        <v>1099.4868139499524</v>
      </c>
      <c r="H19" s="247">
        <f t="shared" si="23"/>
        <v>581.7041666571763</v>
      </c>
      <c r="I19" s="247">
        <f t="shared" si="23"/>
        <v>272.36801939287062</v>
      </c>
      <c r="J19" s="247">
        <f t="shared" si="23"/>
        <v>1953.5589999999997</v>
      </c>
      <c r="K19" s="247"/>
      <c r="L19" s="247">
        <f t="shared" si="23"/>
        <v>1189.8136282476612</v>
      </c>
      <c r="M19" s="247">
        <f t="shared" si="23"/>
        <v>607.37929063366687</v>
      </c>
      <c r="N19" s="247">
        <f t="shared" si="23"/>
        <v>307.83608111867181</v>
      </c>
      <c r="O19" s="247">
        <f t="shared" si="23"/>
        <v>2105.029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1.3217522517365743</v>
      </c>
      <c r="C26" s="302">
        <v>0.21898862687984361</v>
      </c>
      <c r="D26" s="302">
        <v>0.22582665491685733</v>
      </c>
      <c r="E26" s="302">
        <f>SUM(B26:D26)</f>
        <v>1.7665675335332751</v>
      </c>
      <c r="F26" s="303"/>
      <c r="G26" s="302">
        <v>1.4426329556812505</v>
      </c>
      <c r="H26" s="302">
        <v>0.18096176746670931</v>
      </c>
      <c r="I26" s="302">
        <v>0.16968408863925355</v>
      </c>
      <c r="J26" s="302">
        <f>SUM(G26:I26)</f>
        <v>1.7932788117872134</v>
      </c>
      <c r="K26" s="303"/>
      <c r="L26" s="302">
        <v>1.9878450484926629</v>
      </c>
      <c r="M26" s="302">
        <v>0.17277706398407888</v>
      </c>
      <c r="N26" s="302">
        <v>0.20422603183506088</v>
      </c>
      <c r="O26" s="302">
        <f>SUM(L26:N26)</f>
        <v>2.3648481443118028</v>
      </c>
    </row>
    <row r="27" spans="1:15" s="236" customFormat="1" x14ac:dyDescent="0.2">
      <c r="A27" s="237" t="str">
        <f>name!E$5</f>
        <v>Professional occupations</v>
      </c>
      <c r="B27" s="302">
        <v>1.3770420029844925</v>
      </c>
      <c r="C27" s="302">
        <v>0.230084198453442</v>
      </c>
      <c r="D27" s="302">
        <v>0.18036642276262477</v>
      </c>
      <c r="E27" s="302">
        <f t="shared" ref="E27:E34" si="24">SUM(B27:D27)</f>
        <v>1.7874926242005593</v>
      </c>
      <c r="F27" s="303"/>
      <c r="G27" s="302">
        <v>1.7700259147464155</v>
      </c>
      <c r="H27" s="302">
        <v>0.15340436283747666</v>
      </c>
      <c r="I27" s="302">
        <v>0.22922199053929609</v>
      </c>
      <c r="J27" s="302">
        <f t="shared" ref="J27:J34" si="25">SUM(G27:I27)</f>
        <v>2.1526522681231883</v>
      </c>
      <c r="K27" s="303"/>
      <c r="L27" s="302">
        <v>2.6299209751769719</v>
      </c>
      <c r="M27" s="302">
        <v>0.1928426874725265</v>
      </c>
      <c r="N27" s="302">
        <v>0.33534608650021053</v>
      </c>
      <c r="O27" s="302">
        <f t="shared" ref="O27:O34" si="26">SUM(L27:N27)</f>
        <v>3.158109749149709</v>
      </c>
    </row>
    <row r="28" spans="1:15" s="236" customFormat="1" x14ac:dyDescent="0.2">
      <c r="A28" s="237" t="str">
        <f>name!E$6</f>
        <v>Associate professional occupations</v>
      </c>
      <c r="B28" s="302">
        <v>1.0243479279637517</v>
      </c>
      <c r="C28" s="302">
        <v>0.20033988126696875</v>
      </c>
      <c r="D28" s="302">
        <v>7.0338785426768122E-2</v>
      </c>
      <c r="E28" s="302">
        <f t="shared" si="24"/>
        <v>1.2950265946574886</v>
      </c>
      <c r="F28" s="303"/>
      <c r="G28" s="302">
        <v>1.1646739026358</v>
      </c>
      <c r="H28" s="302">
        <v>0.12400611925117744</v>
      </c>
      <c r="I28" s="302">
        <v>6.9437933432401788E-2</v>
      </c>
      <c r="J28" s="302">
        <f t="shared" si="25"/>
        <v>1.3581179553193792</v>
      </c>
      <c r="K28" s="303"/>
      <c r="L28" s="302">
        <v>1.3339484531132431</v>
      </c>
      <c r="M28" s="302">
        <v>0.13322984211065478</v>
      </c>
      <c r="N28" s="302">
        <v>0.11012073509781112</v>
      </c>
      <c r="O28" s="302">
        <f t="shared" si="26"/>
        <v>1.5772990303217089</v>
      </c>
    </row>
    <row r="29" spans="1:15" s="236" customFormat="1" x14ac:dyDescent="0.2">
      <c r="A29" s="237" t="str">
        <f>name!E$7</f>
        <v>Administrative and secretarial occupations</v>
      </c>
      <c r="B29" s="302">
        <v>1.0878519064358887</v>
      </c>
      <c r="C29" s="302">
        <v>0.6951827144837267</v>
      </c>
      <c r="D29" s="302">
        <v>6.564878263044191E-2</v>
      </c>
      <c r="E29" s="302">
        <f t="shared" si="24"/>
        <v>1.8486834035500574</v>
      </c>
      <c r="F29" s="303"/>
      <c r="G29" s="302">
        <v>0.99576002551657927</v>
      </c>
      <c r="H29" s="302">
        <v>0.63269897443340017</v>
      </c>
      <c r="I29" s="302">
        <v>3.4267282378036709E-2</v>
      </c>
      <c r="J29" s="302">
        <f t="shared" si="25"/>
        <v>1.6627262823280162</v>
      </c>
      <c r="K29" s="303"/>
      <c r="L29" s="302">
        <v>0.62885446203708883</v>
      </c>
      <c r="M29" s="302">
        <v>0.4564533304822081</v>
      </c>
      <c r="N29" s="302">
        <v>3.6259734888400869E-2</v>
      </c>
      <c r="O29" s="302">
        <f t="shared" si="26"/>
        <v>1.1215675274076977</v>
      </c>
    </row>
    <row r="30" spans="1:15" s="236" customFormat="1" x14ac:dyDescent="0.2">
      <c r="A30" s="237" t="str">
        <f>name!E$8</f>
        <v>Skilled trades occupations</v>
      </c>
      <c r="B30" s="302">
        <v>5.5386552040099239</v>
      </c>
      <c r="C30" s="302">
        <v>0.69988374435925871</v>
      </c>
      <c r="D30" s="302">
        <v>5.2962826424390723</v>
      </c>
      <c r="E30" s="302">
        <f t="shared" si="24"/>
        <v>11.534821590808255</v>
      </c>
      <c r="F30" s="303"/>
      <c r="G30" s="302">
        <v>4.5791567665754762</v>
      </c>
      <c r="H30" s="302">
        <v>0.35898004955842755</v>
      </c>
      <c r="I30" s="302">
        <v>3.5793891152690995</v>
      </c>
      <c r="J30" s="302">
        <f>SUM(G30:I30)</f>
        <v>8.5175259314030036</v>
      </c>
      <c r="K30" s="303"/>
      <c r="L30" s="302">
        <v>5.0956186977372573</v>
      </c>
      <c r="M30" s="302">
        <v>0.4832000928351487</v>
      </c>
      <c r="N30" s="302">
        <v>3.2735698887345439</v>
      </c>
      <c r="O30" s="302">
        <f t="shared" si="26"/>
        <v>8.8523886793069497</v>
      </c>
    </row>
    <row r="31" spans="1:15" s="236" customFormat="1" x14ac:dyDescent="0.2">
      <c r="A31" s="237" t="str">
        <f>name!E$9</f>
        <v>Caring, leisure and other service occupations</v>
      </c>
      <c r="B31" s="302">
        <v>0.78899530452265221</v>
      </c>
      <c r="C31" s="302">
        <v>0.18321930160440497</v>
      </c>
      <c r="D31" s="302">
        <v>4.300249732092136E-2</v>
      </c>
      <c r="E31" s="302">
        <f t="shared" si="24"/>
        <v>1.0152171034479784</v>
      </c>
      <c r="F31" s="303"/>
      <c r="G31" s="302">
        <v>0.70320346627673913</v>
      </c>
      <c r="H31" s="302">
        <v>0.16138245149973299</v>
      </c>
      <c r="I31" s="302">
        <v>2.6272721311055125E-2</v>
      </c>
      <c r="J31" s="302">
        <f t="shared" si="25"/>
        <v>0.89085863908752727</v>
      </c>
      <c r="K31" s="303"/>
      <c r="L31" s="302">
        <v>0.74362097762227897</v>
      </c>
      <c r="M31" s="302">
        <v>0.10411092753513775</v>
      </c>
      <c r="N31" s="302">
        <v>2.6894463221315473E-2</v>
      </c>
      <c r="O31" s="302">
        <f t="shared" si="26"/>
        <v>0.8746263683787322</v>
      </c>
    </row>
    <row r="32" spans="1:15" s="236" customFormat="1" x14ac:dyDescent="0.2">
      <c r="A32" s="237" t="str">
        <f>name!E$10</f>
        <v>Sales and customer service occupations</v>
      </c>
      <c r="B32" s="302">
        <v>0.42111309687998172</v>
      </c>
      <c r="C32" s="302">
        <v>0.21989601243532741</v>
      </c>
      <c r="D32" s="302">
        <v>6.65726084155598E-2</v>
      </c>
      <c r="E32" s="302">
        <f t="shared" si="24"/>
        <v>0.70758171773086898</v>
      </c>
      <c r="F32" s="303"/>
      <c r="G32" s="302">
        <v>0.36852187474576398</v>
      </c>
      <c r="H32" s="302">
        <v>0.14198859309351822</v>
      </c>
      <c r="I32" s="302">
        <v>3.4687316862633717E-2</v>
      </c>
      <c r="J32" s="302">
        <f t="shared" si="25"/>
        <v>0.54519778470191593</v>
      </c>
      <c r="K32" s="303"/>
      <c r="L32" s="302">
        <v>0.40606701840779602</v>
      </c>
      <c r="M32" s="302">
        <v>0.1099534859019787</v>
      </c>
      <c r="N32" s="302">
        <v>2.7717014346185044E-2</v>
      </c>
      <c r="O32" s="302">
        <f t="shared" si="26"/>
        <v>0.54373751865595976</v>
      </c>
    </row>
    <row r="33" spans="1:15" s="236" customFormat="1" x14ac:dyDescent="0.2">
      <c r="A33" s="237" t="str">
        <f>name!E$11</f>
        <v>Process, plant and machine operatives</v>
      </c>
      <c r="B33" s="302">
        <v>1.1448440549380048</v>
      </c>
      <c r="C33" s="302">
        <v>9.6368923420290492E-2</v>
      </c>
      <c r="D33" s="302">
        <v>1.4349048700108342E-2</v>
      </c>
      <c r="E33" s="302">
        <f t="shared" si="24"/>
        <v>1.2555620270584036</v>
      </c>
      <c r="F33" s="303"/>
      <c r="G33" s="302">
        <v>0.83875999192852757</v>
      </c>
      <c r="H33" s="302">
        <v>3.9890073703444731E-2</v>
      </c>
      <c r="I33" s="302">
        <v>1.1912792044340958E-2</v>
      </c>
      <c r="J33" s="302">
        <f t="shared" si="25"/>
        <v>0.89056285767631327</v>
      </c>
      <c r="K33" s="303"/>
      <c r="L33" s="302">
        <v>0.82936979345073791</v>
      </c>
      <c r="M33" s="302">
        <v>8.3317374232301566E-2</v>
      </c>
      <c r="N33" s="302">
        <v>2.2040753686888914E-2</v>
      </c>
      <c r="O33" s="302">
        <f t="shared" si="26"/>
        <v>0.93472792136992844</v>
      </c>
    </row>
    <row r="34" spans="1:15" s="236" customFormat="1" x14ac:dyDescent="0.2">
      <c r="A34" s="237" t="str">
        <f>name!E$12</f>
        <v>Elementary occupations</v>
      </c>
      <c r="B34" s="302">
        <v>2.9181267923960563</v>
      </c>
      <c r="C34" s="302">
        <v>0.47425983975490388</v>
      </c>
      <c r="D34" s="302">
        <v>0.20466077286212328</v>
      </c>
      <c r="E34" s="302">
        <f t="shared" si="24"/>
        <v>3.5970474050130834</v>
      </c>
      <c r="F34" s="303"/>
      <c r="G34" s="302">
        <v>1.9547303086408665</v>
      </c>
      <c r="H34" s="302">
        <v>0.34126911658345249</v>
      </c>
      <c r="I34" s="302">
        <v>7.6080044349180101E-2</v>
      </c>
      <c r="J34" s="302">
        <f t="shared" si="25"/>
        <v>2.372079469573499</v>
      </c>
      <c r="K34" s="303"/>
      <c r="L34" s="302">
        <v>1.5669075989547085</v>
      </c>
      <c r="M34" s="302">
        <v>0.22801644099099475</v>
      </c>
      <c r="N34" s="302">
        <v>5.2771021151786807E-2</v>
      </c>
      <c r="O34" s="302">
        <f t="shared" si="26"/>
        <v>1.8476950610974903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15.622728541867328</v>
      </c>
      <c r="C36" s="311">
        <f t="shared" ref="C36:O36" si="27">SUM(C26:C34)</f>
        <v>3.0182232426581659</v>
      </c>
      <c r="D36" s="311">
        <f t="shared" si="27"/>
        <v>6.1670482154744768</v>
      </c>
      <c r="E36" s="311">
        <f t="shared" si="27"/>
        <v>24.807999999999964</v>
      </c>
      <c r="F36" s="311"/>
      <c r="G36" s="311">
        <f t="shared" si="27"/>
        <v>13.81746520674742</v>
      </c>
      <c r="H36" s="311">
        <f t="shared" si="27"/>
        <v>2.1345815084273392</v>
      </c>
      <c r="I36" s="311">
        <f t="shared" si="27"/>
        <v>4.230953284825298</v>
      </c>
      <c r="J36" s="311">
        <f t="shared" si="27"/>
        <v>20.183000000000057</v>
      </c>
      <c r="K36" s="311"/>
      <c r="L36" s="311">
        <f t="shared" si="27"/>
        <v>15.222153024992744</v>
      </c>
      <c r="M36" s="311">
        <f t="shared" si="27"/>
        <v>1.9639012455450298</v>
      </c>
      <c r="N36" s="311">
        <f t="shared" si="27"/>
        <v>4.0889457294622034</v>
      </c>
      <c r="O36" s="311">
        <f t="shared" si="27"/>
        <v>21.274999999999977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0.14472835785304472</v>
      </c>
      <c r="C43" s="302">
        <v>5.228860865790462E-3</v>
      </c>
      <c r="D43" s="302">
        <v>5.4951768922841308E-2</v>
      </c>
      <c r="E43" s="302">
        <f>SUM(B43:D43)</f>
        <v>0.2049089876416765</v>
      </c>
      <c r="F43" s="303"/>
      <c r="G43" s="302">
        <v>0.14261464285690134</v>
      </c>
      <c r="H43" s="302">
        <v>8.5550151225870219E-4</v>
      </c>
      <c r="I43" s="302">
        <v>0.11549769976690304</v>
      </c>
      <c r="J43" s="302">
        <f>SUM(G43:I43)</f>
        <v>0.25896784413606305</v>
      </c>
      <c r="K43" s="303"/>
      <c r="L43" s="302">
        <v>0.10579974401141548</v>
      </c>
      <c r="M43" s="302">
        <v>7.0524724990440109E-4</v>
      </c>
      <c r="N43" s="302">
        <v>8.6186796914640623E-2</v>
      </c>
      <c r="O43" s="302">
        <f>SUM(L43:N43)</f>
        <v>0.1926917881759605</v>
      </c>
    </row>
    <row r="44" spans="1:15" s="236" customFormat="1" x14ac:dyDescent="0.2">
      <c r="A44" s="237" t="str">
        <f>name!E$5</f>
        <v>Professional occupations</v>
      </c>
      <c r="B44" s="302">
        <v>9.0738029130227466E-2</v>
      </c>
      <c r="C44" s="302">
        <v>1.1075272065170859E-2</v>
      </c>
      <c r="D44" s="302">
        <v>2.6282867878591482E-2</v>
      </c>
      <c r="E44" s="302">
        <f t="shared" ref="E44:E51" si="28">SUM(B44:D44)</f>
        <v>0.12809616907398982</v>
      </c>
      <c r="F44" s="303"/>
      <c r="G44" s="302">
        <v>0.10211586754798441</v>
      </c>
      <c r="H44" s="302">
        <v>2.752270718321207E-3</v>
      </c>
      <c r="I44" s="302">
        <v>4.1951922244618148E-2</v>
      </c>
      <c r="J44" s="302">
        <f t="shared" ref="J44:J46" si="29">SUM(G44:I44)</f>
        <v>0.14682006051092378</v>
      </c>
      <c r="K44" s="303"/>
      <c r="L44" s="302">
        <v>7.3067372762932056E-2</v>
      </c>
      <c r="M44" s="302">
        <v>1.7220108840137463E-3</v>
      </c>
      <c r="N44" s="302">
        <v>8.722177737886052E-3</v>
      </c>
      <c r="O44" s="302">
        <f t="shared" ref="O44:O51" si="30">SUM(L44:N44)</f>
        <v>8.3511561384831859E-2</v>
      </c>
    </row>
    <row r="45" spans="1:15" s="236" customFormat="1" x14ac:dyDescent="0.2">
      <c r="A45" s="237" t="str">
        <f>name!E$6</f>
        <v>Associate professional occupations</v>
      </c>
      <c r="B45" s="302">
        <v>7.3416842705764859E-2</v>
      </c>
      <c r="C45" s="302">
        <v>6.684966397718599E-3</v>
      </c>
      <c r="D45" s="302">
        <v>1.2602919905347131E-2</v>
      </c>
      <c r="E45" s="302">
        <f t="shared" si="28"/>
        <v>9.2704729008830589E-2</v>
      </c>
      <c r="F45" s="303"/>
      <c r="G45" s="302">
        <v>7.6446320708994708E-2</v>
      </c>
      <c r="H45" s="302">
        <v>1.7661776622067546E-3</v>
      </c>
      <c r="I45" s="302">
        <v>1.8984549980322462E-2</v>
      </c>
      <c r="J45" s="302">
        <f t="shared" si="29"/>
        <v>9.7197048351523929E-2</v>
      </c>
      <c r="K45" s="303"/>
      <c r="L45" s="302">
        <v>5.0553764406293555E-2</v>
      </c>
      <c r="M45" s="302">
        <v>1.3175831949850476E-3</v>
      </c>
      <c r="N45" s="302">
        <v>5.0702406438624011E-3</v>
      </c>
      <c r="O45" s="302">
        <f t="shared" si="30"/>
        <v>5.6941588245141006E-2</v>
      </c>
    </row>
    <row r="46" spans="1:15" s="236" customFormat="1" x14ac:dyDescent="0.2">
      <c r="A46" s="237" t="str">
        <f>name!E$7</f>
        <v>Administrative and secretarial occupations</v>
      </c>
      <c r="B46" s="302">
        <v>7.5457740358645595E-2</v>
      </c>
      <c r="C46" s="302">
        <v>9.3207566123892759E-3</v>
      </c>
      <c r="D46" s="302">
        <v>7.6399858873172147E-3</v>
      </c>
      <c r="E46" s="302">
        <f t="shared" si="28"/>
        <v>9.241848285835208E-2</v>
      </c>
      <c r="F46" s="303"/>
      <c r="G46" s="302">
        <v>7.4554109011766984E-2</v>
      </c>
      <c r="H46" s="302">
        <v>3.6102989293546866E-3</v>
      </c>
      <c r="I46" s="302">
        <v>1.0868004757013461E-2</v>
      </c>
      <c r="J46" s="302">
        <f t="shared" si="29"/>
        <v>8.9032412698135138E-2</v>
      </c>
      <c r="K46" s="303"/>
      <c r="L46" s="302">
        <v>4.6360712640500942E-2</v>
      </c>
      <c r="M46" s="302">
        <v>1.6150230079737288E-3</v>
      </c>
      <c r="N46" s="302">
        <v>1.0381170523198079E-2</v>
      </c>
      <c r="O46" s="302">
        <f t="shared" si="30"/>
        <v>5.8356906171672746E-2</v>
      </c>
    </row>
    <row r="47" spans="1:15" s="236" customFormat="1" x14ac:dyDescent="0.2">
      <c r="A47" s="237" t="str">
        <f>name!E$8</f>
        <v>Skilled trades occupations</v>
      </c>
      <c r="B47" s="302">
        <v>0.14684496140041831</v>
      </c>
      <c r="C47" s="302">
        <v>1.0739444860571806E-2</v>
      </c>
      <c r="D47" s="302">
        <v>5.2801468097642253E-2</v>
      </c>
      <c r="E47" s="302">
        <f t="shared" si="28"/>
        <v>0.21038587435863235</v>
      </c>
      <c r="F47" s="303"/>
      <c r="G47" s="302">
        <v>0.10561342491153008</v>
      </c>
      <c r="H47" s="302">
        <v>1.6786525171340356E-3</v>
      </c>
      <c r="I47" s="302">
        <v>6.1622459507814122E-2</v>
      </c>
      <c r="J47" s="302">
        <f>SUM(G47:I47)</f>
        <v>0.16891453693647823</v>
      </c>
      <c r="K47" s="303"/>
      <c r="L47" s="302">
        <v>5.684592498741229E-2</v>
      </c>
      <c r="M47" s="302">
        <v>1.4065622606612216E-3</v>
      </c>
      <c r="N47" s="302">
        <v>1.7357863071752185E-2</v>
      </c>
      <c r="O47" s="302">
        <f t="shared" si="30"/>
        <v>7.56103503198257E-2</v>
      </c>
    </row>
    <row r="48" spans="1:15" s="236" customFormat="1" x14ac:dyDescent="0.2">
      <c r="A48" s="237" t="str">
        <f>name!E$9</f>
        <v>Caring, leisure and other service occupations</v>
      </c>
      <c r="B48" s="302">
        <v>5.5246253540965186E-3</v>
      </c>
      <c r="C48" s="302">
        <v>1.3583806791807783E-2</v>
      </c>
      <c r="D48" s="302">
        <v>1.7407961523448576E-3</v>
      </c>
      <c r="E48" s="302">
        <f t="shared" si="28"/>
        <v>2.0849228298249159E-2</v>
      </c>
      <c r="F48" s="303"/>
      <c r="G48" s="302">
        <v>5.3307631421845138E-3</v>
      </c>
      <c r="H48" s="302">
        <v>6.1477530292744229E-3</v>
      </c>
      <c r="I48" s="302">
        <v>2.8667994118522751E-3</v>
      </c>
      <c r="J48" s="302">
        <f t="shared" ref="J48:J51" si="31">SUM(G48:I48)</f>
        <v>1.4345315583311213E-2</v>
      </c>
      <c r="K48" s="303"/>
      <c r="L48" s="302">
        <v>4.3155106657442859E-3</v>
      </c>
      <c r="M48" s="302">
        <v>6.1325023547658796E-3</v>
      </c>
      <c r="N48" s="302">
        <v>3.1120171873263687E-3</v>
      </c>
      <c r="O48" s="302">
        <f t="shared" si="30"/>
        <v>1.3560030207836533E-2</v>
      </c>
    </row>
    <row r="49" spans="1:15" s="236" customFormat="1" x14ac:dyDescent="0.2">
      <c r="A49" s="237" t="str">
        <f>name!E$10</f>
        <v>Sales and customer service occupations</v>
      </c>
      <c r="B49" s="302">
        <v>2.301032833825907E-2</v>
      </c>
      <c r="C49" s="302">
        <v>1.4760404187026472E-2</v>
      </c>
      <c r="D49" s="302">
        <v>3.1470887192572299E-3</v>
      </c>
      <c r="E49" s="302">
        <f t="shared" si="28"/>
        <v>4.0917821244542768E-2</v>
      </c>
      <c r="F49" s="303"/>
      <c r="G49" s="302">
        <v>2.0751343570499535E-2</v>
      </c>
      <c r="H49" s="302">
        <v>3.5563168168186482E-3</v>
      </c>
      <c r="I49" s="302">
        <v>4.9029170762422336E-3</v>
      </c>
      <c r="J49" s="302">
        <f t="shared" si="31"/>
        <v>2.9210577463560417E-2</v>
      </c>
      <c r="K49" s="303"/>
      <c r="L49" s="302">
        <v>1.6534749778498919E-2</v>
      </c>
      <c r="M49" s="302">
        <v>2.1187023572226565E-3</v>
      </c>
      <c r="N49" s="302">
        <v>3.6429221979964251E-3</v>
      </c>
      <c r="O49" s="302">
        <f t="shared" si="30"/>
        <v>2.2296374333718002E-2</v>
      </c>
    </row>
    <row r="50" spans="1:15" s="236" customFormat="1" x14ac:dyDescent="0.2">
      <c r="A50" s="237" t="str">
        <f>name!E$11</f>
        <v>Process, plant and machine operatives</v>
      </c>
      <c r="B50" s="302">
        <v>0.13940652477309129</v>
      </c>
      <c r="C50" s="302">
        <v>1.9632396397340553E-2</v>
      </c>
      <c r="D50" s="302">
        <v>3.6756896501154428E-2</v>
      </c>
      <c r="E50" s="302">
        <f t="shared" si="28"/>
        <v>0.19579581767158627</v>
      </c>
      <c r="F50" s="303"/>
      <c r="G50" s="302">
        <v>0.10711323242251708</v>
      </c>
      <c r="H50" s="302">
        <v>1.455077528114521E-3</v>
      </c>
      <c r="I50" s="302">
        <v>7.0982126106197432E-2</v>
      </c>
      <c r="J50" s="302">
        <f t="shared" si="31"/>
        <v>0.17955043605682902</v>
      </c>
      <c r="K50" s="303"/>
      <c r="L50" s="302">
        <v>7.8884057768139115E-2</v>
      </c>
      <c r="M50" s="302">
        <v>1.706959344212951E-3</v>
      </c>
      <c r="N50" s="302">
        <v>7.0826373159007514E-2</v>
      </c>
      <c r="O50" s="302">
        <f t="shared" si="30"/>
        <v>0.15141739027135959</v>
      </c>
    </row>
    <row r="51" spans="1:15" s="236" customFormat="1" x14ac:dyDescent="0.2">
      <c r="A51" s="237" t="str">
        <f>name!E$12</f>
        <v>Elementary occupations</v>
      </c>
      <c r="B51" s="302">
        <v>1.5358162804974469E-2</v>
      </c>
      <c r="C51" s="302">
        <v>1.6747335774900306E-2</v>
      </c>
      <c r="D51" s="302">
        <v>1.1817391264264079E-2</v>
      </c>
      <c r="E51" s="302">
        <f t="shared" si="28"/>
        <v>4.3922889844138856E-2</v>
      </c>
      <c r="F51" s="303"/>
      <c r="G51" s="302">
        <v>1.153752355021906E-2</v>
      </c>
      <c r="H51" s="302">
        <v>5.055839075488849E-3</v>
      </c>
      <c r="I51" s="302">
        <v>1.7368405637466992E-2</v>
      </c>
      <c r="J51" s="302">
        <f t="shared" si="31"/>
        <v>3.3961768263174902E-2</v>
      </c>
      <c r="K51" s="303"/>
      <c r="L51" s="302">
        <v>6.3840375674154379E-3</v>
      </c>
      <c r="M51" s="302">
        <v>2.9123730426671196E-3</v>
      </c>
      <c r="N51" s="302">
        <v>1.6317600279571486E-2</v>
      </c>
      <c r="O51" s="302">
        <f t="shared" si="30"/>
        <v>2.5614010889654044E-2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0.71448557271852231</v>
      </c>
      <c r="C53" s="311">
        <f t="shared" ref="C53:E53" si="32">SUM(C43:C51)</f>
        <v>0.10777324395271612</v>
      </c>
      <c r="D53" s="311">
        <f t="shared" si="32"/>
        <v>0.20774118332875996</v>
      </c>
      <c r="E53" s="311">
        <f t="shared" si="32"/>
        <v>1.0299999999999985</v>
      </c>
      <c r="F53" s="311"/>
      <c r="G53" s="311">
        <f t="shared" ref="G53:J53" si="33">SUM(G43:G51)</f>
        <v>0.6460772277225979</v>
      </c>
      <c r="H53" s="311">
        <f t="shared" si="33"/>
        <v>2.6877887788971828E-2</v>
      </c>
      <c r="I53" s="311">
        <f t="shared" si="33"/>
        <v>0.34504488448843013</v>
      </c>
      <c r="J53" s="311">
        <f t="shared" si="33"/>
        <v>1.0179999999999996</v>
      </c>
      <c r="K53" s="311"/>
      <c r="L53" s="311">
        <f t="shared" ref="L53:O53" si="34">SUM(L43:L51)</f>
        <v>0.43874587458835212</v>
      </c>
      <c r="M53" s="311">
        <f t="shared" si="34"/>
        <v>1.9636963696406752E-2</v>
      </c>
      <c r="N53" s="311">
        <f t="shared" si="34"/>
        <v>0.22161716171524112</v>
      </c>
      <c r="O53" s="311">
        <f t="shared" si="34"/>
        <v>0.68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1.0326065160505742</v>
      </c>
      <c r="C60" s="302">
        <v>8.0802697504782264E-2</v>
      </c>
      <c r="D60" s="302">
        <v>0.15291535980946508</v>
      </c>
      <c r="E60" s="302">
        <f>SUM(B60:D60)</f>
        <v>1.2663245733648214</v>
      </c>
      <c r="F60" s="303"/>
      <c r="G60" s="302">
        <v>1.3418756817165389</v>
      </c>
      <c r="H60" s="302">
        <v>0.19911298031566416</v>
      </c>
      <c r="I60" s="302">
        <v>0.13550929732863853</v>
      </c>
      <c r="J60" s="302">
        <f>SUM(G60:I60)</f>
        <v>1.6764979593608416</v>
      </c>
      <c r="K60" s="303"/>
      <c r="L60" s="302">
        <v>1.7008653632825481</v>
      </c>
      <c r="M60" s="302">
        <v>0.27163950003132126</v>
      </c>
      <c r="N60" s="302">
        <v>0.18444804842149881</v>
      </c>
      <c r="O60" s="302">
        <f>SUM(L60:N60)</f>
        <v>2.1569529117353681</v>
      </c>
    </row>
    <row r="61" spans="1:15" s="236" customFormat="1" x14ac:dyDescent="0.2">
      <c r="A61" s="237" t="str">
        <f>name!E$5</f>
        <v>Professional occupations</v>
      </c>
      <c r="B61" s="302">
        <v>0.89272601098962723</v>
      </c>
      <c r="C61" s="302">
        <v>4.2048085914644789E-2</v>
      </c>
      <c r="D61" s="302">
        <v>6.3812348894051782E-2</v>
      </c>
      <c r="E61" s="302">
        <f t="shared" ref="E61:E68" si="35">SUM(B61:D61)</f>
        <v>0.99858644579832379</v>
      </c>
      <c r="F61" s="303"/>
      <c r="G61" s="302">
        <v>1.3360576796199084</v>
      </c>
      <c r="H61" s="302">
        <v>0.10924532385906598</v>
      </c>
      <c r="I61" s="302">
        <v>6.0446231509536652E-2</v>
      </c>
      <c r="J61" s="302">
        <f t="shared" ref="J61:J63" si="36">SUM(G61:I61)</f>
        <v>1.5057492349885111</v>
      </c>
      <c r="K61" s="303"/>
      <c r="L61" s="302">
        <v>2.0559383602206958</v>
      </c>
      <c r="M61" s="302">
        <v>0.12290544517009679</v>
      </c>
      <c r="N61" s="302">
        <v>4.9962996017611942E-2</v>
      </c>
      <c r="O61" s="302">
        <f t="shared" ref="O61:O68" si="37">SUM(L61:N61)</f>
        <v>2.2288068014084041</v>
      </c>
    </row>
    <row r="62" spans="1:15" s="236" customFormat="1" x14ac:dyDescent="0.2">
      <c r="A62" s="237" t="str">
        <f>name!E$6</f>
        <v>Associate professional occupations</v>
      </c>
      <c r="B62" s="302">
        <v>1.1757734305235672</v>
      </c>
      <c r="C62" s="302">
        <v>9.1480209099675455E-2</v>
      </c>
      <c r="D62" s="302">
        <v>5.0783337881300905E-2</v>
      </c>
      <c r="E62" s="302">
        <f t="shared" si="35"/>
        <v>1.3180369775045435</v>
      </c>
      <c r="F62" s="303"/>
      <c r="G62" s="302">
        <v>1.5647422191585536</v>
      </c>
      <c r="H62" s="302">
        <v>0.19805318581038531</v>
      </c>
      <c r="I62" s="302">
        <v>3.7271198289170526E-2</v>
      </c>
      <c r="J62" s="302">
        <f t="shared" si="36"/>
        <v>1.8000666032581094</v>
      </c>
      <c r="K62" s="303"/>
      <c r="L62" s="302">
        <v>2.0116908437787715</v>
      </c>
      <c r="M62" s="302">
        <v>0.19686488179798586</v>
      </c>
      <c r="N62" s="302">
        <v>2.8753677140627643E-2</v>
      </c>
      <c r="O62" s="302">
        <f t="shared" si="37"/>
        <v>2.237309402717385</v>
      </c>
    </row>
    <row r="63" spans="1:15" s="236" customFormat="1" x14ac:dyDescent="0.2">
      <c r="A63" s="237" t="str">
        <f>name!E$7</f>
        <v>Administrative and secretarial occupations</v>
      </c>
      <c r="B63" s="302">
        <v>0.8526846534657021</v>
      </c>
      <c r="C63" s="302">
        <v>0.21294675408519506</v>
      </c>
      <c r="D63" s="302">
        <v>3.6450816664543154E-2</v>
      </c>
      <c r="E63" s="302">
        <f t="shared" si="35"/>
        <v>1.1020822242154404</v>
      </c>
      <c r="F63" s="303"/>
      <c r="G63" s="302">
        <v>0.95042237057683543</v>
      </c>
      <c r="H63" s="302">
        <v>0.36470674896658445</v>
      </c>
      <c r="I63" s="302">
        <v>2.5059017035870601E-2</v>
      </c>
      <c r="J63" s="302">
        <f t="shared" si="36"/>
        <v>1.3401881365792905</v>
      </c>
      <c r="K63" s="303"/>
      <c r="L63" s="302">
        <v>1.048248956218393</v>
      </c>
      <c r="M63" s="302">
        <v>0.34704320747489148</v>
      </c>
      <c r="N63" s="302">
        <v>1.8813520518938004E-2</v>
      </c>
      <c r="O63" s="302">
        <f t="shared" si="37"/>
        <v>1.4141056842122224</v>
      </c>
    </row>
    <row r="64" spans="1:15" s="236" customFormat="1" x14ac:dyDescent="0.2">
      <c r="A64" s="237" t="str">
        <f>name!E$8</f>
        <v>Skilled trades occupations</v>
      </c>
      <c r="B64" s="302">
        <v>1.1318826785209033</v>
      </c>
      <c r="C64" s="302">
        <v>6.7786057214124548E-2</v>
      </c>
      <c r="D64" s="302">
        <v>0.28497037873944964</v>
      </c>
      <c r="E64" s="302">
        <f t="shared" si="35"/>
        <v>1.4846391144744775</v>
      </c>
      <c r="F64" s="303"/>
      <c r="G64" s="302">
        <v>1.0185525557227182</v>
      </c>
      <c r="H64" s="302">
        <v>7.9622895495055718E-2</v>
      </c>
      <c r="I64" s="302">
        <v>0.18827235367952141</v>
      </c>
      <c r="J64" s="302">
        <f>SUM(G64:I64)</f>
        <v>1.2864478048972954</v>
      </c>
      <c r="K64" s="303"/>
      <c r="L64" s="302">
        <v>1.0913927633239704</v>
      </c>
      <c r="M64" s="302">
        <v>6.517105519804782E-2</v>
      </c>
      <c r="N64" s="302">
        <v>0.20059152423287727</v>
      </c>
      <c r="O64" s="302">
        <f t="shared" si="37"/>
        <v>1.3571553427548955</v>
      </c>
    </row>
    <row r="65" spans="1:15" s="236" customFormat="1" x14ac:dyDescent="0.2">
      <c r="A65" s="237" t="str">
        <f>name!E$9</f>
        <v>Caring, leisure and other service occupations</v>
      </c>
      <c r="B65" s="302">
        <v>8.8991729452034013E-2</v>
      </c>
      <c r="C65" s="302">
        <v>2.4476709352597135E-2</v>
      </c>
      <c r="D65" s="302">
        <v>2.0710728208842333E-2</v>
      </c>
      <c r="E65" s="302">
        <f t="shared" si="35"/>
        <v>0.13417916701347349</v>
      </c>
      <c r="F65" s="303"/>
      <c r="G65" s="302">
        <v>0.11291559891423955</v>
      </c>
      <c r="H65" s="302">
        <v>4.700989617783629E-2</v>
      </c>
      <c r="I65" s="302">
        <v>2.1163984164946227E-2</v>
      </c>
      <c r="J65" s="302">
        <f t="shared" ref="J65:J68" si="38">SUM(G65:I65)</f>
        <v>0.18108947925702207</v>
      </c>
      <c r="K65" s="303"/>
      <c r="L65" s="302">
        <v>0.15348899102542854</v>
      </c>
      <c r="M65" s="302">
        <v>4.8943487477944178E-2</v>
      </c>
      <c r="N65" s="302">
        <v>3.1750661806023713E-2</v>
      </c>
      <c r="O65" s="302">
        <f t="shared" si="37"/>
        <v>0.23418314030939641</v>
      </c>
    </row>
    <row r="66" spans="1:15" s="236" customFormat="1" x14ac:dyDescent="0.2">
      <c r="A66" s="237" t="str">
        <f>name!E$10</f>
        <v>Sales and customer service occupations</v>
      </c>
      <c r="B66" s="302">
        <v>0.32151197339580495</v>
      </c>
      <c r="C66" s="302">
        <v>0.26060232803290867</v>
      </c>
      <c r="D66" s="302">
        <v>4.8815574571243844E-2</v>
      </c>
      <c r="E66" s="302">
        <f t="shared" si="35"/>
        <v>0.63092987599995742</v>
      </c>
      <c r="F66" s="303"/>
      <c r="G66" s="302">
        <v>0.35644511890184322</v>
      </c>
      <c r="H66" s="302">
        <v>0.40860002233865195</v>
      </c>
      <c r="I66" s="302">
        <v>4.3309862476517684E-2</v>
      </c>
      <c r="J66" s="302">
        <f t="shared" si="38"/>
        <v>0.80835500371701285</v>
      </c>
      <c r="K66" s="303"/>
      <c r="L66" s="302">
        <v>0.45910948325345069</v>
      </c>
      <c r="M66" s="302">
        <v>0.51994563197515498</v>
      </c>
      <c r="N66" s="302">
        <v>6.5757767262850597E-2</v>
      </c>
      <c r="O66" s="302">
        <f t="shared" si="37"/>
        <v>1.0448128824914562</v>
      </c>
    </row>
    <row r="67" spans="1:15" s="236" customFormat="1" x14ac:dyDescent="0.2">
      <c r="A67" s="237" t="str">
        <f>name!E$11</f>
        <v>Process, plant and machine operatives</v>
      </c>
      <c r="B67" s="302">
        <v>1.8562831852931416</v>
      </c>
      <c r="C67" s="302">
        <v>0.15031395562298652</v>
      </c>
      <c r="D67" s="302">
        <v>0.11018241141722371</v>
      </c>
      <c r="E67" s="302">
        <f t="shared" si="35"/>
        <v>2.1167795523333521</v>
      </c>
      <c r="F67" s="303"/>
      <c r="G67" s="302">
        <v>1.7500832779998845</v>
      </c>
      <c r="H67" s="302">
        <v>0.20696710925774806</v>
      </c>
      <c r="I67" s="302">
        <v>8.8257174801719435E-2</v>
      </c>
      <c r="J67" s="302">
        <f t="shared" si="38"/>
        <v>2.0453075620593522</v>
      </c>
      <c r="K67" s="303"/>
      <c r="L67" s="302">
        <v>2.0865961583466195</v>
      </c>
      <c r="M67" s="302">
        <v>0.41972816578604877</v>
      </c>
      <c r="N67" s="302">
        <v>0.17815664115343124</v>
      </c>
      <c r="O67" s="302">
        <f t="shared" si="37"/>
        <v>2.6844809652860997</v>
      </c>
    </row>
    <row r="68" spans="1:15" s="236" customFormat="1" x14ac:dyDescent="0.2">
      <c r="A68" s="237" t="str">
        <f>name!E$12</f>
        <v>Elementary occupations</v>
      </c>
      <c r="B68" s="302">
        <v>1.0874834770077573</v>
      </c>
      <c r="C68" s="302">
        <v>0.34814510380438241</v>
      </c>
      <c r="D68" s="302">
        <v>7.5813488483465447E-2</v>
      </c>
      <c r="E68" s="302">
        <f t="shared" si="35"/>
        <v>1.511442069295605</v>
      </c>
      <c r="F68" s="303"/>
      <c r="G68" s="302">
        <v>0.98268016068628172</v>
      </c>
      <c r="H68" s="302">
        <v>0.49902245792286343</v>
      </c>
      <c r="I68" s="302">
        <v>3.1595597273448933E-2</v>
      </c>
      <c r="J68" s="302">
        <f t="shared" si="38"/>
        <v>1.5132982158825941</v>
      </c>
      <c r="K68" s="303"/>
      <c r="L68" s="302">
        <v>0.93504138740297993</v>
      </c>
      <c r="M68" s="302">
        <v>0.54986514518463803</v>
      </c>
      <c r="N68" s="302">
        <v>5.2286336497173222E-2</v>
      </c>
      <c r="O68" s="302">
        <f t="shared" si="37"/>
        <v>1.5371928690847914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8.4399436546991105</v>
      </c>
      <c r="C70" s="311">
        <f t="shared" ref="C70:E70" si="39">SUM(C60:C68)</f>
        <v>1.278601900631297</v>
      </c>
      <c r="D70" s="311">
        <f t="shared" si="39"/>
        <v>0.84445444466958597</v>
      </c>
      <c r="E70" s="311">
        <f t="shared" si="39"/>
        <v>10.562999999999994</v>
      </c>
      <c r="F70" s="311"/>
      <c r="G70" s="311">
        <f t="shared" ref="G70:J70" si="40">SUM(G60:G68)</f>
        <v>9.4137746632968025</v>
      </c>
      <c r="H70" s="311">
        <f t="shared" si="40"/>
        <v>2.112340620143855</v>
      </c>
      <c r="I70" s="311">
        <f t="shared" si="40"/>
        <v>0.63088471655937006</v>
      </c>
      <c r="J70" s="311">
        <f t="shared" si="40"/>
        <v>12.15700000000003</v>
      </c>
      <c r="K70" s="311"/>
      <c r="L70" s="311">
        <f t="shared" ref="L70:O70" si="41">SUM(L60:L68)</f>
        <v>11.542372306852858</v>
      </c>
      <c r="M70" s="311">
        <f t="shared" si="41"/>
        <v>2.5421065200961293</v>
      </c>
      <c r="N70" s="311">
        <f t="shared" si="41"/>
        <v>0.81052117305103233</v>
      </c>
      <c r="O70" s="311">
        <f t="shared" si="41"/>
        <v>14.895000000000017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3.8570479926208532</v>
      </c>
      <c r="C77" s="302">
        <v>0.19840330647451832</v>
      </c>
      <c r="D77" s="302">
        <v>0.43296425884558187</v>
      </c>
      <c r="E77" s="302">
        <f>SUM(B77:D77)</f>
        <v>4.4884155579409528</v>
      </c>
      <c r="F77" s="303"/>
      <c r="G77" s="302">
        <v>4.0394390929000057</v>
      </c>
      <c r="H77" s="302">
        <v>0.29092864753049757</v>
      </c>
      <c r="I77" s="302">
        <v>0.44840132018465534</v>
      </c>
      <c r="J77" s="302">
        <f>SUM(G77:I77)</f>
        <v>4.7787690606151587</v>
      </c>
      <c r="K77" s="303"/>
      <c r="L77" s="302">
        <v>3.1743777713047283</v>
      </c>
      <c r="M77" s="302">
        <v>0.26858641357953572</v>
      </c>
      <c r="N77" s="302">
        <v>0.41769511545698307</v>
      </c>
      <c r="O77" s="302">
        <f>SUM(L77:N77)</f>
        <v>3.8606593003412475</v>
      </c>
    </row>
    <row r="78" spans="1:15" s="236" customFormat="1" x14ac:dyDescent="0.2">
      <c r="A78" s="237" t="str">
        <f>name!E$5</f>
        <v>Professional occupations</v>
      </c>
      <c r="B78" s="302">
        <v>5.6630807128495144</v>
      </c>
      <c r="C78" s="302">
        <v>0.15503134847689681</v>
      </c>
      <c r="D78" s="302">
        <v>0.27436589325988292</v>
      </c>
      <c r="E78" s="302">
        <f t="shared" ref="E78:E85" si="42">SUM(B78:D78)</f>
        <v>6.092477954586295</v>
      </c>
      <c r="F78" s="303"/>
      <c r="G78" s="302">
        <v>6.8311187689751387</v>
      </c>
      <c r="H78" s="302">
        <v>0.23555630896120888</v>
      </c>
      <c r="I78" s="302">
        <v>0.26686099554492237</v>
      </c>
      <c r="J78" s="302">
        <f t="shared" ref="J78:J80" si="43">SUM(G78:I78)</f>
        <v>7.3335360734812696</v>
      </c>
      <c r="K78" s="303"/>
      <c r="L78" s="302">
        <v>5.7741234281617171</v>
      </c>
      <c r="M78" s="302">
        <v>0.21192168179327314</v>
      </c>
      <c r="N78" s="302">
        <v>0.16860499764451015</v>
      </c>
      <c r="O78" s="302">
        <f t="shared" ref="O78:O85" si="44">SUM(L78:N78)</f>
        <v>6.1546501075995002</v>
      </c>
    </row>
    <row r="79" spans="1:15" s="236" customFormat="1" x14ac:dyDescent="0.2">
      <c r="A79" s="237" t="str">
        <f>name!E$6</f>
        <v>Associate professional occupations</v>
      </c>
      <c r="B79" s="302">
        <v>3.5310508540314669</v>
      </c>
      <c r="C79" s="302">
        <v>0.17595496486940229</v>
      </c>
      <c r="D79" s="302">
        <v>0.21895349212970852</v>
      </c>
      <c r="E79" s="302">
        <f t="shared" si="42"/>
        <v>3.9259593110305775</v>
      </c>
      <c r="F79" s="303"/>
      <c r="G79" s="302">
        <v>3.8920906608659052</v>
      </c>
      <c r="H79" s="302">
        <v>0.23245088887743146</v>
      </c>
      <c r="I79" s="302">
        <v>0.19972265239218184</v>
      </c>
      <c r="J79" s="302">
        <f t="shared" si="43"/>
        <v>4.3242642021355184</v>
      </c>
      <c r="K79" s="303"/>
      <c r="L79" s="302">
        <v>2.8013336691028048</v>
      </c>
      <c r="M79" s="302">
        <v>0.17932245211386025</v>
      </c>
      <c r="N79" s="302">
        <v>0.15056878674632163</v>
      </c>
      <c r="O79" s="302">
        <f t="shared" si="44"/>
        <v>3.1312249079629866</v>
      </c>
    </row>
    <row r="80" spans="1:15" s="236" customFormat="1" x14ac:dyDescent="0.2">
      <c r="A80" s="237" t="str">
        <f>name!E$7</f>
        <v>Administrative and secretarial occupations</v>
      </c>
      <c r="B80" s="302">
        <v>1.48970859594921</v>
      </c>
      <c r="C80" s="302">
        <v>0.46403605504160284</v>
      </c>
      <c r="D80" s="302">
        <v>9.1564772661775415E-2</v>
      </c>
      <c r="E80" s="302">
        <f t="shared" si="42"/>
        <v>2.0453094236525882</v>
      </c>
      <c r="F80" s="303"/>
      <c r="G80" s="302">
        <v>1.3676985504866219</v>
      </c>
      <c r="H80" s="302">
        <v>0.52917482136458671</v>
      </c>
      <c r="I80" s="302">
        <v>8.5200821946617808E-2</v>
      </c>
      <c r="J80" s="302">
        <f t="shared" si="43"/>
        <v>1.9820741937978266</v>
      </c>
      <c r="K80" s="303"/>
      <c r="L80" s="302">
        <v>0.88690499091029384</v>
      </c>
      <c r="M80" s="302">
        <v>0.32879926411965477</v>
      </c>
      <c r="N80" s="302">
        <v>6.5956113168104152E-2</v>
      </c>
      <c r="O80" s="302">
        <f t="shared" si="44"/>
        <v>1.2816603681980527</v>
      </c>
    </row>
    <row r="81" spans="1:15" s="236" customFormat="1" x14ac:dyDescent="0.2">
      <c r="A81" s="237" t="str">
        <f>name!E$8</f>
        <v>Skilled trades occupations</v>
      </c>
      <c r="B81" s="302">
        <v>3.6542482714099633</v>
      </c>
      <c r="C81" s="302">
        <v>0.1549697171414211</v>
      </c>
      <c r="D81" s="302">
        <v>0.37848430341253592</v>
      </c>
      <c r="E81" s="302">
        <f t="shared" si="42"/>
        <v>4.1877022919639204</v>
      </c>
      <c r="F81" s="303"/>
      <c r="G81" s="302">
        <v>2.7234019201139281</v>
      </c>
      <c r="H81" s="302">
        <v>0.1053661326382422</v>
      </c>
      <c r="I81" s="302">
        <v>0.23431257539289721</v>
      </c>
      <c r="J81" s="302">
        <f>SUM(G81:I81)</f>
        <v>3.0630806281450678</v>
      </c>
      <c r="K81" s="303"/>
      <c r="L81" s="302">
        <v>1.8483394937729813</v>
      </c>
      <c r="M81" s="302">
        <v>9.6392178086315977E-2</v>
      </c>
      <c r="N81" s="302">
        <v>0.24019588789544247</v>
      </c>
      <c r="O81" s="302">
        <f t="shared" si="44"/>
        <v>2.18492755975474</v>
      </c>
    </row>
    <row r="82" spans="1:15" s="236" customFormat="1" x14ac:dyDescent="0.2">
      <c r="A82" s="237" t="str">
        <f>name!E$9</f>
        <v>Caring, leisure and other service occupations</v>
      </c>
      <c r="B82" s="302">
        <v>0.32426124862999844</v>
      </c>
      <c r="C82" s="302">
        <v>0.10952641119183656</v>
      </c>
      <c r="D82" s="302">
        <v>5.6868953266580438E-2</v>
      </c>
      <c r="E82" s="302">
        <f t="shared" si="42"/>
        <v>0.49065661308841541</v>
      </c>
      <c r="F82" s="303"/>
      <c r="G82" s="302">
        <v>0.24640817789177571</v>
      </c>
      <c r="H82" s="302">
        <v>0.1092860960800808</v>
      </c>
      <c r="I82" s="302">
        <v>6.4277998145626847E-2</v>
      </c>
      <c r="J82" s="302">
        <f t="shared" ref="J82:J85" si="45">SUM(G82:I82)</f>
        <v>0.41997227211748334</v>
      </c>
      <c r="K82" s="303"/>
      <c r="L82" s="302">
        <v>0.20147745945994189</v>
      </c>
      <c r="M82" s="302">
        <v>7.6302398691988571E-2</v>
      </c>
      <c r="N82" s="302">
        <v>8.5348661086335376E-2</v>
      </c>
      <c r="O82" s="302">
        <f t="shared" si="44"/>
        <v>0.36312851923826583</v>
      </c>
    </row>
    <row r="83" spans="1:15" s="236" customFormat="1" x14ac:dyDescent="0.2">
      <c r="A83" s="237" t="str">
        <f>name!E$10</f>
        <v>Sales and customer service occupations</v>
      </c>
      <c r="B83" s="302">
        <v>0.56394796433632888</v>
      </c>
      <c r="C83" s="302">
        <v>0.17474274424762842</v>
      </c>
      <c r="D83" s="302">
        <v>5.3870603387864792E-2</v>
      </c>
      <c r="E83" s="302">
        <f t="shared" si="42"/>
        <v>0.79256131197182211</v>
      </c>
      <c r="F83" s="303"/>
      <c r="G83" s="302">
        <v>0.50115940991150354</v>
      </c>
      <c r="H83" s="302">
        <v>0.19144211783446133</v>
      </c>
      <c r="I83" s="302">
        <v>3.9986049923534689E-2</v>
      </c>
      <c r="J83" s="302">
        <f t="shared" si="45"/>
        <v>0.73258757766949956</v>
      </c>
      <c r="K83" s="303"/>
      <c r="L83" s="302">
        <v>0.41038646148522662</v>
      </c>
      <c r="M83" s="302">
        <v>0.19254383259482977</v>
      </c>
      <c r="N83" s="302">
        <v>3.6807073494884858E-2</v>
      </c>
      <c r="O83" s="302">
        <f t="shared" si="44"/>
        <v>0.63973736757494126</v>
      </c>
    </row>
    <row r="84" spans="1:15" s="236" customFormat="1" x14ac:dyDescent="0.2">
      <c r="A84" s="237" t="str">
        <f>name!E$11</f>
        <v>Process, plant and machine operatives</v>
      </c>
      <c r="B84" s="302">
        <v>1.4473055231938228</v>
      </c>
      <c r="C84" s="302">
        <v>0.17930217009788721</v>
      </c>
      <c r="D84" s="302">
        <v>9.3648857158372567E-2</v>
      </c>
      <c r="E84" s="302">
        <f t="shared" si="42"/>
        <v>1.7202565504500824</v>
      </c>
      <c r="F84" s="303"/>
      <c r="G84" s="302">
        <v>0.97684912093812548</v>
      </c>
      <c r="H84" s="302">
        <v>0.16931545083103655</v>
      </c>
      <c r="I84" s="302">
        <v>9.3086977942026916E-2</v>
      </c>
      <c r="J84" s="302">
        <f t="shared" si="45"/>
        <v>1.2392515497111889</v>
      </c>
      <c r="K84" s="303"/>
      <c r="L84" s="302">
        <v>0.7689688894326232</v>
      </c>
      <c r="M84" s="302">
        <v>0.14733822152634635</v>
      </c>
      <c r="N84" s="302">
        <v>8.0585900945760222E-2</v>
      </c>
      <c r="O84" s="302">
        <f t="shared" si="44"/>
        <v>0.99689301190472979</v>
      </c>
    </row>
    <row r="85" spans="1:15" s="236" customFormat="1" x14ac:dyDescent="0.2">
      <c r="A85" s="237" t="str">
        <f>name!E$12</f>
        <v>Elementary occupations</v>
      </c>
      <c r="B85" s="302">
        <v>0.73103721156282897</v>
      </c>
      <c r="C85" s="302">
        <v>0.10094159406502783</v>
      </c>
      <c r="D85" s="302">
        <v>6.6682179687483453E-2</v>
      </c>
      <c r="E85" s="302">
        <f t="shared" si="42"/>
        <v>0.89866098531534022</v>
      </c>
      <c r="F85" s="303"/>
      <c r="G85" s="302">
        <v>0.49404828106809656</v>
      </c>
      <c r="H85" s="302">
        <v>9.5713196709286963E-2</v>
      </c>
      <c r="I85" s="302">
        <v>4.3702964549616238E-2</v>
      </c>
      <c r="J85" s="302">
        <f t="shared" si="45"/>
        <v>0.63346444232699972</v>
      </c>
      <c r="K85" s="303"/>
      <c r="L85" s="302">
        <v>0.28710765788293624</v>
      </c>
      <c r="M85" s="302">
        <v>5.0884616892416024E-2</v>
      </c>
      <c r="N85" s="302">
        <v>3.8126582650247209E-2</v>
      </c>
      <c r="O85" s="302">
        <f t="shared" si="44"/>
        <v>0.37611885742559947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21.261688374583986</v>
      </c>
      <c r="C87" s="311">
        <f t="shared" ref="C87:E87" si="46">SUM(C77:C85)</f>
        <v>1.7129083116062214</v>
      </c>
      <c r="D87" s="311">
        <f t="shared" si="46"/>
        <v>1.6674033138097861</v>
      </c>
      <c r="E87" s="311">
        <f t="shared" si="46"/>
        <v>24.641999999999992</v>
      </c>
      <c r="F87" s="311"/>
      <c r="G87" s="311">
        <f t="shared" ref="G87:J87" si="47">SUM(G77:G85)</f>
        <v>21.072213983151105</v>
      </c>
      <c r="H87" s="311">
        <f t="shared" si="47"/>
        <v>1.9592336608268328</v>
      </c>
      <c r="I87" s="311">
        <f t="shared" si="47"/>
        <v>1.4755523560220791</v>
      </c>
      <c r="J87" s="311">
        <f t="shared" si="47"/>
        <v>24.507000000000012</v>
      </c>
      <c r="K87" s="311"/>
      <c r="L87" s="311">
        <f t="shared" ref="L87:O87" si="48">SUM(L77:L85)</f>
        <v>16.153019821513251</v>
      </c>
      <c r="M87" s="311">
        <f t="shared" si="48"/>
        <v>1.5520910593982205</v>
      </c>
      <c r="N87" s="311">
        <f t="shared" si="48"/>
        <v>1.283889119088589</v>
      </c>
      <c r="O87" s="311">
        <f t="shared" si="48"/>
        <v>18.989000000000065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10.218679024808479</v>
      </c>
      <c r="C94" s="302">
        <v>0.51050646837877001</v>
      </c>
      <c r="D94" s="302">
        <v>1.8016416179777013</v>
      </c>
      <c r="E94" s="302">
        <f>SUM(B94:D94)</f>
        <v>12.53082711116495</v>
      </c>
      <c r="F94" s="303"/>
      <c r="G94" s="302">
        <v>10.940884014314285</v>
      </c>
      <c r="H94" s="302">
        <v>0.98432124085241213</v>
      </c>
      <c r="I94" s="302">
        <v>1.9429193534437514</v>
      </c>
      <c r="J94" s="302">
        <f>SUM(G94:I94)</f>
        <v>13.868124608610447</v>
      </c>
      <c r="K94" s="303"/>
      <c r="L94" s="302">
        <v>9.2926803987976268</v>
      </c>
      <c r="M94" s="302">
        <v>0.94615102046710786</v>
      </c>
      <c r="N94" s="302">
        <v>1.7741488432722863</v>
      </c>
      <c r="O94" s="302">
        <f>SUM(L94:N94)</f>
        <v>12.01298026253702</v>
      </c>
    </row>
    <row r="95" spans="1:15" s="236" customFormat="1" x14ac:dyDescent="0.2">
      <c r="A95" s="237" t="str">
        <f>name!E$5</f>
        <v>Professional occupations</v>
      </c>
      <c r="B95" s="302">
        <v>12.829624857336663</v>
      </c>
      <c r="C95" s="302">
        <v>0.4825238525890474</v>
      </c>
      <c r="D95" s="302">
        <v>1.1545061496973972</v>
      </c>
      <c r="E95" s="302">
        <f t="shared" ref="E95:E102" si="49">SUM(B95:D95)</f>
        <v>14.466654859623107</v>
      </c>
      <c r="F95" s="303"/>
      <c r="G95" s="302">
        <v>15.82141369311706</v>
      </c>
      <c r="H95" s="302">
        <v>0.88386757269063432</v>
      </c>
      <c r="I95" s="302">
        <v>1.0610878413579332</v>
      </c>
      <c r="J95" s="302">
        <f t="shared" ref="J95:J97" si="50">SUM(G95:I95)</f>
        <v>17.76636910716563</v>
      </c>
      <c r="K95" s="303"/>
      <c r="L95" s="302">
        <v>14.865414304149606</v>
      </c>
      <c r="M95" s="302">
        <v>0.80427303752685442</v>
      </c>
      <c r="N95" s="302">
        <v>0.66485515612398993</v>
      </c>
      <c r="O95" s="302">
        <f t="shared" ref="O95:O102" si="51">SUM(L95:N95)</f>
        <v>16.334542497800452</v>
      </c>
    </row>
    <row r="96" spans="1:15" s="236" customFormat="1" x14ac:dyDescent="0.2">
      <c r="A96" s="237" t="str">
        <f>name!E$6</f>
        <v>Associate professional occupations</v>
      </c>
      <c r="B96" s="302">
        <v>9.7552566486341998</v>
      </c>
      <c r="C96" s="302">
        <v>0.63627535362640764</v>
      </c>
      <c r="D96" s="302">
        <v>1.4910140912352641</v>
      </c>
      <c r="E96" s="302">
        <f t="shared" si="49"/>
        <v>11.882546093495872</v>
      </c>
      <c r="F96" s="303"/>
      <c r="G96" s="302">
        <v>10.772489178077361</v>
      </c>
      <c r="H96" s="302">
        <v>0.86598240990237774</v>
      </c>
      <c r="I96" s="302">
        <v>1.0288680565264376</v>
      </c>
      <c r="J96" s="302">
        <f t="shared" si="50"/>
        <v>12.667339644506177</v>
      </c>
      <c r="K96" s="303"/>
      <c r="L96" s="302">
        <v>8.864015434414771</v>
      </c>
      <c r="M96" s="302">
        <v>0.67828073044140658</v>
      </c>
      <c r="N96" s="302">
        <v>0.87735198796448866</v>
      </c>
      <c r="O96" s="302">
        <f t="shared" si="51"/>
        <v>10.419648152820665</v>
      </c>
    </row>
    <row r="97" spans="1:15" s="236" customFormat="1" x14ac:dyDescent="0.2">
      <c r="A97" s="237" t="str">
        <f>name!E$7</f>
        <v>Administrative and secretarial occupations</v>
      </c>
      <c r="B97" s="302">
        <v>4.6944204224007988</v>
      </c>
      <c r="C97" s="302">
        <v>1.5770147759974091</v>
      </c>
      <c r="D97" s="302">
        <v>0.32632506506026132</v>
      </c>
      <c r="E97" s="302">
        <f t="shared" si="49"/>
        <v>6.5977602634584693</v>
      </c>
      <c r="F97" s="303"/>
      <c r="G97" s="302">
        <v>4.8674880194881514</v>
      </c>
      <c r="H97" s="302">
        <v>1.8541035326581623</v>
      </c>
      <c r="I97" s="302">
        <v>0.26303394559707038</v>
      </c>
      <c r="J97" s="302">
        <f t="shared" si="50"/>
        <v>6.9846254977433837</v>
      </c>
      <c r="K97" s="303"/>
      <c r="L97" s="302">
        <v>3.4186132328183341</v>
      </c>
      <c r="M97" s="302">
        <v>1.2699461157931706</v>
      </c>
      <c r="N97" s="302">
        <v>0.177247611075244</v>
      </c>
      <c r="O97" s="302">
        <f t="shared" si="51"/>
        <v>4.8658069596867488</v>
      </c>
    </row>
    <row r="98" spans="1:15" s="236" customFormat="1" x14ac:dyDescent="0.2">
      <c r="A98" s="237" t="str">
        <f>name!E$8</f>
        <v>Skilled trades occupations</v>
      </c>
      <c r="B98" s="302">
        <v>13.497511048183616</v>
      </c>
      <c r="C98" s="302">
        <v>0.67746723018553334</v>
      </c>
      <c r="D98" s="302">
        <v>3.2055509406816562</v>
      </c>
      <c r="E98" s="302">
        <f t="shared" si="49"/>
        <v>17.380529219050807</v>
      </c>
      <c r="F98" s="303"/>
      <c r="G98" s="302">
        <v>10.995244343569716</v>
      </c>
      <c r="H98" s="302">
        <v>0.59999475933148372</v>
      </c>
      <c r="I98" s="302">
        <v>2.3938835743948652</v>
      </c>
      <c r="J98" s="302">
        <f>SUM(G98:I98)</f>
        <v>13.989122677296065</v>
      </c>
      <c r="K98" s="303"/>
      <c r="L98" s="302">
        <v>7.7693612337703017</v>
      </c>
      <c r="M98" s="302">
        <v>0.63155604057271819</v>
      </c>
      <c r="N98" s="302">
        <v>2.1785394728703178</v>
      </c>
      <c r="O98" s="302">
        <f t="shared" si="51"/>
        <v>10.579456747213337</v>
      </c>
    </row>
    <row r="99" spans="1:15" s="236" customFormat="1" x14ac:dyDescent="0.2">
      <c r="A99" s="237" t="str">
        <f>name!E$9</f>
        <v>Caring, leisure and other service occupations</v>
      </c>
      <c r="B99" s="302">
        <v>0.81489707280567591</v>
      </c>
      <c r="C99" s="302">
        <v>0.14746708009646767</v>
      </c>
      <c r="D99" s="302">
        <v>0.16696106067395389</v>
      </c>
      <c r="E99" s="302">
        <f t="shared" si="49"/>
        <v>1.1293252135760974</v>
      </c>
      <c r="F99" s="303"/>
      <c r="G99" s="302">
        <v>0.87570348587526903</v>
      </c>
      <c r="H99" s="302">
        <v>0.18826244321225954</v>
      </c>
      <c r="I99" s="302">
        <v>0.19037400781228769</v>
      </c>
      <c r="J99" s="302">
        <f t="shared" ref="J99:J102" si="52">SUM(G99:I99)</f>
        <v>1.2543399368998163</v>
      </c>
      <c r="K99" s="303"/>
      <c r="L99" s="302">
        <v>1.009757601123785</v>
      </c>
      <c r="M99" s="302">
        <v>0.1443756361562708</v>
      </c>
      <c r="N99" s="302">
        <v>0.1773172387520843</v>
      </c>
      <c r="O99" s="302">
        <f t="shared" si="51"/>
        <v>1.3314504760321402</v>
      </c>
    </row>
    <row r="100" spans="1:15" s="236" customFormat="1" x14ac:dyDescent="0.2">
      <c r="A100" s="237" t="str">
        <f>name!E$10</f>
        <v>Sales and customer service occupations</v>
      </c>
      <c r="B100" s="302">
        <v>1.8098260544655438</v>
      </c>
      <c r="C100" s="302">
        <v>0.4565755948914258</v>
      </c>
      <c r="D100" s="302">
        <v>0.33590590372014473</v>
      </c>
      <c r="E100" s="302">
        <f t="shared" si="49"/>
        <v>2.6023075530771145</v>
      </c>
      <c r="F100" s="303"/>
      <c r="G100" s="302">
        <v>1.721946263887818</v>
      </c>
      <c r="H100" s="302">
        <v>0.58427128114625926</v>
      </c>
      <c r="I100" s="302">
        <v>0.20981735595896395</v>
      </c>
      <c r="J100" s="302">
        <f t="shared" si="52"/>
        <v>2.5160349009930409</v>
      </c>
      <c r="K100" s="303"/>
      <c r="L100" s="302">
        <v>1.6004989584916289</v>
      </c>
      <c r="M100" s="302">
        <v>0.51701917826714616</v>
      </c>
      <c r="N100" s="302">
        <v>0.15834304105145164</v>
      </c>
      <c r="O100" s="302">
        <f t="shared" si="51"/>
        <v>2.2758611778102265</v>
      </c>
    </row>
    <row r="101" spans="1:15" s="236" customFormat="1" x14ac:dyDescent="0.2">
      <c r="A101" s="237" t="str">
        <f>name!E$11</f>
        <v>Process, plant and machine operatives</v>
      </c>
      <c r="B101" s="302">
        <v>8.3674161204098656</v>
      </c>
      <c r="C101" s="302">
        <v>0.57886737668080046</v>
      </c>
      <c r="D101" s="302">
        <v>0.50903018421544499</v>
      </c>
      <c r="E101" s="302">
        <f t="shared" si="49"/>
        <v>9.4553136813061123</v>
      </c>
      <c r="F101" s="303"/>
      <c r="G101" s="302">
        <v>7.0707884165432375</v>
      </c>
      <c r="H101" s="302">
        <v>0.67526701064455175</v>
      </c>
      <c r="I101" s="302">
        <v>0.50732095820594858</v>
      </c>
      <c r="J101" s="302">
        <f t="shared" si="52"/>
        <v>8.2533763853937376</v>
      </c>
      <c r="K101" s="303"/>
      <c r="L101" s="302">
        <v>6.1390302401965604</v>
      </c>
      <c r="M101" s="302">
        <v>0.80444736688284246</v>
      </c>
      <c r="N101" s="302">
        <v>0.44595275561634545</v>
      </c>
      <c r="O101" s="302">
        <f t="shared" si="51"/>
        <v>7.3894303626957489</v>
      </c>
    </row>
    <row r="102" spans="1:15" s="236" customFormat="1" x14ac:dyDescent="0.2">
      <c r="A102" s="237" t="str">
        <f>name!E$12</f>
        <v>Elementary occupations</v>
      </c>
      <c r="B102" s="302">
        <v>3.4538979627642203</v>
      </c>
      <c r="C102" s="302">
        <v>0.65523382865574176</v>
      </c>
      <c r="D102" s="302">
        <v>0.58760421382752903</v>
      </c>
      <c r="E102" s="302">
        <f t="shared" si="49"/>
        <v>4.6967360052474909</v>
      </c>
      <c r="F102" s="303"/>
      <c r="G102" s="302">
        <v>2.8037304815553772</v>
      </c>
      <c r="H102" s="302">
        <v>0.65921395739057131</v>
      </c>
      <c r="I102" s="302">
        <v>0.28672280244585091</v>
      </c>
      <c r="J102" s="302">
        <f t="shared" si="52"/>
        <v>3.7496672413917991</v>
      </c>
      <c r="K102" s="303"/>
      <c r="L102" s="302">
        <v>1.7022501730953936</v>
      </c>
      <c r="M102" s="302">
        <v>0.44500958267583762</v>
      </c>
      <c r="N102" s="302">
        <v>0.24556360763258459</v>
      </c>
      <c r="O102" s="302">
        <f t="shared" si="51"/>
        <v>2.3928233634038159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65.441529211809069</v>
      </c>
      <c r="C104" s="311">
        <f t="shared" ref="C104:E104" si="53">SUM(C94:C102)</f>
        <v>5.7219315611016022</v>
      </c>
      <c r="D104" s="311">
        <f t="shared" si="53"/>
        <v>9.5785392270893528</v>
      </c>
      <c r="E104" s="311">
        <f t="shared" si="53"/>
        <v>80.742000000000019</v>
      </c>
      <c r="F104" s="311"/>
      <c r="G104" s="311">
        <f t="shared" ref="G104:J104" si="54">SUM(G94:G102)</f>
        <v>65.869687896428275</v>
      </c>
      <c r="H104" s="311">
        <f t="shared" si="54"/>
        <v>7.295284207828713</v>
      </c>
      <c r="I104" s="311">
        <f t="shared" si="54"/>
        <v>7.8840278957431087</v>
      </c>
      <c r="J104" s="311">
        <f t="shared" si="54"/>
        <v>81.049000000000092</v>
      </c>
      <c r="K104" s="311"/>
      <c r="L104" s="311">
        <f t="shared" ref="L104:O104" si="55">SUM(L94:L102)</f>
        <v>54.66162157685801</v>
      </c>
      <c r="M104" s="311">
        <f t="shared" si="55"/>
        <v>6.2410587087833553</v>
      </c>
      <c r="N104" s="311">
        <f t="shared" si="55"/>
        <v>6.6993197143587935</v>
      </c>
      <c r="O104" s="311">
        <f t="shared" si="55"/>
        <v>67.60200000000016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0.39409185225608412</v>
      </c>
      <c r="C111" s="302">
        <v>9.0315903651536304E-3</v>
      </c>
      <c r="D111" s="302">
        <v>3.8465488712346202E-2</v>
      </c>
      <c r="E111" s="302">
        <f>SUM(B111:D111)</f>
        <v>0.4415889313335839</v>
      </c>
      <c r="F111" s="303"/>
      <c r="G111" s="302">
        <v>0.60942248056130188</v>
      </c>
      <c r="H111" s="302">
        <v>1.9322507572235428E-2</v>
      </c>
      <c r="I111" s="302">
        <v>6.6089866156135324E-2</v>
      </c>
      <c r="J111" s="302">
        <f>SUM(G111:I111)</f>
        <v>0.69483485428967262</v>
      </c>
      <c r="K111" s="303"/>
      <c r="L111" s="302">
        <v>0.63289515888224745</v>
      </c>
      <c r="M111" s="302">
        <v>1.9283212365537636E-2</v>
      </c>
      <c r="N111" s="302">
        <v>3.856315729471118E-2</v>
      </c>
      <c r="O111" s="302">
        <f>SUM(L111:N111)</f>
        <v>0.69074152854249626</v>
      </c>
    </row>
    <row r="112" spans="1:15" s="236" customFormat="1" x14ac:dyDescent="0.2">
      <c r="A112" s="237" t="str">
        <f>name!E$5</f>
        <v>Professional occupations</v>
      </c>
      <c r="B112" s="302">
        <v>0.72713487725436787</v>
      </c>
      <c r="C112" s="302">
        <v>9.534930268539259E-3</v>
      </c>
      <c r="D112" s="302">
        <v>5.3093921949951606E-2</v>
      </c>
      <c r="E112" s="302">
        <f t="shared" ref="E112:E119" si="56">SUM(B112:D112)</f>
        <v>0.78976372947285878</v>
      </c>
      <c r="F112" s="303"/>
      <c r="G112" s="302">
        <v>1.2819462994911961</v>
      </c>
      <c r="H112" s="302">
        <v>1.8556971666778187E-2</v>
      </c>
      <c r="I112" s="302">
        <v>5.9963337906733388E-2</v>
      </c>
      <c r="J112" s="302">
        <f t="shared" ref="J112:J114" si="57">SUM(G112:I112)</f>
        <v>1.3604666090647077</v>
      </c>
      <c r="K112" s="303"/>
      <c r="L112" s="302">
        <v>1.4471003532784052</v>
      </c>
      <c r="M112" s="302">
        <v>1.8516975280200618E-2</v>
      </c>
      <c r="N112" s="302">
        <v>2.1250806412155026E-2</v>
      </c>
      <c r="O112" s="302">
        <f t="shared" ref="O112:O119" si="58">SUM(L112:N112)</f>
        <v>1.4868681349707609</v>
      </c>
    </row>
    <row r="113" spans="1:15" s="236" customFormat="1" x14ac:dyDescent="0.2">
      <c r="A113" s="237" t="str">
        <f>name!E$6</f>
        <v>Associate professional occupations</v>
      </c>
      <c r="B113" s="302">
        <v>0.45875310848985795</v>
      </c>
      <c r="C113" s="302">
        <v>1.6826396469846617E-2</v>
      </c>
      <c r="D113" s="302">
        <v>2.0658802657910761E-2</v>
      </c>
      <c r="E113" s="302">
        <f t="shared" si="56"/>
        <v>0.49623830761761534</v>
      </c>
      <c r="F113" s="303"/>
      <c r="G113" s="302">
        <v>0.77341565484214725</v>
      </c>
      <c r="H113" s="302">
        <v>2.7691695544970859E-2</v>
      </c>
      <c r="I113" s="302">
        <v>6.1094917687911983E-2</v>
      </c>
      <c r="J113" s="302">
        <f t="shared" si="57"/>
        <v>0.86220226807503009</v>
      </c>
      <c r="K113" s="303"/>
      <c r="L113" s="302">
        <v>0.682445229954732</v>
      </c>
      <c r="M113" s="302">
        <v>2.7137190979194158E-2</v>
      </c>
      <c r="N113" s="302">
        <v>2.3226777712894039E-2</v>
      </c>
      <c r="O113" s="302">
        <f t="shared" si="58"/>
        <v>0.73280919864682026</v>
      </c>
    </row>
    <row r="114" spans="1:15" s="236" customFormat="1" x14ac:dyDescent="0.2">
      <c r="A114" s="237" t="str">
        <f>name!E$7</f>
        <v>Administrative and secretarial occupations</v>
      </c>
      <c r="B114" s="302">
        <v>0.20753462042907747</v>
      </c>
      <c r="C114" s="302">
        <v>4.6450006862262957E-2</v>
      </c>
      <c r="D114" s="302">
        <v>1.2415471028557648E-2</v>
      </c>
      <c r="E114" s="302">
        <f t="shared" si="56"/>
        <v>0.26640009831989808</v>
      </c>
      <c r="F114" s="303"/>
      <c r="G114" s="302">
        <v>0.2809534317299423</v>
      </c>
      <c r="H114" s="302">
        <v>6.6171882930245909E-2</v>
      </c>
      <c r="I114" s="302">
        <v>2.2627954484372107E-2</v>
      </c>
      <c r="J114" s="302">
        <f t="shared" si="57"/>
        <v>0.3697532691445603</v>
      </c>
      <c r="K114" s="303"/>
      <c r="L114" s="302">
        <v>0.1621184335100278</v>
      </c>
      <c r="M114" s="302">
        <v>4.9719087969216404E-2</v>
      </c>
      <c r="N114" s="302">
        <v>9.3653425476453264E-2</v>
      </c>
      <c r="O114" s="302">
        <f t="shared" si="58"/>
        <v>0.30549094695569745</v>
      </c>
    </row>
    <row r="115" spans="1:15" s="236" customFormat="1" x14ac:dyDescent="0.2">
      <c r="A115" s="237" t="str">
        <f>name!E$8</f>
        <v>Skilled trades occupations</v>
      </c>
      <c r="B115" s="302">
        <v>0.68307681698652789</v>
      </c>
      <c r="C115" s="302">
        <v>1.2838920950759653E-2</v>
      </c>
      <c r="D115" s="302">
        <v>5.5107989162570363E-2</v>
      </c>
      <c r="E115" s="302">
        <f t="shared" si="56"/>
        <v>0.75102372709985787</v>
      </c>
      <c r="F115" s="303"/>
      <c r="G115" s="302">
        <v>0.7737213557108521</v>
      </c>
      <c r="H115" s="302">
        <v>1.2180069831344294E-2</v>
      </c>
      <c r="I115" s="302">
        <v>8.4597004383382593E-2</v>
      </c>
      <c r="J115" s="302">
        <f>SUM(G115:I115)</f>
        <v>0.87049842992557902</v>
      </c>
      <c r="K115" s="303"/>
      <c r="L115" s="302">
        <v>0.6639603580366884</v>
      </c>
      <c r="M115" s="302">
        <v>8.987916132716444E-3</v>
      </c>
      <c r="N115" s="302">
        <v>9.4399861047315042E-2</v>
      </c>
      <c r="O115" s="302">
        <f t="shared" si="58"/>
        <v>0.76734813521671985</v>
      </c>
    </row>
    <row r="116" spans="1:15" s="236" customFormat="1" x14ac:dyDescent="0.2">
      <c r="A116" s="237" t="str">
        <f>name!E$9</f>
        <v>Caring, leisure and other service occupations</v>
      </c>
      <c r="B116" s="302">
        <v>5.092114425086755E-2</v>
      </c>
      <c r="C116" s="302">
        <v>2.7886997844204903E-3</v>
      </c>
      <c r="D116" s="302">
        <v>2.4002528177351854E-3</v>
      </c>
      <c r="E116" s="302">
        <f t="shared" si="56"/>
        <v>5.6110096853023227E-2</v>
      </c>
      <c r="F116" s="303"/>
      <c r="G116" s="302">
        <v>6.7571088716781233E-2</v>
      </c>
      <c r="H116" s="302">
        <v>3.3581146622528304E-3</v>
      </c>
      <c r="I116" s="302">
        <v>6.8236136963311531E-2</v>
      </c>
      <c r="J116" s="302">
        <f t="shared" ref="J116:J119" si="59">SUM(G116:I116)</f>
        <v>0.13916534034234559</v>
      </c>
      <c r="K116" s="303"/>
      <c r="L116" s="302">
        <v>7.010044133044864E-2</v>
      </c>
      <c r="M116" s="302">
        <v>2.1007202186771072E-3</v>
      </c>
      <c r="N116" s="302">
        <v>5.7826600680832875E-2</v>
      </c>
      <c r="O116" s="302">
        <f t="shared" si="58"/>
        <v>0.13002776222995863</v>
      </c>
    </row>
    <row r="117" spans="1:15" s="236" customFormat="1" x14ac:dyDescent="0.2">
      <c r="A117" s="237" t="str">
        <f>name!E$10</f>
        <v>Sales and customer service occupations</v>
      </c>
      <c r="B117" s="302">
        <v>0.30069219018152493</v>
      </c>
      <c r="C117" s="302">
        <v>0.11359661313956969</v>
      </c>
      <c r="D117" s="302">
        <v>2.4533310432897405E-2</v>
      </c>
      <c r="E117" s="302">
        <f t="shared" si="56"/>
        <v>0.43882211375399205</v>
      </c>
      <c r="F117" s="303"/>
      <c r="G117" s="302">
        <v>0.39340723684534518</v>
      </c>
      <c r="H117" s="302">
        <v>0.17308578845041522</v>
      </c>
      <c r="I117" s="302">
        <v>1.7753750375227816E-2</v>
      </c>
      <c r="J117" s="302">
        <f t="shared" si="59"/>
        <v>0.58424677567098826</v>
      </c>
      <c r="K117" s="303"/>
      <c r="L117" s="302">
        <v>0.38860472784614813</v>
      </c>
      <c r="M117" s="302">
        <v>0.19352264590822787</v>
      </c>
      <c r="N117" s="302">
        <v>1.0163706619506229E-2</v>
      </c>
      <c r="O117" s="302">
        <f t="shared" si="58"/>
        <v>0.59229108037388223</v>
      </c>
    </row>
    <row r="118" spans="1:15" s="236" customFormat="1" x14ac:dyDescent="0.2">
      <c r="A118" s="237" t="str">
        <f>name!E$11</f>
        <v>Process, plant and machine operatives</v>
      </c>
      <c r="B118" s="302">
        <v>0.13049663418440061</v>
      </c>
      <c r="C118" s="302">
        <v>2.8829049577585174E-3</v>
      </c>
      <c r="D118" s="302">
        <v>2.595967864536336E-2</v>
      </c>
      <c r="E118" s="302">
        <f t="shared" si="56"/>
        <v>0.1593392177875225</v>
      </c>
      <c r="F118" s="303"/>
      <c r="G118" s="302">
        <v>0.15099763555493403</v>
      </c>
      <c r="H118" s="302">
        <v>3.8561755577459327E-3</v>
      </c>
      <c r="I118" s="302">
        <v>1.125105211264346E-2</v>
      </c>
      <c r="J118" s="302">
        <f t="shared" si="59"/>
        <v>0.16610486322532342</v>
      </c>
      <c r="K118" s="303"/>
      <c r="L118" s="302">
        <v>0.1715518224808904</v>
      </c>
      <c r="M118" s="302">
        <v>4.3248582415871921E-3</v>
      </c>
      <c r="N118" s="302">
        <v>2.8782685072216103E-2</v>
      </c>
      <c r="O118" s="302">
        <f t="shared" si="58"/>
        <v>0.20465936579469368</v>
      </c>
    </row>
    <row r="119" spans="1:15" s="236" customFormat="1" x14ac:dyDescent="0.2">
      <c r="A119" s="237" t="str">
        <f>name!E$12</f>
        <v>Elementary occupations</v>
      </c>
      <c r="B119" s="302">
        <v>4.0638912813993275E-2</v>
      </c>
      <c r="C119" s="302">
        <v>7.0810418193247484E-3</v>
      </c>
      <c r="D119" s="302">
        <v>9.9938231283267839E-3</v>
      </c>
      <c r="E119" s="302">
        <f t="shared" si="56"/>
        <v>5.7713777761644811E-2</v>
      </c>
      <c r="F119" s="303"/>
      <c r="G119" s="302">
        <v>4.7410116936654839E-2</v>
      </c>
      <c r="H119" s="302">
        <v>7.3966388838719171E-3</v>
      </c>
      <c r="I119" s="302">
        <v>3.7920834441274379E-2</v>
      </c>
      <c r="J119" s="302">
        <f t="shared" si="59"/>
        <v>9.2727590261801135E-2</v>
      </c>
      <c r="K119" s="303"/>
      <c r="L119" s="302">
        <v>2.5650348750100443E-2</v>
      </c>
      <c r="M119" s="302">
        <v>2.77084277335951E-3</v>
      </c>
      <c r="N119" s="302">
        <v>3.9342655745514828E-2</v>
      </c>
      <c r="O119" s="302">
        <f t="shared" si="58"/>
        <v>6.7763847268974775E-2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2.9933401568467017</v>
      </c>
      <c r="C121" s="311">
        <f t="shared" ref="C121:E121" si="60">SUM(C111:C119)</f>
        <v>0.22103110461763559</v>
      </c>
      <c r="D121" s="311">
        <f t="shared" si="60"/>
        <v>0.24262873853565931</v>
      </c>
      <c r="E121" s="311">
        <f t="shared" si="60"/>
        <v>3.4569999999999967</v>
      </c>
      <c r="F121" s="311"/>
      <c r="G121" s="311">
        <f t="shared" ref="G121:J121" si="61">SUM(G111:G119)</f>
        <v>4.3788453003891554</v>
      </c>
      <c r="H121" s="311">
        <f t="shared" si="61"/>
        <v>0.33161984509986059</v>
      </c>
      <c r="I121" s="311">
        <f t="shared" si="61"/>
        <v>0.42953485451099255</v>
      </c>
      <c r="J121" s="311">
        <f t="shared" si="61"/>
        <v>5.1400000000000077</v>
      </c>
      <c r="K121" s="311"/>
      <c r="L121" s="311">
        <f t="shared" ref="L121:O121" si="62">SUM(L111:L119)</f>
        <v>4.2444268740696884</v>
      </c>
      <c r="M121" s="311">
        <f t="shared" si="62"/>
        <v>0.32636344986871696</v>
      </c>
      <c r="N121" s="311">
        <f t="shared" si="62"/>
        <v>0.40720967606159858</v>
      </c>
      <c r="O121" s="311">
        <f t="shared" si="62"/>
        <v>4.9780000000000033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1.7750030152731797</v>
      </c>
      <c r="C128" s="302">
        <v>7.1413174527123632E-2</v>
      </c>
      <c r="D128" s="302">
        <v>3.8719470033171124E-2</v>
      </c>
      <c r="E128" s="302">
        <f>SUM(B128:D128)</f>
        <v>1.8851356598334745</v>
      </c>
      <c r="F128" s="303"/>
      <c r="G128" s="302">
        <v>1.9249431067250553</v>
      </c>
      <c r="H128" s="302">
        <v>0.22007930236614079</v>
      </c>
      <c r="I128" s="302">
        <v>0.18067614359287429</v>
      </c>
      <c r="J128" s="302">
        <f>SUM(G128:I128)</f>
        <v>2.3256985526840701</v>
      </c>
      <c r="K128" s="303"/>
      <c r="L128" s="302">
        <v>2.2809748511780481</v>
      </c>
      <c r="M128" s="302">
        <v>0.32990490563806063</v>
      </c>
      <c r="N128" s="302">
        <v>0.19988057083146854</v>
      </c>
      <c r="O128" s="302">
        <f>SUM(L128:N128)</f>
        <v>2.8107603276475772</v>
      </c>
    </row>
    <row r="129" spans="1:15" s="236" customFormat="1" x14ac:dyDescent="0.2">
      <c r="A129" s="237" t="str">
        <f>name!E$5</f>
        <v>Professional occupations</v>
      </c>
      <c r="B129" s="302">
        <v>1.6909168691886625</v>
      </c>
      <c r="C129" s="302">
        <v>0.14113684912589156</v>
      </c>
      <c r="D129" s="302">
        <v>4.0635585732176425E-2</v>
      </c>
      <c r="E129" s="302">
        <f t="shared" ref="E129:E136" si="63">SUM(B129:D129)</f>
        <v>1.8726893040467305</v>
      </c>
      <c r="F129" s="303"/>
      <c r="G129" s="302">
        <v>2.0539333659227341</v>
      </c>
      <c r="H129" s="302">
        <v>0.20608027591942282</v>
      </c>
      <c r="I129" s="302">
        <v>8.2267452102138094E-2</v>
      </c>
      <c r="J129" s="302">
        <f t="shared" ref="J129:J131" si="64">SUM(G129:I129)</f>
        <v>2.3422810939442953</v>
      </c>
      <c r="K129" s="303"/>
      <c r="L129" s="302">
        <v>2.6782871269594342</v>
      </c>
      <c r="M129" s="302">
        <v>0.26408011584928942</v>
      </c>
      <c r="N129" s="302">
        <v>7.623981029121811E-2</v>
      </c>
      <c r="O129" s="302">
        <f t="shared" ref="O129:O136" si="65">SUM(L129:N129)</f>
        <v>3.018607053099942</v>
      </c>
    </row>
    <row r="130" spans="1:15" s="236" customFormat="1" x14ac:dyDescent="0.2">
      <c r="A130" s="237" t="str">
        <f>name!E$6</f>
        <v>Associate professional occupations</v>
      </c>
      <c r="B130" s="302">
        <v>1.754510448618176</v>
      </c>
      <c r="C130" s="302">
        <v>0.15846906726774401</v>
      </c>
      <c r="D130" s="302">
        <v>5.7213056326685552E-2</v>
      </c>
      <c r="E130" s="302">
        <f t="shared" si="63"/>
        <v>1.9701925722126055</v>
      </c>
      <c r="F130" s="303"/>
      <c r="G130" s="302">
        <v>1.8636352468517143</v>
      </c>
      <c r="H130" s="302">
        <v>0.17837501310518353</v>
      </c>
      <c r="I130" s="302">
        <v>4.928855154139012E-2</v>
      </c>
      <c r="J130" s="302">
        <f t="shared" si="64"/>
        <v>2.0912988114982878</v>
      </c>
      <c r="K130" s="303"/>
      <c r="L130" s="302">
        <v>2.3041980186917428</v>
      </c>
      <c r="M130" s="302">
        <v>0.17414008545738</v>
      </c>
      <c r="N130" s="302">
        <v>4.9132154643694241E-2</v>
      </c>
      <c r="O130" s="302">
        <f t="shared" si="65"/>
        <v>2.5274702587928166</v>
      </c>
    </row>
    <row r="131" spans="1:15" s="236" customFormat="1" x14ac:dyDescent="0.2">
      <c r="A131" s="237" t="str">
        <f>name!E$7</f>
        <v>Administrative and secretarial occupations</v>
      </c>
      <c r="B131" s="302">
        <v>0.64615010410747775</v>
      </c>
      <c r="C131" s="302">
        <v>0.26595136731002317</v>
      </c>
      <c r="D131" s="302">
        <v>2.1510557957334767E-2</v>
      </c>
      <c r="E131" s="302">
        <f t="shared" si="63"/>
        <v>0.93361202937483567</v>
      </c>
      <c r="F131" s="303"/>
      <c r="G131" s="302">
        <v>0.54611423974425199</v>
      </c>
      <c r="H131" s="302">
        <v>0.2851413924647645</v>
      </c>
      <c r="I131" s="302">
        <v>1.0452532327568426E-2</v>
      </c>
      <c r="J131" s="302">
        <f t="shared" si="64"/>
        <v>0.84170816453658492</v>
      </c>
      <c r="K131" s="303"/>
      <c r="L131" s="302">
        <v>0.42110013245151662</v>
      </c>
      <c r="M131" s="302">
        <v>0.27089331730657396</v>
      </c>
      <c r="N131" s="302">
        <v>1.6531320951695627E-2</v>
      </c>
      <c r="O131" s="302">
        <f t="shared" si="65"/>
        <v>0.70852477070978626</v>
      </c>
    </row>
    <row r="132" spans="1:15" s="236" customFormat="1" x14ac:dyDescent="0.2">
      <c r="A132" s="237" t="str">
        <f>name!E$8</f>
        <v>Skilled trades occupations</v>
      </c>
      <c r="B132" s="302">
        <v>0.99447297027189074</v>
      </c>
      <c r="C132" s="302">
        <v>0.11002785891642622</v>
      </c>
      <c r="D132" s="302">
        <v>9.1732302726993745E-2</v>
      </c>
      <c r="E132" s="302">
        <f t="shared" si="63"/>
        <v>1.1962331319153108</v>
      </c>
      <c r="F132" s="303"/>
      <c r="G132" s="302">
        <v>0.90970557122859919</v>
      </c>
      <c r="H132" s="302">
        <v>0.2517100480133328</v>
      </c>
      <c r="I132" s="302">
        <v>0.20721932315856573</v>
      </c>
      <c r="J132" s="302">
        <f>SUM(G132:I132)</f>
        <v>1.3686349424004978</v>
      </c>
      <c r="K132" s="303"/>
      <c r="L132" s="302">
        <v>1.1203004322696295</v>
      </c>
      <c r="M132" s="302">
        <v>0.38221937852390575</v>
      </c>
      <c r="N132" s="302">
        <v>0.20289438684253597</v>
      </c>
      <c r="O132" s="302">
        <f t="shared" si="65"/>
        <v>1.7054141976360713</v>
      </c>
    </row>
    <row r="133" spans="1:15" s="236" customFormat="1" x14ac:dyDescent="0.2">
      <c r="A133" s="237" t="str">
        <f>name!E$9</f>
        <v>Caring, leisure and other service occupations</v>
      </c>
      <c r="B133" s="302">
        <v>0.27458849776955047</v>
      </c>
      <c r="C133" s="302">
        <v>5.1826539110689532E-2</v>
      </c>
      <c r="D133" s="302">
        <v>3.7052660511624036E-2</v>
      </c>
      <c r="E133" s="302">
        <f t="shared" si="63"/>
        <v>0.36346769739186402</v>
      </c>
      <c r="F133" s="303"/>
      <c r="G133" s="302">
        <v>0.25406173107259789</v>
      </c>
      <c r="H133" s="302">
        <v>6.7325727786157058E-2</v>
      </c>
      <c r="I133" s="302">
        <v>7.7598748863497487E-3</v>
      </c>
      <c r="J133" s="302">
        <f t="shared" ref="J133:J136" si="66">SUM(G133:I133)</f>
        <v>0.32914733374510474</v>
      </c>
      <c r="K133" s="303"/>
      <c r="L133" s="302">
        <v>0.35987737607246639</v>
      </c>
      <c r="M133" s="302">
        <v>6.0970621300924566E-2</v>
      </c>
      <c r="N133" s="302">
        <v>1.0974843081303148E-2</v>
      </c>
      <c r="O133" s="302">
        <f t="shared" si="65"/>
        <v>0.4318228404546941</v>
      </c>
    </row>
    <row r="134" spans="1:15" s="236" customFormat="1" x14ac:dyDescent="0.2">
      <c r="A134" s="237" t="str">
        <f>name!E$10</f>
        <v>Sales and customer service occupations</v>
      </c>
      <c r="B134" s="302">
        <v>0.29605302193391131</v>
      </c>
      <c r="C134" s="302">
        <v>0.14511699786163779</v>
      </c>
      <c r="D134" s="302">
        <v>1.6528019049453266E-2</v>
      </c>
      <c r="E134" s="302">
        <f t="shared" si="63"/>
        <v>0.45769803884500238</v>
      </c>
      <c r="F134" s="303"/>
      <c r="G134" s="302">
        <v>0.2804961778416557</v>
      </c>
      <c r="H134" s="302">
        <v>0.17315653819667134</v>
      </c>
      <c r="I134" s="302">
        <v>3.2551882803367495E-2</v>
      </c>
      <c r="J134" s="302">
        <f t="shared" si="66"/>
        <v>0.48620459884169454</v>
      </c>
      <c r="K134" s="303"/>
      <c r="L134" s="302">
        <v>0.36380123818128957</v>
      </c>
      <c r="M134" s="302">
        <v>0.20844156684041426</v>
      </c>
      <c r="N134" s="302">
        <v>2.9048252991150363E-2</v>
      </c>
      <c r="O134" s="302">
        <f t="shared" si="65"/>
        <v>0.60129105801285421</v>
      </c>
    </row>
    <row r="135" spans="1:15" s="236" customFormat="1" x14ac:dyDescent="0.2">
      <c r="A135" s="237" t="str">
        <f>name!E$11</f>
        <v>Process, plant and machine operatives</v>
      </c>
      <c r="B135" s="302">
        <v>2.5143014872547154</v>
      </c>
      <c r="C135" s="302">
        <v>0.11103338223092103</v>
      </c>
      <c r="D135" s="302">
        <v>1.9087336931955603E-2</v>
      </c>
      <c r="E135" s="302">
        <f t="shared" si="63"/>
        <v>2.644422206417592</v>
      </c>
      <c r="F135" s="303"/>
      <c r="G135" s="302">
        <v>2.122825553358497</v>
      </c>
      <c r="H135" s="302">
        <v>0.34455594480920759</v>
      </c>
      <c r="I135" s="302">
        <v>5.8219624595211857E-2</v>
      </c>
      <c r="J135" s="302">
        <f t="shared" si="66"/>
        <v>2.5256011227629163</v>
      </c>
      <c r="K135" s="303"/>
      <c r="L135" s="302">
        <v>2.7751200519950867</v>
      </c>
      <c r="M135" s="302">
        <v>0.45318655452450285</v>
      </c>
      <c r="N135" s="302">
        <v>6.4322688156409416E-2</v>
      </c>
      <c r="O135" s="302">
        <f t="shared" si="65"/>
        <v>3.292629294675999</v>
      </c>
    </row>
    <row r="136" spans="1:15" s="236" customFormat="1" x14ac:dyDescent="0.2">
      <c r="A136" s="237" t="str">
        <f>name!E$12</f>
        <v>Elementary occupations</v>
      </c>
      <c r="B136" s="302">
        <v>2.4530077603061788</v>
      </c>
      <c r="C136" s="302">
        <v>0.11864102992545179</v>
      </c>
      <c r="D136" s="302">
        <v>6.5900569730966946E-2</v>
      </c>
      <c r="E136" s="302">
        <f t="shared" si="63"/>
        <v>2.6375493599625974</v>
      </c>
      <c r="F136" s="303"/>
      <c r="G136" s="302">
        <v>1.9751975022145269</v>
      </c>
      <c r="H136" s="302">
        <v>0.14046959200630965</v>
      </c>
      <c r="I136" s="302">
        <v>3.0758285365698201E-2</v>
      </c>
      <c r="J136" s="302">
        <f t="shared" si="66"/>
        <v>2.1464253795865349</v>
      </c>
      <c r="K136" s="303"/>
      <c r="L136" s="302">
        <v>1.7687437869304343</v>
      </c>
      <c r="M136" s="302">
        <v>7.7591222170016613E-2</v>
      </c>
      <c r="N136" s="302">
        <v>3.9145189869794893E-2</v>
      </c>
      <c r="O136" s="302">
        <f t="shared" si="65"/>
        <v>1.8854801989702459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12.399004174723743</v>
      </c>
      <c r="C138" s="311">
        <f t="shared" ref="C138:E138" si="67">SUM(C128:C136)</f>
        <v>1.1736162662759089</v>
      </c>
      <c r="D138" s="311">
        <f t="shared" si="67"/>
        <v>0.38837955900036147</v>
      </c>
      <c r="E138" s="311">
        <f t="shared" si="67"/>
        <v>13.961000000000013</v>
      </c>
      <c r="F138" s="311"/>
      <c r="G138" s="311">
        <f t="shared" ref="G138:J138" si="68">SUM(G128:G136)</f>
        <v>11.930912494959633</v>
      </c>
      <c r="H138" s="311">
        <f t="shared" si="68"/>
        <v>1.8668938346671902</v>
      </c>
      <c r="I138" s="311">
        <f t="shared" si="68"/>
        <v>0.65919367037316401</v>
      </c>
      <c r="J138" s="311">
        <f t="shared" si="68"/>
        <v>14.456999999999988</v>
      </c>
      <c r="K138" s="311"/>
      <c r="L138" s="311">
        <f t="shared" ref="L138:O138" si="69">SUM(L128:L136)</f>
        <v>14.072403014729648</v>
      </c>
      <c r="M138" s="311">
        <f t="shared" si="69"/>
        <v>2.2214277676110683</v>
      </c>
      <c r="N138" s="311">
        <f t="shared" si="69"/>
        <v>0.6881692176592703</v>
      </c>
      <c r="O138" s="311">
        <f t="shared" si="69"/>
        <v>16.981999999999989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13.70249237965851</v>
      </c>
      <c r="C145" s="302">
        <v>0.97015964744763139</v>
      </c>
      <c r="D145" s="302">
        <v>4.1729518623409474</v>
      </c>
      <c r="E145" s="302">
        <f>SUM(B145:D145)</f>
        <v>18.845603889447091</v>
      </c>
      <c r="F145" s="303"/>
      <c r="G145" s="302">
        <v>18.660912204277107</v>
      </c>
      <c r="H145" s="302">
        <v>2.5607009599271646</v>
      </c>
      <c r="I145" s="302">
        <v>7.5216467335020045</v>
      </c>
      <c r="J145" s="302">
        <f>SUM(G145:I145)</f>
        <v>28.743259897706274</v>
      </c>
      <c r="K145" s="303"/>
      <c r="L145" s="302">
        <v>23.405454208907571</v>
      </c>
      <c r="M145" s="302">
        <v>3.2149454543326916</v>
      </c>
      <c r="N145" s="302">
        <v>8.8397325164296365</v>
      </c>
      <c r="O145" s="302">
        <f>SUM(L145:N145)</f>
        <v>35.460132179669898</v>
      </c>
    </row>
    <row r="146" spans="1:15" s="236" customFormat="1" x14ac:dyDescent="0.2">
      <c r="A146" s="237" t="str">
        <f>name!E$5</f>
        <v>Professional occupations</v>
      </c>
      <c r="B146" s="302">
        <v>14.488070926381583</v>
      </c>
      <c r="C146" s="302">
        <v>0.59896424895499667</v>
      </c>
      <c r="D146" s="302">
        <v>2.0478339731187738</v>
      </c>
      <c r="E146" s="302">
        <f t="shared" ref="E146:E153" si="70">SUM(B146:D146)</f>
        <v>17.134869148455355</v>
      </c>
      <c r="F146" s="303"/>
      <c r="G146" s="302">
        <v>22.191895311422734</v>
      </c>
      <c r="H146" s="302">
        <v>1.4027702186194517</v>
      </c>
      <c r="I146" s="302">
        <v>3.1861993511497571</v>
      </c>
      <c r="J146" s="302">
        <f t="shared" ref="J146:J148" si="71">SUM(G146:I146)</f>
        <v>26.780864881191942</v>
      </c>
      <c r="K146" s="303"/>
      <c r="L146" s="302">
        <v>33.085475580927685</v>
      </c>
      <c r="M146" s="302">
        <v>1.7866475551734557</v>
      </c>
      <c r="N146" s="302">
        <v>2.7557883622473289</v>
      </c>
      <c r="O146" s="302">
        <f t="shared" ref="O146:O153" si="72">SUM(L146:N146)</f>
        <v>37.627911498348467</v>
      </c>
    </row>
    <row r="147" spans="1:15" s="236" customFormat="1" x14ac:dyDescent="0.2">
      <c r="A147" s="237" t="str">
        <f>name!E$6</f>
        <v>Associate professional occupations</v>
      </c>
      <c r="B147" s="302">
        <v>8.3159573758646275</v>
      </c>
      <c r="C147" s="302">
        <v>0.74796481037129248</v>
      </c>
      <c r="D147" s="302">
        <v>0.9449217618939918</v>
      </c>
      <c r="E147" s="302">
        <f t="shared" si="70"/>
        <v>10.008843948129913</v>
      </c>
      <c r="F147" s="303"/>
      <c r="G147" s="302">
        <v>12.009581824161529</v>
      </c>
      <c r="H147" s="302">
        <v>1.4993875870687607</v>
      </c>
      <c r="I147" s="302">
        <v>1.2804405304209268</v>
      </c>
      <c r="J147" s="302">
        <f t="shared" si="71"/>
        <v>14.789409941651217</v>
      </c>
      <c r="K147" s="303"/>
      <c r="L147" s="302">
        <v>14.511788630425341</v>
      </c>
      <c r="M147" s="302">
        <v>1.6461693476440751</v>
      </c>
      <c r="N147" s="302">
        <v>1.3289665331623763</v>
      </c>
      <c r="O147" s="302">
        <f t="shared" si="72"/>
        <v>17.486924511231791</v>
      </c>
    </row>
    <row r="148" spans="1:15" s="236" customFormat="1" x14ac:dyDescent="0.2">
      <c r="A148" s="237" t="str">
        <f>name!E$7</f>
        <v>Administrative and secretarial occupations</v>
      </c>
      <c r="B148" s="302">
        <v>6.1820068341326495</v>
      </c>
      <c r="C148" s="302">
        <v>5.3391360639722016</v>
      </c>
      <c r="D148" s="302">
        <v>1.8527785337380485</v>
      </c>
      <c r="E148" s="302">
        <f t="shared" si="70"/>
        <v>13.3739214318429</v>
      </c>
      <c r="F148" s="303"/>
      <c r="G148" s="302">
        <v>7.4589835557818551</v>
      </c>
      <c r="H148" s="302">
        <v>7.6169554842408358</v>
      </c>
      <c r="I148" s="302">
        <v>1.9545513987562197</v>
      </c>
      <c r="J148" s="302">
        <f t="shared" si="71"/>
        <v>17.030490438778912</v>
      </c>
      <c r="K148" s="303"/>
      <c r="L148" s="302">
        <v>6.2656000698243535</v>
      </c>
      <c r="M148" s="302">
        <v>9.3620307134097605</v>
      </c>
      <c r="N148" s="302">
        <v>1.7510747097124639</v>
      </c>
      <c r="O148" s="302">
        <f t="shared" si="72"/>
        <v>17.37870549294658</v>
      </c>
    </row>
    <row r="149" spans="1:15" s="236" customFormat="1" x14ac:dyDescent="0.2">
      <c r="A149" s="237" t="str">
        <f>name!E$8</f>
        <v>Skilled trades occupations</v>
      </c>
      <c r="B149" s="302">
        <v>23.391910018841163</v>
      </c>
      <c r="C149" s="302">
        <v>1.5143144511150133</v>
      </c>
      <c r="D149" s="302">
        <v>47.440944364195026</v>
      </c>
      <c r="E149" s="302">
        <f t="shared" si="70"/>
        <v>72.347168834151205</v>
      </c>
      <c r="F149" s="303"/>
      <c r="G149" s="302">
        <v>22.304809085880098</v>
      </c>
      <c r="H149" s="302">
        <v>1.6231056495988976</v>
      </c>
      <c r="I149" s="302">
        <v>49.554177651908944</v>
      </c>
      <c r="J149" s="302">
        <f>SUM(G149:I149)</f>
        <v>73.482092387387937</v>
      </c>
      <c r="K149" s="303"/>
      <c r="L149" s="302">
        <v>18.911361168382523</v>
      </c>
      <c r="M149" s="302">
        <v>3.1369247155785009</v>
      </c>
      <c r="N149" s="302">
        <v>61.679417921548726</v>
      </c>
      <c r="O149" s="302">
        <f t="shared" si="72"/>
        <v>83.727703805509748</v>
      </c>
    </row>
    <row r="150" spans="1:15" s="236" customFormat="1" x14ac:dyDescent="0.2">
      <c r="A150" s="237" t="str">
        <f>name!E$9</f>
        <v>Caring, leisure and other service occupations</v>
      </c>
      <c r="B150" s="302">
        <v>0.36786647773268266</v>
      </c>
      <c r="C150" s="302">
        <v>8.2024426865294958E-2</v>
      </c>
      <c r="D150" s="302">
        <v>5.631937657161195E-2</v>
      </c>
      <c r="E150" s="302">
        <f t="shared" si="70"/>
        <v>0.50621028116958955</v>
      </c>
      <c r="F150" s="303"/>
      <c r="G150" s="302">
        <v>0.48170126223723631</v>
      </c>
      <c r="H150" s="302">
        <v>0.15264162171211798</v>
      </c>
      <c r="I150" s="302">
        <v>7.9451757797970091E-2</v>
      </c>
      <c r="J150" s="302">
        <f t="shared" ref="J150:J153" si="73">SUM(G150:I150)</f>
        <v>0.71379464174732443</v>
      </c>
      <c r="K150" s="303"/>
      <c r="L150" s="302">
        <v>0.59594143773159935</v>
      </c>
      <c r="M150" s="302">
        <v>0.13531099168007241</v>
      </c>
      <c r="N150" s="302">
        <v>0.15083162244988704</v>
      </c>
      <c r="O150" s="302">
        <f t="shared" si="72"/>
        <v>0.8820840518615588</v>
      </c>
    </row>
    <row r="151" spans="1:15" s="236" customFormat="1" x14ac:dyDescent="0.2">
      <c r="A151" s="237" t="str">
        <f>name!E$10</f>
        <v>Sales and customer service occupations</v>
      </c>
      <c r="B151" s="302">
        <v>1.449543383495965</v>
      </c>
      <c r="C151" s="302">
        <v>0.61556138134048088</v>
      </c>
      <c r="D151" s="302">
        <v>0.32609034387496011</v>
      </c>
      <c r="E151" s="302">
        <f t="shared" si="70"/>
        <v>2.3911951087114063</v>
      </c>
      <c r="F151" s="303"/>
      <c r="G151" s="302">
        <v>1.7648869949446806</v>
      </c>
      <c r="H151" s="302">
        <v>1.0555566300182746</v>
      </c>
      <c r="I151" s="302">
        <v>0.38355574247183777</v>
      </c>
      <c r="J151" s="302">
        <f t="shared" si="73"/>
        <v>3.2039993674347929</v>
      </c>
      <c r="K151" s="303"/>
      <c r="L151" s="302">
        <v>2.3951471747069131</v>
      </c>
      <c r="M151" s="302">
        <v>1.3992359590165611</v>
      </c>
      <c r="N151" s="302">
        <v>0.46644881813257183</v>
      </c>
      <c r="O151" s="302">
        <f t="shared" si="72"/>
        <v>4.260831951856046</v>
      </c>
    </row>
    <row r="152" spans="1:15" s="236" customFormat="1" x14ac:dyDescent="0.2">
      <c r="A152" s="237" t="str">
        <f>name!E$11</f>
        <v>Process, plant and machine operatives</v>
      </c>
      <c r="B152" s="302">
        <v>9.4993455801812416</v>
      </c>
      <c r="C152" s="302">
        <v>0.33534824346252184</v>
      </c>
      <c r="D152" s="302">
        <v>3.1224653521610111</v>
      </c>
      <c r="E152" s="302">
        <f t="shared" si="70"/>
        <v>12.957159175804774</v>
      </c>
      <c r="F152" s="303"/>
      <c r="G152" s="302">
        <v>9.1098095726009483</v>
      </c>
      <c r="H152" s="302">
        <v>0.69608969627146922</v>
      </c>
      <c r="I152" s="302">
        <v>4.4835563852411866</v>
      </c>
      <c r="J152" s="302">
        <f t="shared" si="73"/>
        <v>14.289455654113604</v>
      </c>
      <c r="K152" s="303"/>
      <c r="L152" s="302">
        <v>11.563894307420837</v>
      </c>
      <c r="M152" s="302">
        <v>0.94565162015919713</v>
      </c>
      <c r="N152" s="302">
        <v>7.1299622355913614</v>
      </c>
      <c r="O152" s="302">
        <f t="shared" si="72"/>
        <v>19.639508163171396</v>
      </c>
    </row>
    <row r="153" spans="1:15" s="236" customFormat="1" x14ac:dyDescent="0.2">
      <c r="A153" s="237" t="str">
        <f>name!E$12</f>
        <v>Elementary occupations</v>
      </c>
      <c r="B153" s="302">
        <v>4.4598190051434452</v>
      </c>
      <c r="C153" s="302">
        <v>1.1628767917986254</v>
      </c>
      <c r="D153" s="302">
        <v>3.7013323853460429</v>
      </c>
      <c r="E153" s="302">
        <f t="shared" si="70"/>
        <v>9.3240281822881137</v>
      </c>
      <c r="F153" s="303"/>
      <c r="G153" s="302">
        <v>4.1523600134023555</v>
      </c>
      <c r="H153" s="302">
        <v>1.6479178288932623</v>
      </c>
      <c r="I153" s="302">
        <v>4.3283549476920511</v>
      </c>
      <c r="J153" s="302">
        <f t="shared" si="73"/>
        <v>10.12863278998767</v>
      </c>
      <c r="K153" s="303"/>
      <c r="L153" s="302">
        <v>3.5810414145592877</v>
      </c>
      <c r="M153" s="302">
        <v>1.3282200027858739</v>
      </c>
      <c r="N153" s="302">
        <v>6.6149369280592634</v>
      </c>
      <c r="O153" s="302">
        <f t="shared" si="72"/>
        <v>11.524198345404425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81.857011981431853</v>
      </c>
      <c r="C155" s="311">
        <f t="shared" ref="C155:E155" si="74">SUM(C145:C153)</f>
        <v>11.366350065328058</v>
      </c>
      <c r="D155" s="311">
        <f t="shared" si="74"/>
        <v>63.665637953240413</v>
      </c>
      <c r="E155" s="311">
        <f t="shared" si="74"/>
        <v>156.88900000000035</v>
      </c>
      <c r="F155" s="311"/>
      <c r="G155" s="311">
        <f t="shared" ref="G155:J155" si="75">SUM(G145:G153)</f>
        <v>98.134939824708539</v>
      </c>
      <c r="H155" s="311">
        <f t="shared" si="75"/>
        <v>18.255125676350236</v>
      </c>
      <c r="I155" s="311">
        <f t="shared" si="75"/>
        <v>72.77193449894088</v>
      </c>
      <c r="J155" s="311">
        <f t="shared" si="75"/>
        <v>189.16199999999964</v>
      </c>
      <c r="K155" s="311"/>
      <c r="L155" s="311">
        <f t="shared" ref="L155:O155" si="76">SUM(L145:L153)</f>
        <v>114.31570399288611</v>
      </c>
      <c r="M155" s="311">
        <f t="shared" si="76"/>
        <v>22.955136359780187</v>
      </c>
      <c r="N155" s="311">
        <f t="shared" si="76"/>
        <v>90.717159647333617</v>
      </c>
      <c r="O155" s="311">
        <f t="shared" si="76"/>
        <v>227.98799999999989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33.458571673840588</v>
      </c>
      <c r="C162" s="302">
        <v>2.7591282241340318</v>
      </c>
      <c r="D162" s="302">
        <v>7.2914310307971375</v>
      </c>
      <c r="E162" s="302">
        <f>SUM(B162:D162)</f>
        <v>43.509130928771754</v>
      </c>
      <c r="F162" s="303"/>
      <c r="G162" s="302">
        <v>37.877162195119311</v>
      </c>
      <c r="H162" s="302">
        <v>4.5502801670003699</v>
      </c>
      <c r="I162" s="302">
        <v>6.8308973240262567</v>
      </c>
      <c r="J162" s="302">
        <f>SUM(G162:I162)</f>
        <v>49.258339686145931</v>
      </c>
      <c r="K162" s="303"/>
      <c r="L162" s="302">
        <v>45.343172052749168</v>
      </c>
      <c r="M162" s="302">
        <v>5.13152411295198</v>
      </c>
      <c r="N162" s="302">
        <v>8.2974162147287487</v>
      </c>
      <c r="O162" s="302">
        <f>SUM(L162:N162)</f>
        <v>58.772112380429895</v>
      </c>
    </row>
    <row r="163" spans="1:15" s="236" customFormat="1" x14ac:dyDescent="0.2">
      <c r="A163" s="237" t="str">
        <f>name!E$5</f>
        <v>Professional occupations</v>
      </c>
      <c r="B163" s="302">
        <v>20.967594335532841</v>
      </c>
      <c r="C163" s="302">
        <v>2.9787117517954274</v>
      </c>
      <c r="D163" s="302">
        <v>1.5502740591367319</v>
      </c>
      <c r="E163" s="302">
        <f t="shared" ref="E163:E170" si="77">SUM(B163:D163)</f>
        <v>25.496580146465</v>
      </c>
      <c r="F163" s="303"/>
      <c r="G163" s="302">
        <v>27.081809781402225</v>
      </c>
      <c r="H163" s="302">
        <v>4.3200379822179302</v>
      </c>
      <c r="I163" s="302">
        <v>1.4158440184014878</v>
      </c>
      <c r="J163" s="302">
        <f t="shared" ref="J163:J165" si="78">SUM(G163:I163)</f>
        <v>32.81769178202164</v>
      </c>
      <c r="K163" s="303"/>
      <c r="L163" s="302">
        <v>35.646267805834398</v>
      </c>
      <c r="M163" s="302">
        <v>4.8758251362898521</v>
      </c>
      <c r="N163" s="302">
        <v>1.0891793773222216</v>
      </c>
      <c r="O163" s="302">
        <f t="shared" ref="O163:O170" si="79">SUM(L163:N163)</f>
        <v>41.611272319446478</v>
      </c>
    </row>
    <row r="164" spans="1:15" s="236" customFormat="1" x14ac:dyDescent="0.2">
      <c r="A164" s="237" t="str">
        <f>name!E$6</f>
        <v>Associate professional occupations</v>
      </c>
      <c r="B164" s="302">
        <v>21.511426883863727</v>
      </c>
      <c r="C164" s="302">
        <v>5.0300880043448339</v>
      </c>
      <c r="D164" s="302">
        <v>1.4797678902613045</v>
      </c>
      <c r="E164" s="302">
        <f t="shared" si="77"/>
        <v>28.021282778469864</v>
      </c>
      <c r="F164" s="303"/>
      <c r="G164" s="302">
        <v>24.804106731862461</v>
      </c>
      <c r="H164" s="302">
        <v>6.0811890301726015</v>
      </c>
      <c r="I164" s="302">
        <v>1.1100970731885653</v>
      </c>
      <c r="J164" s="302">
        <f t="shared" si="78"/>
        <v>31.99539283522363</v>
      </c>
      <c r="K164" s="303"/>
      <c r="L164" s="302">
        <v>27.556253236127301</v>
      </c>
      <c r="M164" s="302">
        <v>5.9809654779505657</v>
      </c>
      <c r="N164" s="302">
        <v>0.96815227775127544</v>
      </c>
      <c r="O164" s="302">
        <f t="shared" si="79"/>
        <v>34.505370991829139</v>
      </c>
    </row>
    <row r="165" spans="1:15" s="236" customFormat="1" x14ac:dyDescent="0.2">
      <c r="A165" s="237" t="str">
        <f>name!E$7</f>
        <v>Administrative and secretarial occupations</v>
      </c>
      <c r="B165" s="302">
        <v>21.268252396461399</v>
      </c>
      <c r="C165" s="302">
        <v>9.049533027421802</v>
      </c>
      <c r="D165" s="302">
        <v>0.59696646111498763</v>
      </c>
      <c r="E165" s="302">
        <f t="shared" si="77"/>
        <v>30.914751884998189</v>
      </c>
      <c r="F165" s="303"/>
      <c r="G165" s="302">
        <v>21.495100789617481</v>
      </c>
      <c r="H165" s="302">
        <v>9.467720561109612</v>
      </c>
      <c r="I165" s="302">
        <v>0.49772272989447319</v>
      </c>
      <c r="J165" s="302">
        <f t="shared" si="78"/>
        <v>31.460544080621567</v>
      </c>
      <c r="K165" s="303"/>
      <c r="L165" s="302">
        <v>20.177887860475039</v>
      </c>
      <c r="M165" s="302">
        <v>8.6060704798291265</v>
      </c>
      <c r="N165" s="302">
        <v>0.44439820434238936</v>
      </c>
      <c r="O165" s="302">
        <f t="shared" si="79"/>
        <v>29.228356544646555</v>
      </c>
    </row>
    <row r="166" spans="1:15" s="236" customFormat="1" x14ac:dyDescent="0.2">
      <c r="A166" s="237" t="str">
        <f>name!E$8</f>
        <v>Skilled trades occupations</v>
      </c>
      <c r="B166" s="302">
        <v>18.354485395042438</v>
      </c>
      <c r="C166" s="302">
        <v>3.3340873778393134</v>
      </c>
      <c r="D166" s="302">
        <v>3.6300847208060132</v>
      </c>
      <c r="E166" s="302">
        <f t="shared" si="77"/>
        <v>25.318657493687766</v>
      </c>
      <c r="F166" s="303"/>
      <c r="G166" s="302">
        <v>15.901897181848392</v>
      </c>
      <c r="H166" s="302">
        <v>2.7804158221430773</v>
      </c>
      <c r="I166" s="302">
        <v>2.9156843530248509</v>
      </c>
      <c r="J166" s="302">
        <f>SUM(G166:I166)</f>
        <v>21.597997357016322</v>
      </c>
      <c r="K166" s="303"/>
      <c r="L166" s="302">
        <v>15.594553502843679</v>
      </c>
      <c r="M166" s="302">
        <v>2.9221001407735265</v>
      </c>
      <c r="N166" s="302">
        <v>3.1998014651276829</v>
      </c>
      <c r="O166" s="302">
        <f t="shared" si="79"/>
        <v>21.716455108744888</v>
      </c>
    </row>
    <row r="167" spans="1:15" s="236" customFormat="1" x14ac:dyDescent="0.2">
      <c r="A167" s="237" t="str">
        <f>name!E$9</f>
        <v>Caring, leisure and other service occupations</v>
      </c>
      <c r="B167" s="302">
        <v>2.2297365638083946</v>
      </c>
      <c r="C167" s="302">
        <v>0.87996998517594105</v>
      </c>
      <c r="D167" s="302">
        <v>0.30626482181944803</v>
      </c>
      <c r="E167" s="302">
        <f t="shared" si="77"/>
        <v>3.4159713708037835</v>
      </c>
      <c r="F167" s="303"/>
      <c r="G167" s="302">
        <v>2.3145360348571096</v>
      </c>
      <c r="H167" s="302">
        <v>0.80661920657968111</v>
      </c>
      <c r="I167" s="302">
        <v>0.33466734747326554</v>
      </c>
      <c r="J167" s="302">
        <f t="shared" ref="J167:J170" si="80">SUM(G167:I167)</f>
        <v>3.4558225889100562</v>
      </c>
      <c r="K167" s="303"/>
      <c r="L167" s="302">
        <v>3.2364808146202275</v>
      </c>
      <c r="M167" s="302">
        <v>0.64984230612387617</v>
      </c>
      <c r="N167" s="302">
        <v>0.56163680135620764</v>
      </c>
      <c r="O167" s="302">
        <f t="shared" si="79"/>
        <v>4.4479599221003117</v>
      </c>
    </row>
    <row r="168" spans="1:15" s="236" customFormat="1" x14ac:dyDescent="0.2">
      <c r="A168" s="237" t="str">
        <f>name!E$10</f>
        <v>Sales and customer service occupations</v>
      </c>
      <c r="B168" s="302">
        <v>24.229949909702842</v>
      </c>
      <c r="C168" s="302">
        <v>69.302995196694198</v>
      </c>
      <c r="D168" s="302">
        <v>3.5459993165504864</v>
      </c>
      <c r="E168" s="302">
        <f t="shared" si="77"/>
        <v>97.078944422947529</v>
      </c>
      <c r="F168" s="303"/>
      <c r="G168" s="302">
        <v>22.013495220760525</v>
      </c>
      <c r="H168" s="302">
        <v>69.200013115329568</v>
      </c>
      <c r="I168" s="302">
        <v>2.2359456389745307</v>
      </c>
      <c r="J168" s="302">
        <f t="shared" si="80"/>
        <v>93.449453975064614</v>
      </c>
      <c r="K168" s="303"/>
      <c r="L168" s="302">
        <v>18.709248187091529</v>
      </c>
      <c r="M168" s="302">
        <v>64.283213870533046</v>
      </c>
      <c r="N168" s="302">
        <v>1.7816936400673931</v>
      </c>
      <c r="O168" s="302">
        <f t="shared" si="79"/>
        <v>84.774155697691967</v>
      </c>
    </row>
    <row r="169" spans="1:15" s="236" customFormat="1" x14ac:dyDescent="0.2">
      <c r="A169" s="237" t="str">
        <f>name!E$11</f>
        <v>Process, plant and machine operatives</v>
      </c>
      <c r="B169" s="302">
        <v>15.096773060936538</v>
      </c>
      <c r="C169" s="302">
        <v>2.6453976231794787</v>
      </c>
      <c r="D169" s="302">
        <v>0.3563148890997116</v>
      </c>
      <c r="E169" s="302">
        <f t="shared" si="77"/>
        <v>18.098485573215729</v>
      </c>
      <c r="F169" s="303"/>
      <c r="G169" s="302">
        <v>12.038430725706791</v>
      </c>
      <c r="H169" s="302">
        <v>2.6651326433685432</v>
      </c>
      <c r="I169" s="302">
        <v>0.32396797270053096</v>
      </c>
      <c r="J169" s="302">
        <f t="shared" si="80"/>
        <v>15.027531341775864</v>
      </c>
      <c r="K169" s="303"/>
      <c r="L169" s="302">
        <v>12.847242903205991</v>
      </c>
      <c r="M169" s="302">
        <v>3.6573890676434639</v>
      </c>
      <c r="N169" s="302">
        <v>0.41983661241734682</v>
      </c>
      <c r="O169" s="302">
        <f t="shared" si="79"/>
        <v>16.924468583266801</v>
      </c>
    </row>
    <row r="170" spans="1:15" s="236" customFormat="1" x14ac:dyDescent="0.2">
      <c r="A170" s="237" t="str">
        <f>name!E$12</f>
        <v>Elementary occupations</v>
      </c>
      <c r="B170" s="302">
        <v>15.11355367907894</v>
      </c>
      <c r="C170" s="302">
        <v>18.40554624026424</v>
      </c>
      <c r="D170" s="302">
        <v>0.29709548129686242</v>
      </c>
      <c r="E170" s="302">
        <f t="shared" si="77"/>
        <v>33.816195400640041</v>
      </c>
      <c r="F170" s="303"/>
      <c r="G170" s="302">
        <v>11.905530417024591</v>
      </c>
      <c r="H170" s="302">
        <v>15.354354259220331</v>
      </c>
      <c r="I170" s="302">
        <v>0.20334167697530051</v>
      </c>
      <c r="J170" s="302">
        <f t="shared" si="80"/>
        <v>27.463226353220222</v>
      </c>
      <c r="K170" s="303"/>
      <c r="L170" s="302">
        <v>10.255760458112343</v>
      </c>
      <c r="M170" s="302">
        <v>12.329277185171822</v>
      </c>
      <c r="N170" s="302">
        <v>0.2408108085596235</v>
      </c>
      <c r="O170" s="302">
        <f t="shared" si="79"/>
        <v>22.82584845184379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172.23034389826771</v>
      </c>
      <c r="C172" s="311">
        <f t="shared" ref="C172:E172" si="81">SUM(C162:C170)</f>
        <v>114.38545743084927</v>
      </c>
      <c r="D172" s="311">
        <f t="shared" si="81"/>
        <v>19.054198670882684</v>
      </c>
      <c r="E172" s="311">
        <f t="shared" si="81"/>
        <v>305.66999999999967</v>
      </c>
      <c r="F172" s="311"/>
      <c r="G172" s="311">
        <f t="shared" ref="G172:J172" si="82">SUM(G162:G170)</f>
        <v>175.43206907819888</v>
      </c>
      <c r="H172" s="311">
        <f t="shared" si="82"/>
        <v>115.2257627871417</v>
      </c>
      <c r="I172" s="311">
        <f t="shared" si="82"/>
        <v>15.868168134659264</v>
      </c>
      <c r="J172" s="311">
        <f t="shared" si="82"/>
        <v>306.52599999999984</v>
      </c>
      <c r="K172" s="311"/>
      <c r="L172" s="311">
        <f t="shared" ref="L172:O172" si="83">SUM(L162:L170)</f>
        <v>189.36686682105969</v>
      </c>
      <c r="M172" s="311">
        <f t="shared" si="83"/>
        <v>108.43620777726726</v>
      </c>
      <c r="N172" s="311">
        <f t="shared" si="83"/>
        <v>17.002925401672886</v>
      </c>
      <c r="O172" s="311">
        <f t="shared" si="83"/>
        <v>314.80599999999981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6.0606963382853571</v>
      </c>
      <c r="C179" s="302">
        <v>0.36394184368799198</v>
      </c>
      <c r="D179" s="302">
        <v>1.8687237901900813</v>
      </c>
      <c r="E179" s="302">
        <f>SUM(B179:D179)</f>
        <v>8.2933619721634297</v>
      </c>
      <c r="F179" s="303"/>
      <c r="G179" s="302">
        <v>7.7555030375586949</v>
      </c>
      <c r="H179" s="302">
        <v>0.86147204011063572</v>
      </c>
      <c r="I179" s="302">
        <v>1.576239470464925</v>
      </c>
      <c r="J179" s="302">
        <f>SUM(G179:I179)</f>
        <v>10.193214548134256</v>
      </c>
      <c r="K179" s="303"/>
      <c r="L179" s="302">
        <v>8.4342071119978499</v>
      </c>
      <c r="M179" s="302">
        <v>1.1532287104376278</v>
      </c>
      <c r="N179" s="302">
        <v>1.5570113337162261</v>
      </c>
      <c r="O179" s="302">
        <f>SUM(L179:N179)</f>
        <v>11.144447156151703</v>
      </c>
    </row>
    <row r="180" spans="1:15" s="236" customFormat="1" x14ac:dyDescent="0.2">
      <c r="A180" s="237" t="str">
        <f>name!E$5</f>
        <v>Professional occupations</v>
      </c>
      <c r="B180" s="302">
        <v>5.2462018359083178</v>
      </c>
      <c r="C180" s="302">
        <v>0.28127581869355911</v>
      </c>
      <c r="D180" s="302">
        <v>0.56523069287156924</v>
      </c>
      <c r="E180" s="302">
        <f t="shared" ref="E180:E187" si="84">SUM(B180:D180)</f>
        <v>6.0927083474734465</v>
      </c>
      <c r="F180" s="303"/>
      <c r="G180" s="302">
        <v>8.5552333211799318</v>
      </c>
      <c r="H180" s="302">
        <v>0.65801429470810147</v>
      </c>
      <c r="I180" s="302">
        <v>0.46527021555898018</v>
      </c>
      <c r="J180" s="302">
        <f t="shared" ref="J180:J182" si="85">SUM(G180:I180)</f>
        <v>9.6785178314470137</v>
      </c>
      <c r="K180" s="303"/>
      <c r="L180" s="302">
        <v>12.381418767587263</v>
      </c>
      <c r="M180" s="302">
        <v>0.95579703677054317</v>
      </c>
      <c r="N180" s="302">
        <v>0.36890519429563529</v>
      </c>
      <c r="O180" s="302">
        <f t="shared" ref="O180:O187" si="86">SUM(L180:N180)</f>
        <v>13.706120998653441</v>
      </c>
    </row>
    <row r="181" spans="1:15" s="236" customFormat="1" x14ac:dyDescent="0.2">
      <c r="A181" s="237" t="str">
        <f>name!E$6</f>
        <v>Associate professional occupations</v>
      </c>
      <c r="B181" s="302">
        <v>6.0825108286604266</v>
      </c>
      <c r="C181" s="302">
        <v>0.46089457496894148</v>
      </c>
      <c r="D181" s="302">
        <v>0.45519861364952557</v>
      </c>
      <c r="E181" s="302">
        <f t="shared" si="84"/>
        <v>6.9986040172788933</v>
      </c>
      <c r="F181" s="303"/>
      <c r="G181" s="302">
        <v>9.4256443526382618</v>
      </c>
      <c r="H181" s="302">
        <v>0.85389329413166981</v>
      </c>
      <c r="I181" s="302">
        <v>0.38489726752339604</v>
      </c>
      <c r="J181" s="302">
        <f t="shared" si="85"/>
        <v>10.664434914293327</v>
      </c>
      <c r="K181" s="303"/>
      <c r="L181" s="302">
        <v>11.905280540585196</v>
      </c>
      <c r="M181" s="302">
        <v>1.0024391997758204</v>
      </c>
      <c r="N181" s="302">
        <v>0.30132639348926499</v>
      </c>
      <c r="O181" s="302">
        <f t="shared" si="86"/>
        <v>13.209046133850281</v>
      </c>
    </row>
    <row r="182" spans="1:15" s="236" customFormat="1" x14ac:dyDescent="0.2">
      <c r="A182" s="237" t="str">
        <f>name!E$7</f>
        <v>Administrative and secretarial occupations</v>
      </c>
      <c r="B182" s="302">
        <v>6.8740990686636634</v>
      </c>
      <c r="C182" s="302">
        <v>2.1171835566552426</v>
      </c>
      <c r="D182" s="302">
        <v>0.33029470032711244</v>
      </c>
      <c r="E182" s="302">
        <f t="shared" si="84"/>
        <v>9.3215773256460182</v>
      </c>
      <c r="F182" s="303"/>
      <c r="G182" s="302">
        <v>8.2336054481087544</v>
      </c>
      <c r="H182" s="302">
        <v>3.3794619708608886</v>
      </c>
      <c r="I182" s="302">
        <v>0.22167738386728983</v>
      </c>
      <c r="J182" s="302">
        <f t="shared" si="85"/>
        <v>11.834744802836932</v>
      </c>
      <c r="K182" s="303"/>
      <c r="L182" s="302">
        <v>7.2777996928632582</v>
      </c>
      <c r="M182" s="302">
        <v>3.3093257382138801</v>
      </c>
      <c r="N182" s="302">
        <v>0.19971845657610265</v>
      </c>
      <c r="O182" s="302">
        <f t="shared" si="86"/>
        <v>10.786843887653241</v>
      </c>
    </row>
    <row r="183" spans="1:15" s="236" customFormat="1" x14ac:dyDescent="0.2">
      <c r="A183" s="237" t="str">
        <f>name!E$8</f>
        <v>Skilled trades occupations</v>
      </c>
      <c r="B183" s="302">
        <v>3.5940345401264504</v>
      </c>
      <c r="C183" s="302">
        <v>0.48511541042747064</v>
      </c>
      <c r="D183" s="302">
        <v>1.5735024380269116</v>
      </c>
      <c r="E183" s="302">
        <f t="shared" si="84"/>
        <v>5.6526523885808331</v>
      </c>
      <c r="F183" s="303"/>
      <c r="G183" s="302">
        <v>3.5584869206563234</v>
      </c>
      <c r="H183" s="302">
        <v>0.66837162565487329</v>
      </c>
      <c r="I183" s="302">
        <v>0.86640610121281902</v>
      </c>
      <c r="J183" s="302">
        <f>SUM(G183:I183)</f>
        <v>5.0932646475240162</v>
      </c>
      <c r="K183" s="303"/>
      <c r="L183" s="302">
        <v>3.9452588133357307</v>
      </c>
      <c r="M183" s="302">
        <v>0.94469678056959883</v>
      </c>
      <c r="N183" s="302">
        <v>0.84181499818293448</v>
      </c>
      <c r="O183" s="302">
        <f t="shared" si="86"/>
        <v>5.7317705920882647</v>
      </c>
    </row>
    <row r="184" spans="1:15" s="236" customFormat="1" x14ac:dyDescent="0.2">
      <c r="A184" s="237" t="str">
        <f>name!E$9</f>
        <v>Caring, leisure and other service occupations</v>
      </c>
      <c r="B184" s="302">
        <v>4.9758135244432058</v>
      </c>
      <c r="C184" s="302">
        <v>2.6263826259864849</v>
      </c>
      <c r="D184" s="302">
        <v>0.92198158104863037</v>
      </c>
      <c r="E184" s="302">
        <f t="shared" si="84"/>
        <v>8.5241777314783214</v>
      </c>
      <c r="F184" s="303"/>
      <c r="G184" s="302">
        <v>6.1487616433543248</v>
      </c>
      <c r="H184" s="302">
        <v>2.9982630311276854</v>
      </c>
      <c r="I184" s="302">
        <v>0.53379858734603736</v>
      </c>
      <c r="J184" s="302">
        <f t="shared" ref="J184:J187" si="87">SUM(G184:I184)</f>
        <v>9.6808232618280474</v>
      </c>
      <c r="K184" s="303"/>
      <c r="L184" s="302">
        <v>7.9956038023086746</v>
      </c>
      <c r="M184" s="302">
        <v>3.2711885953620428</v>
      </c>
      <c r="N184" s="302">
        <v>0.64710361135139094</v>
      </c>
      <c r="O184" s="302">
        <f t="shared" si="86"/>
        <v>11.913896009022107</v>
      </c>
    </row>
    <row r="185" spans="1:15" s="236" customFormat="1" x14ac:dyDescent="0.2">
      <c r="A185" s="237" t="str">
        <f>name!E$10</f>
        <v>Sales and customer service occupations</v>
      </c>
      <c r="B185" s="302">
        <v>2.641246135535559</v>
      </c>
      <c r="C185" s="302">
        <v>0.6401732182633586</v>
      </c>
      <c r="D185" s="302">
        <v>0.34570290039392582</v>
      </c>
      <c r="E185" s="302">
        <f t="shared" si="84"/>
        <v>3.6271222541928436</v>
      </c>
      <c r="F185" s="303"/>
      <c r="G185" s="302">
        <v>3.203211275900705</v>
      </c>
      <c r="H185" s="302">
        <v>1.0357955297640351</v>
      </c>
      <c r="I185" s="302">
        <v>0.20386293641245354</v>
      </c>
      <c r="J185" s="302">
        <f t="shared" si="87"/>
        <v>4.4428697420771934</v>
      </c>
      <c r="K185" s="303"/>
      <c r="L185" s="302">
        <v>4.2817547712855415</v>
      </c>
      <c r="M185" s="302">
        <v>1.4504891635368571</v>
      </c>
      <c r="N185" s="302">
        <v>0.17929086631810331</v>
      </c>
      <c r="O185" s="302">
        <f t="shared" si="86"/>
        <v>5.911534801140502</v>
      </c>
    </row>
    <row r="186" spans="1:15" s="236" customFormat="1" x14ac:dyDescent="0.2">
      <c r="A186" s="237" t="str">
        <f>name!E$11</f>
        <v>Process, plant and machine operatives</v>
      </c>
      <c r="B186" s="302">
        <v>17.580576670474603</v>
      </c>
      <c r="C186" s="302">
        <v>2.694574574794939</v>
      </c>
      <c r="D186" s="302">
        <v>9.0700163129775433</v>
      </c>
      <c r="E186" s="302">
        <f t="shared" si="84"/>
        <v>29.345167558247084</v>
      </c>
      <c r="F186" s="303"/>
      <c r="G186" s="302">
        <v>15.158959526319448</v>
      </c>
      <c r="H186" s="302">
        <v>4.1482724542615177</v>
      </c>
      <c r="I186" s="302">
        <v>6.0328833940430213</v>
      </c>
      <c r="J186" s="302">
        <f t="shared" si="87"/>
        <v>25.340115374623988</v>
      </c>
      <c r="K186" s="303"/>
      <c r="L186" s="302">
        <v>13.024763121043659</v>
      </c>
      <c r="M186" s="302">
        <v>5.6872380773633537</v>
      </c>
      <c r="N186" s="302">
        <v>7.2433953343211677</v>
      </c>
      <c r="O186" s="302">
        <f t="shared" si="86"/>
        <v>25.95539653272818</v>
      </c>
    </row>
    <row r="187" spans="1:15" s="236" customFormat="1" x14ac:dyDescent="0.2">
      <c r="A187" s="237" t="str">
        <f>name!E$12</f>
        <v>Elementary occupations</v>
      </c>
      <c r="B187" s="302">
        <v>13.015508492097858</v>
      </c>
      <c r="C187" s="302">
        <v>2.8159748555729411</v>
      </c>
      <c r="D187" s="302">
        <v>0.6161450572683248</v>
      </c>
      <c r="E187" s="302">
        <f t="shared" si="84"/>
        <v>16.447628404939124</v>
      </c>
      <c r="F187" s="303"/>
      <c r="G187" s="302">
        <v>11.205680596491263</v>
      </c>
      <c r="H187" s="302">
        <v>4.0893083081628392</v>
      </c>
      <c r="I187" s="302">
        <v>0.38502597258104343</v>
      </c>
      <c r="J187" s="302">
        <f t="shared" si="87"/>
        <v>15.680014877235145</v>
      </c>
      <c r="K187" s="303"/>
      <c r="L187" s="302">
        <v>8.8013360665656535</v>
      </c>
      <c r="M187" s="302">
        <v>3.8633904167048563</v>
      </c>
      <c r="N187" s="302">
        <v>0.42921740544166004</v>
      </c>
      <c r="O187" s="302">
        <f t="shared" si="86"/>
        <v>13.09394388871217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66.070687434195435</v>
      </c>
      <c r="C189" s="311">
        <f t="shared" ref="C189:E189" si="88">SUM(C179:C187)</f>
        <v>12.485516479050929</v>
      </c>
      <c r="D189" s="311">
        <f t="shared" si="88"/>
        <v>15.746796086753625</v>
      </c>
      <c r="E189" s="311">
        <f t="shared" si="88"/>
        <v>94.302999999999983</v>
      </c>
      <c r="F189" s="311"/>
      <c r="G189" s="311">
        <f t="shared" ref="G189:J189" si="89">SUM(G179:G187)</f>
        <v>73.245086122207709</v>
      </c>
      <c r="H189" s="311">
        <f t="shared" si="89"/>
        <v>18.692852548782248</v>
      </c>
      <c r="I189" s="311">
        <f t="shared" si="89"/>
        <v>10.670061329009965</v>
      </c>
      <c r="J189" s="311">
        <f t="shared" si="89"/>
        <v>102.60799999999992</v>
      </c>
      <c r="K189" s="311"/>
      <c r="L189" s="311">
        <f t="shared" ref="L189:O189" si="90">SUM(L179:L187)</f>
        <v>78.047422687572819</v>
      </c>
      <c r="M189" s="311">
        <f t="shared" si="90"/>
        <v>21.637793718734581</v>
      </c>
      <c r="N189" s="311">
        <f t="shared" si="90"/>
        <v>11.767783593692485</v>
      </c>
      <c r="O189" s="311">
        <f t="shared" si="90"/>
        <v>111.45299999999989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6.8427103768830388</v>
      </c>
      <c r="C196" s="302">
        <v>0.74713695299494798</v>
      </c>
      <c r="D196" s="302">
        <v>2.7266318524606192</v>
      </c>
      <c r="E196" s="302">
        <f>SUM(B196:D196)</f>
        <v>10.316479182338606</v>
      </c>
      <c r="F196" s="303"/>
      <c r="G196" s="302">
        <v>8.3000102735597014</v>
      </c>
      <c r="H196" s="302">
        <v>1.4963603481156396</v>
      </c>
      <c r="I196" s="302">
        <v>2.0563188350920978</v>
      </c>
      <c r="J196" s="302">
        <f>SUM(G196:I196)</f>
        <v>11.852689456767438</v>
      </c>
      <c r="K196" s="303"/>
      <c r="L196" s="302">
        <v>11.574273435691616</v>
      </c>
      <c r="M196" s="302">
        <v>2.2723087560691009</v>
      </c>
      <c r="N196" s="302">
        <v>2.7644850985963521</v>
      </c>
      <c r="O196" s="302">
        <f>SUM(L196:N196)</f>
        <v>16.61106729035707</v>
      </c>
    </row>
    <row r="197" spans="1:15" s="236" customFormat="1" x14ac:dyDescent="0.2">
      <c r="A197" s="237" t="str">
        <f>name!E$5</f>
        <v>Professional occupations</v>
      </c>
      <c r="B197" s="302">
        <v>2.3988663923056115</v>
      </c>
      <c r="C197" s="302">
        <v>0.41740969880723683</v>
      </c>
      <c r="D197" s="302">
        <v>0.1905348419298743</v>
      </c>
      <c r="E197" s="302">
        <f t="shared" ref="E197:E204" si="91">SUM(B197:D197)</f>
        <v>3.0068109330427224</v>
      </c>
      <c r="F197" s="303"/>
      <c r="G197" s="302">
        <v>3.4801056356311082</v>
      </c>
      <c r="H197" s="302">
        <v>0.82451602363690657</v>
      </c>
      <c r="I197" s="302">
        <v>0.14265142518596036</v>
      </c>
      <c r="J197" s="302">
        <f t="shared" ref="J197:J199" si="92">SUM(G197:I197)</f>
        <v>4.4472730844539745</v>
      </c>
      <c r="K197" s="303"/>
      <c r="L197" s="302">
        <v>4.6141016734463554</v>
      </c>
      <c r="M197" s="302">
        <v>1.1318638396804785</v>
      </c>
      <c r="N197" s="302">
        <v>9.504679758995957E-2</v>
      </c>
      <c r="O197" s="302">
        <f t="shared" ref="O197:O204" si="93">SUM(L197:N197)</f>
        <v>5.8410123107167928</v>
      </c>
    </row>
    <row r="198" spans="1:15" s="236" customFormat="1" x14ac:dyDescent="0.2">
      <c r="A198" s="237" t="str">
        <f>name!E$6</f>
        <v>Associate professional occupations</v>
      </c>
      <c r="B198" s="302">
        <v>2.3316635981061831</v>
      </c>
      <c r="C198" s="302">
        <v>1.1615060621935482</v>
      </c>
      <c r="D198" s="302">
        <v>0.12122685266254739</v>
      </c>
      <c r="E198" s="302">
        <f t="shared" si="91"/>
        <v>3.6143965129622786</v>
      </c>
      <c r="F198" s="303"/>
      <c r="G198" s="302">
        <v>3.0601988599510968</v>
      </c>
      <c r="H198" s="302">
        <v>1.7718128766666825</v>
      </c>
      <c r="I198" s="302">
        <v>7.7969077481765056E-2</v>
      </c>
      <c r="J198" s="302">
        <f t="shared" si="92"/>
        <v>4.9099808140995451</v>
      </c>
      <c r="K198" s="303"/>
      <c r="L198" s="302">
        <v>3.7421576578678231</v>
      </c>
      <c r="M198" s="302">
        <v>2.4586024088180372</v>
      </c>
      <c r="N198" s="302">
        <v>6.2347733802418745E-2</v>
      </c>
      <c r="O198" s="302">
        <f t="shared" si="93"/>
        <v>6.263107800488279</v>
      </c>
    </row>
    <row r="199" spans="1:15" s="236" customFormat="1" x14ac:dyDescent="0.2">
      <c r="A199" s="237" t="str">
        <f>name!E$7</f>
        <v>Administrative and secretarial occupations</v>
      </c>
      <c r="B199" s="302">
        <v>3.7916565198793277</v>
      </c>
      <c r="C199" s="302">
        <v>1.404041997192804</v>
      </c>
      <c r="D199" s="302">
        <v>3.7497009443866622E-2</v>
      </c>
      <c r="E199" s="302">
        <f t="shared" si="91"/>
        <v>5.2331955265159982</v>
      </c>
      <c r="F199" s="303"/>
      <c r="G199" s="302">
        <v>3.9954139072307084</v>
      </c>
      <c r="H199" s="302">
        <v>2.0768755094833318</v>
      </c>
      <c r="I199" s="302">
        <v>2.8468589633219504E-2</v>
      </c>
      <c r="J199" s="302">
        <f t="shared" si="92"/>
        <v>6.1007580063472604</v>
      </c>
      <c r="K199" s="303"/>
      <c r="L199" s="302">
        <v>5.0993667686546145</v>
      </c>
      <c r="M199" s="302">
        <v>2.6718881522073157</v>
      </c>
      <c r="N199" s="302">
        <v>2.1191791181879867E-2</v>
      </c>
      <c r="O199" s="302">
        <f t="shared" si="93"/>
        <v>7.7924467120438097</v>
      </c>
    </row>
    <row r="200" spans="1:15" s="236" customFormat="1" x14ac:dyDescent="0.2">
      <c r="A200" s="237" t="str">
        <f>name!E$8</f>
        <v>Skilled trades occupations</v>
      </c>
      <c r="B200" s="302">
        <v>16.444684236701821</v>
      </c>
      <c r="C200" s="302">
        <v>4.6668047488264897</v>
      </c>
      <c r="D200" s="302">
        <v>0.98389946645434578</v>
      </c>
      <c r="E200" s="302">
        <f t="shared" si="91"/>
        <v>22.095388451982657</v>
      </c>
      <c r="F200" s="303"/>
      <c r="G200" s="302">
        <v>12.957991007191117</v>
      </c>
      <c r="H200" s="302">
        <v>4.8585215788518843</v>
      </c>
      <c r="I200" s="302">
        <v>0.75307817473277061</v>
      </c>
      <c r="J200" s="302">
        <f>SUM(G200:I200)</f>
        <v>18.569590760775771</v>
      </c>
      <c r="K200" s="303"/>
      <c r="L200" s="302">
        <v>13.201661392368678</v>
      </c>
      <c r="M200" s="302">
        <v>5.043239356296966</v>
      </c>
      <c r="N200" s="302">
        <v>0.8368124419532984</v>
      </c>
      <c r="O200" s="302">
        <f t="shared" si="93"/>
        <v>19.081713190618942</v>
      </c>
    </row>
    <row r="201" spans="1:15" s="236" customFormat="1" x14ac:dyDescent="0.2">
      <c r="A201" s="237" t="str">
        <f>name!E$9</f>
        <v>Caring, leisure and other service occupations</v>
      </c>
      <c r="B201" s="302">
        <v>2.6246941578465757</v>
      </c>
      <c r="C201" s="302">
        <v>2.5622268706184306</v>
      </c>
      <c r="D201" s="302">
        <v>0.19153496529011221</v>
      </c>
      <c r="E201" s="302">
        <f t="shared" si="91"/>
        <v>5.3784559937551188</v>
      </c>
      <c r="F201" s="303"/>
      <c r="G201" s="302">
        <v>2.6022311690445457</v>
      </c>
      <c r="H201" s="302">
        <v>2.9829493229869568</v>
      </c>
      <c r="I201" s="302">
        <v>0.19054664956649758</v>
      </c>
      <c r="J201" s="302">
        <f t="shared" ref="J201:J204" si="94">SUM(G201:I201)</f>
        <v>5.7757271415980007</v>
      </c>
      <c r="K201" s="303"/>
      <c r="L201" s="302">
        <v>3.1812909063949411</v>
      </c>
      <c r="M201" s="302">
        <v>3.8672492658437316</v>
      </c>
      <c r="N201" s="302">
        <v>0.31077747269882106</v>
      </c>
      <c r="O201" s="302">
        <f t="shared" si="93"/>
        <v>7.3593176449374935</v>
      </c>
    </row>
    <row r="202" spans="1:15" s="236" customFormat="1" x14ac:dyDescent="0.2">
      <c r="A202" s="237" t="str">
        <f>name!E$10</f>
        <v>Sales and customer service occupations</v>
      </c>
      <c r="B202" s="302">
        <v>1.9726517934622287</v>
      </c>
      <c r="C202" s="302">
        <v>4.1264210248751194</v>
      </c>
      <c r="D202" s="302">
        <v>0.95046915623046391</v>
      </c>
      <c r="E202" s="302">
        <f t="shared" si="91"/>
        <v>7.0495419745678118</v>
      </c>
      <c r="F202" s="303"/>
      <c r="G202" s="302">
        <v>2.0259626056176012</v>
      </c>
      <c r="H202" s="302">
        <v>5.5521545273586783</v>
      </c>
      <c r="I202" s="302">
        <v>0.52148034892790218</v>
      </c>
      <c r="J202" s="302">
        <f t="shared" si="94"/>
        <v>8.0995974819041816</v>
      </c>
      <c r="K202" s="303"/>
      <c r="L202" s="302">
        <v>2.6035025648718046</v>
      </c>
      <c r="M202" s="302">
        <v>6.9677356902666405</v>
      </c>
      <c r="N202" s="302">
        <v>0.43281764303178111</v>
      </c>
      <c r="O202" s="302">
        <f t="shared" si="93"/>
        <v>10.004055898170225</v>
      </c>
    </row>
    <row r="203" spans="1:15" s="236" customFormat="1" x14ac:dyDescent="0.2">
      <c r="A203" s="237" t="str">
        <f>name!E$11</f>
        <v>Process, plant and machine operatives</v>
      </c>
      <c r="B203" s="302">
        <v>1.2779680107757347</v>
      </c>
      <c r="C203" s="302">
        <v>1.3998293982682624</v>
      </c>
      <c r="D203" s="302">
        <v>0.12931478764417562</v>
      </c>
      <c r="E203" s="302">
        <f t="shared" si="91"/>
        <v>2.8071121966881725</v>
      </c>
      <c r="F203" s="303"/>
      <c r="G203" s="302">
        <v>1.0795201520217497</v>
      </c>
      <c r="H203" s="302">
        <v>2.0992788601162671</v>
      </c>
      <c r="I203" s="302">
        <v>9.3668741244960815E-2</v>
      </c>
      <c r="J203" s="302">
        <f t="shared" si="94"/>
        <v>3.2724677533829771</v>
      </c>
      <c r="K203" s="303"/>
      <c r="L203" s="302">
        <v>1.2623738962329489</v>
      </c>
      <c r="M203" s="302">
        <v>3.6747013922432008</v>
      </c>
      <c r="N203" s="302">
        <v>0.13172351898420157</v>
      </c>
      <c r="O203" s="302">
        <f t="shared" si="93"/>
        <v>5.0687988074603512</v>
      </c>
    </row>
    <row r="204" spans="1:15" s="236" customFormat="1" x14ac:dyDescent="0.2">
      <c r="A204" s="237" t="str">
        <f>name!E$12</f>
        <v>Elementary occupations</v>
      </c>
      <c r="B204" s="302">
        <v>16.635582028922403</v>
      </c>
      <c r="C204" s="302">
        <v>45.720439412973576</v>
      </c>
      <c r="D204" s="302">
        <v>0.2135977862506391</v>
      </c>
      <c r="E204" s="302">
        <f t="shared" si="91"/>
        <v>62.569619228146614</v>
      </c>
      <c r="F204" s="303"/>
      <c r="G204" s="302">
        <v>16.020005045837873</v>
      </c>
      <c r="H204" s="302">
        <v>50.555683996686852</v>
      </c>
      <c r="I204" s="302">
        <v>0.12122645814588458</v>
      </c>
      <c r="J204" s="302">
        <f t="shared" si="94"/>
        <v>66.696915500670613</v>
      </c>
      <c r="K204" s="303"/>
      <c r="L204" s="302">
        <v>18.6387910604941</v>
      </c>
      <c r="M204" s="302">
        <v>56.491742878803386</v>
      </c>
      <c r="N204" s="302">
        <v>0.13894640590949806</v>
      </c>
      <c r="O204" s="302">
        <f t="shared" si="93"/>
        <v>75.269480345206986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54.32047711488292</v>
      </c>
      <c r="C206" s="311">
        <f t="shared" ref="C206:E206" si="95">SUM(C196:C204)</f>
        <v>62.205816166750409</v>
      </c>
      <c r="D206" s="311">
        <f t="shared" si="95"/>
        <v>5.5447067183666441</v>
      </c>
      <c r="E206" s="311">
        <f t="shared" si="95"/>
        <v>122.07099999999997</v>
      </c>
      <c r="F206" s="311"/>
      <c r="G206" s="311">
        <f t="shared" ref="G206:J206" si="96">SUM(G196:G204)</f>
        <v>53.521438656085493</v>
      </c>
      <c r="H206" s="311">
        <f t="shared" si="96"/>
        <v>72.2181530439032</v>
      </c>
      <c r="I206" s="311">
        <f t="shared" si="96"/>
        <v>3.9854083000110578</v>
      </c>
      <c r="J206" s="311">
        <f t="shared" si="96"/>
        <v>129.72499999999977</v>
      </c>
      <c r="K206" s="311"/>
      <c r="L206" s="311">
        <f t="shared" ref="L206:O206" si="97">SUM(L196:L204)</f>
        <v>63.917519356022879</v>
      </c>
      <c r="M206" s="311">
        <f t="shared" si="97"/>
        <v>84.579331740228852</v>
      </c>
      <c r="N206" s="311">
        <f t="shared" si="97"/>
        <v>4.7941489037482095</v>
      </c>
      <c r="O206" s="311">
        <f t="shared" si="97"/>
        <v>153.29099999999994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2.4748669378476214</v>
      </c>
      <c r="C213" s="302">
        <v>0.3916384817948852</v>
      </c>
      <c r="D213" s="302">
        <v>0.77570637031973666</v>
      </c>
      <c r="E213" s="302">
        <f>SUM(B213:D213)</f>
        <v>3.6422117899622433</v>
      </c>
      <c r="F213" s="303"/>
      <c r="G213" s="302">
        <v>1.6526959196668483</v>
      </c>
      <c r="H213" s="302">
        <v>0.42346782002561872</v>
      </c>
      <c r="I213" s="302">
        <v>0.56433489434417083</v>
      </c>
      <c r="J213" s="302">
        <f>SUM(G213:I213)</f>
        <v>2.6404986340366379</v>
      </c>
      <c r="K213" s="303"/>
      <c r="L213" s="302">
        <v>1.7409405936045759</v>
      </c>
      <c r="M213" s="302">
        <v>0.54185722853006368</v>
      </c>
      <c r="N213" s="302">
        <v>0.57657613832506283</v>
      </c>
      <c r="O213" s="302">
        <f>SUM(L213:N213)</f>
        <v>2.8593739604597022</v>
      </c>
    </row>
    <row r="214" spans="1:15" s="236" customFormat="1" x14ac:dyDescent="0.2">
      <c r="A214" s="237" t="str">
        <f>name!E$5</f>
        <v>Professional occupations</v>
      </c>
      <c r="B214" s="302">
        <v>3.2156646965278575</v>
      </c>
      <c r="C214" s="302">
        <v>0.44301863414177045</v>
      </c>
      <c r="D214" s="302">
        <v>1.1439109546163511</v>
      </c>
      <c r="E214" s="302">
        <f t="shared" ref="E214:E221" si="98">SUM(B214:D214)</f>
        <v>4.8025942852859789</v>
      </c>
      <c r="F214" s="303"/>
      <c r="G214" s="302">
        <v>2.4375063272379238</v>
      </c>
      <c r="H214" s="302">
        <v>0.4186536839358117</v>
      </c>
      <c r="I214" s="302">
        <v>0.74643777342315687</v>
      </c>
      <c r="J214" s="302">
        <f t="shared" ref="J214:J216" si="99">SUM(G214:I214)</f>
        <v>3.6025977845968926</v>
      </c>
      <c r="K214" s="303"/>
      <c r="L214" s="302">
        <v>2.5510543835465946</v>
      </c>
      <c r="M214" s="302">
        <v>0.55294571572665829</v>
      </c>
      <c r="N214" s="302">
        <v>0.56823042587368422</v>
      </c>
      <c r="O214" s="302">
        <f t="shared" ref="O214:O221" si="100">SUM(L214:N214)</f>
        <v>3.6722305251469369</v>
      </c>
    </row>
    <row r="215" spans="1:15" s="236" customFormat="1" x14ac:dyDescent="0.2">
      <c r="A215" s="237" t="str">
        <f>name!E$6</f>
        <v>Associate professional occupations</v>
      </c>
      <c r="B215" s="302">
        <v>2.3554055990306879</v>
      </c>
      <c r="C215" s="302">
        <v>0.62704864287264439</v>
      </c>
      <c r="D215" s="302">
        <v>2.3075348101416027</v>
      </c>
      <c r="E215" s="302">
        <f t="shared" si="98"/>
        <v>5.2899890520449349</v>
      </c>
      <c r="F215" s="303"/>
      <c r="G215" s="302">
        <v>1.6604074354769203</v>
      </c>
      <c r="H215" s="302">
        <v>0.48805285928154207</v>
      </c>
      <c r="I215" s="302">
        <v>2.1702985538879513</v>
      </c>
      <c r="J215" s="302">
        <f t="shared" si="99"/>
        <v>4.3187588486464135</v>
      </c>
      <c r="K215" s="303"/>
      <c r="L215" s="302">
        <v>1.5065124369571026</v>
      </c>
      <c r="M215" s="302">
        <v>0.459360551586601</v>
      </c>
      <c r="N215" s="302">
        <v>2.0892431078220333</v>
      </c>
      <c r="O215" s="302">
        <f t="shared" si="100"/>
        <v>4.0551160963657367</v>
      </c>
    </row>
    <row r="216" spans="1:15" s="236" customFormat="1" x14ac:dyDescent="0.2">
      <c r="A216" s="237" t="str">
        <f>name!E$7</f>
        <v>Administrative and secretarial occupations</v>
      </c>
      <c r="B216" s="302">
        <v>1.0240299962460213</v>
      </c>
      <c r="C216" s="302">
        <v>0.59843359252386386</v>
      </c>
      <c r="D216" s="302">
        <v>0.14121701125719305</v>
      </c>
      <c r="E216" s="302">
        <f t="shared" si="98"/>
        <v>1.7636806000270782</v>
      </c>
      <c r="F216" s="303"/>
      <c r="G216" s="302">
        <v>0.61515369479485194</v>
      </c>
      <c r="H216" s="302">
        <v>0.46624550124201031</v>
      </c>
      <c r="I216" s="302">
        <v>0.12540040719744219</v>
      </c>
      <c r="J216" s="302">
        <f t="shared" si="99"/>
        <v>1.2067996032343045</v>
      </c>
      <c r="K216" s="303"/>
      <c r="L216" s="302">
        <v>0.34994204070359242</v>
      </c>
      <c r="M216" s="302">
        <v>0.30831252923866759</v>
      </c>
      <c r="N216" s="302">
        <v>8.848263547448311E-2</v>
      </c>
      <c r="O216" s="302">
        <f t="shared" si="100"/>
        <v>0.74673720541674304</v>
      </c>
    </row>
    <row r="217" spans="1:15" s="236" customFormat="1" x14ac:dyDescent="0.2">
      <c r="A217" s="237" t="str">
        <f>name!E$8</f>
        <v>Skilled trades occupations</v>
      </c>
      <c r="B217" s="302">
        <v>0.93261278315684248</v>
      </c>
      <c r="C217" s="302">
        <v>0.22169357584656968</v>
      </c>
      <c r="D217" s="302">
        <v>0.40205932473925748</v>
      </c>
      <c r="E217" s="302">
        <f t="shared" si="98"/>
        <v>1.5563656837426696</v>
      </c>
      <c r="F217" s="303"/>
      <c r="G217" s="302">
        <v>0.47504697165533449</v>
      </c>
      <c r="H217" s="302">
        <v>0.13231402463569228</v>
      </c>
      <c r="I217" s="302">
        <v>0.24563063097642004</v>
      </c>
      <c r="J217" s="302">
        <f>SUM(G217:I217)</f>
        <v>0.85299162726744682</v>
      </c>
      <c r="K217" s="303"/>
      <c r="L217" s="302">
        <v>0.36277872756647844</v>
      </c>
      <c r="M217" s="302">
        <v>0.1874432385363243</v>
      </c>
      <c r="N217" s="302">
        <v>0.2333733117198096</v>
      </c>
      <c r="O217" s="302">
        <f t="shared" si="100"/>
        <v>0.78359527782261229</v>
      </c>
    </row>
    <row r="218" spans="1:15" s="236" customFormat="1" x14ac:dyDescent="0.2">
      <c r="A218" s="237" t="str">
        <f>name!E$9</f>
        <v>Caring, leisure and other service occupations</v>
      </c>
      <c r="B218" s="302">
        <v>0.385196694911976</v>
      </c>
      <c r="C218" s="302">
        <v>0.1778923492684169</v>
      </c>
      <c r="D218" s="302">
        <v>6.4293279127215816E-2</v>
      </c>
      <c r="E218" s="302">
        <f t="shared" si="98"/>
        <v>0.62738232330760868</v>
      </c>
      <c r="F218" s="303"/>
      <c r="G218" s="302">
        <v>0.21443415610459807</v>
      </c>
      <c r="H218" s="302">
        <v>0.21393464672333121</v>
      </c>
      <c r="I218" s="302">
        <v>6.9307518004479762E-2</v>
      </c>
      <c r="J218" s="302">
        <f t="shared" ref="J218:J221" si="101">SUM(G218:I218)</f>
        <v>0.49767632083240904</v>
      </c>
      <c r="K218" s="303"/>
      <c r="L218" s="302">
        <v>0.21090262159018827</v>
      </c>
      <c r="M218" s="302">
        <v>0.20093547867398795</v>
      </c>
      <c r="N218" s="302">
        <v>6.6343690568064828E-2</v>
      </c>
      <c r="O218" s="302">
        <f t="shared" si="100"/>
        <v>0.47818179083224105</v>
      </c>
    </row>
    <row r="219" spans="1:15" s="236" customFormat="1" x14ac:dyDescent="0.2">
      <c r="A219" s="237" t="str">
        <f>name!E$10</f>
        <v>Sales and customer service occupations</v>
      </c>
      <c r="B219" s="302">
        <v>0.61108017461526232</v>
      </c>
      <c r="C219" s="302">
        <v>0.22802071674991933</v>
      </c>
      <c r="D219" s="302">
        <v>0.14797754523816264</v>
      </c>
      <c r="E219" s="302">
        <f t="shared" si="98"/>
        <v>0.98707843660334427</v>
      </c>
      <c r="F219" s="303"/>
      <c r="G219" s="302">
        <v>0.35675283575884303</v>
      </c>
      <c r="H219" s="302">
        <v>0.19969941163516053</v>
      </c>
      <c r="I219" s="302">
        <v>8.5584307536566026E-2</v>
      </c>
      <c r="J219" s="302">
        <f t="shared" si="101"/>
        <v>0.64203655493056955</v>
      </c>
      <c r="K219" s="303"/>
      <c r="L219" s="302">
        <v>0.34900977142862927</v>
      </c>
      <c r="M219" s="302">
        <v>0.21396004282146272</v>
      </c>
      <c r="N219" s="302">
        <v>6.6656139640504111E-2</v>
      </c>
      <c r="O219" s="302">
        <f t="shared" si="100"/>
        <v>0.62962595389059606</v>
      </c>
    </row>
    <row r="220" spans="1:15" s="236" customFormat="1" x14ac:dyDescent="0.2">
      <c r="A220" s="237" t="str">
        <f>name!E$11</f>
        <v>Process, plant and machine operatives</v>
      </c>
      <c r="B220" s="302">
        <v>0.18531086569927424</v>
      </c>
      <c r="C220" s="302">
        <v>0.14301237136801007</v>
      </c>
      <c r="D220" s="302">
        <v>6.8582859731204898E-2</v>
      </c>
      <c r="E220" s="302">
        <f t="shared" si="98"/>
        <v>0.39690609679848921</v>
      </c>
      <c r="F220" s="303"/>
      <c r="G220" s="302">
        <v>8.5867458672465383E-2</v>
      </c>
      <c r="H220" s="302">
        <v>9.1904437944485176E-2</v>
      </c>
      <c r="I220" s="302">
        <v>4.5408960739503811E-2</v>
      </c>
      <c r="J220" s="302">
        <f t="shared" si="101"/>
        <v>0.22318085735645438</v>
      </c>
      <c r="K220" s="303"/>
      <c r="L220" s="302">
        <v>5.7071418999748845E-2</v>
      </c>
      <c r="M220" s="302">
        <v>0.11513754506517998</v>
      </c>
      <c r="N220" s="302">
        <v>3.7616407424360912E-2</v>
      </c>
      <c r="O220" s="302">
        <f t="shared" si="100"/>
        <v>0.20982537148928976</v>
      </c>
    </row>
    <row r="221" spans="1:15" s="236" customFormat="1" x14ac:dyDescent="0.2">
      <c r="A221" s="237" t="str">
        <f>name!E$12</f>
        <v>Elementary occupations</v>
      </c>
      <c r="B221" s="302">
        <v>0.65140111613347795</v>
      </c>
      <c r="C221" s="302">
        <v>0.74804444120037428</v>
      </c>
      <c r="D221" s="302">
        <v>0.10034617489379187</v>
      </c>
      <c r="E221" s="302">
        <f t="shared" si="98"/>
        <v>1.4997917322276442</v>
      </c>
      <c r="F221" s="303"/>
      <c r="G221" s="302">
        <v>0.30785227214895067</v>
      </c>
      <c r="H221" s="302">
        <v>0.64419185540584678</v>
      </c>
      <c r="I221" s="302">
        <v>5.7415641544077051E-2</v>
      </c>
      <c r="J221" s="302">
        <f t="shared" si="101"/>
        <v>1.0094597690988745</v>
      </c>
      <c r="K221" s="303"/>
      <c r="L221" s="302">
        <v>0.22988094310721816</v>
      </c>
      <c r="M221" s="302">
        <v>0.5145863597025585</v>
      </c>
      <c r="N221" s="302">
        <v>6.1846515766372449E-2</v>
      </c>
      <c r="O221" s="302">
        <f t="shared" si="100"/>
        <v>0.80631381857614914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11.835568864169019</v>
      </c>
      <c r="C223" s="311">
        <f t="shared" ref="C223:E223" si="102">SUM(C213:C221)</f>
        <v>3.578802805766454</v>
      </c>
      <c r="D223" s="311">
        <f t="shared" si="102"/>
        <v>5.1516283300645149</v>
      </c>
      <c r="E223" s="311">
        <f t="shared" si="102"/>
        <v>20.565999999999992</v>
      </c>
      <c r="F223" s="311"/>
      <c r="G223" s="311">
        <f t="shared" ref="G223:J223" si="103">SUM(G213:G221)</f>
        <v>7.805717071516737</v>
      </c>
      <c r="H223" s="311">
        <f t="shared" si="103"/>
        <v>3.0784642408294989</v>
      </c>
      <c r="I223" s="311">
        <f t="shared" si="103"/>
        <v>4.1098186876537683</v>
      </c>
      <c r="J223" s="311">
        <f t="shared" si="103"/>
        <v>14.994000000000005</v>
      </c>
      <c r="K223" s="311"/>
      <c r="L223" s="311">
        <f t="shared" ref="L223:O223" si="104">SUM(L213:L221)</f>
        <v>7.3580929375041277</v>
      </c>
      <c r="M223" s="311">
        <f t="shared" si="104"/>
        <v>3.0945386898815039</v>
      </c>
      <c r="N223" s="311">
        <f t="shared" si="104"/>
        <v>3.7883683726143751</v>
      </c>
      <c r="O223" s="311">
        <f t="shared" si="104"/>
        <v>14.241000000000007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6.3327505761235523</v>
      </c>
      <c r="C230" s="302">
        <v>0.53537538374105709</v>
      </c>
      <c r="D230" s="302">
        <v>0.92144075640261369</v>
      </c>
      <c r="E230" s="302">
        <f>SUM(B230:D230)</f>
        <v>7.7895667162672231</v>
      </c>
      <c r="F230" s="303"/>
      <c r="G230" s="302">
        <v>5.7348347931846284</v>
      </c>
      <c r="H230" s="302">
        <v>0.84093421446431316</v>
      </c>
      <c r="I230" s="302">
        <v>0.8411455490368932</v>
      </c>
      <c r="J230" s="302">
        <f>SUM(G230:I230)</f>
        <v>7.4169145566858345</v>
      </c>
      <c r="K230" s="303"/>
      <c r="L230" s="302">
        <v>6.4289136393574733</v>
      </c>
      <c r="M230" s="302">
        <v>1.0227425643948784</v>
      </c>
      <c r="N230" s="302">
        <v>1.0145212180923096</v>
      </c>
      <c r="O230" s="302">
        <f>SUM(L230:N230)</f>
        <v>8.4661774218446606</v>
      </c>
    </row>
    <row r="231" spans="1:15" s="236" customFormat="1" x14ac:dyDescent="0.2">
      <c r="A231" s="237" t="str">
        <f>name!E$5</f>
        <v>Professional occupations</v>
      </c>
      <c r="B231" s="302">
        <v>16.503920381445727</v>
      </c>
      <c r="C231" s="302">
        <v>0.80505889701047495</v>
      </c>
      <c r="D231" s="302">
        <v>2.1147986338072919</v>
      </c>
      <c r="E231" s="302">
        <f t="shared" ref="E231:E238" si="105">SUM(B231:D231)</f>
        <v>19.423777912263496</v>
      </c>
      <c r="F231" s="303"/>
      <c r="G231" s="302">
        <v>16.740646882795524</v>
      </c>
      <c r="H231" s="302">
        <v>1.1920240409648799</v>
      </c>
      <c r="I231" s="302">
        <v>1.7135967538173995</v>
      </c>
      <c r="J231" s="302">
        <f t="shared" ref="J231:J233" si="106">SUM(G231:I231)</f>
        <v>19.646267677577804</v>
      </c>
      <c r="K231" s="303"/>
      <c r="L231" s="302">
        <v>20.855351853752847</v>
      </c>
      <c r="M231" s="302">
        <v>1.575029903574946</v>
      </c>
      <c r="N231" s="302">
        <v>1.6749421867427687</v>
      </c>
      <c r="O231" s="302">
        <f t="shared" ref="O231:O238" si="107">SUM(L231:N231)</f>
        <v>24.105323944070562</v>
      </c>
    </row>
    <row r="232" spans="1:15" s="236" customFormat="1" x14ac:dyDescent="0.2">
      <c r="A232" s="237" t="str">
        <f>name!E$6</f>
        <v>Associate professional occupations</v>
      </c>
      <c r="B232" s="302">
        <v>6.0144955220068352</v>
      </c>
      <c r="C232" s="302">
        <v>0.54307480859248358</v>
      </c>
      <c r="D232" s="302">
        <v>0.99520220359924338</v>
      </c>
      <c r="E232" s="302">
        <f t="shared" si="105"/>
        <v>7.5527725341985619</v>
      </c>
      <c r="F232" s="303"/>
      <c r="G232" s="302">
        <v>5.7290980056990701</v>
      </c>
      <c r="H232" s="302">
        <v>0.67673769297238251</v>
      </c>
      <c r="I232" s="302">
        <v>0.94263227349524381</v>
      </c>
      <c r="J232" s="302">
        <f t="shared" si="106"/>
        <v>7.3484679721666968</v>
      </c>
      <c r="K232" s="303"/>
      <c r="L232" s="302">
        <v>6.2453570630066135</v>
      </c>
      <c r="M232" s="302">
        <v>0.6789834993639613</v>
      </c>
      <c r="N232" s="302">
        <v>1.1769705728330113</v>
      </c>
      <c r="O232" s="302">
        <f t="shared" si="107"/>
        <v>8.101311135203586</v>
      </c>
    </row>
    <row r="233" spans="1:15" s="236" customFormat="1" x14ac:dyDescent="0.2">
      <c r="A233" s="237" t="str">
        <f>name!E$7</f>
        <v>Administrative and secretarial occupations</v>
      </c>
      <c r="B233" s="302">
        <v>1.9531310203730718</v>
      </c>
      <c r="C233" s="302">
        <v>0.75017435775582919</v>
      </c>
      <c r="D233" s="302">
        <v>0.16224037844834621</v>
      </c>
      <c r="E233" s="302">
        <f t="shared" si="105"/>
        <v>2.8655457565772471</v>
      </c>
      <c r="F233" s="303"/>
      <c r="G233" s="302">
        <v>1.6373772731853296</v>
      </c>
      <c r="H233" s="302">
        <v>0.70171971890339824</v>
      </c>
      <c r="I233" s="302">
        <v>0.13203717744547722</v>
      </c>
      <c r="J233" s="302">
        <f t="shared" si="106"/>
        <v>2.4711341695342051</v>
      </c>
      <c r="K233" s="303"/>
      <c r="L233" s="302">
        <v>1.4216367761824278</v>
      </c>
      <c r="M233" s="302">
        <v>0.56792956529218108</v>
      </c>
      <c r="N233" s="302">
        <v>0.11427975530561992</v>
      </c>
      <c r="O233" s="302">
        <f t="shared" si="107"/>
        <v>2.103846096780229</v>
      </c>
    </row>
    <row r="234" spans="1:15" s="236" customFormat="1" x14ac:dyDescent="0.2">
      <c r="A234" s="237" t="str">
        <f>name!E$8</f>
        <v>Skilled trades occupations</v>
      </c>
      <c r="B234" s="302">
        <v>2.4235078806206674</v>
      </c>
      <c r="C234" s="302">
        <v>0.16878122754595845</v>
      </c>
      <c r="D234" s="302">
        <v>0.62069244462320849</v>
      </c>
      <c r="E234" s="302">
        <f t="shared" si="105"/>
        <v>3.2129815527898344</v>
      </c>
      <c r="F234" s="303"/>
      <c r="G234" s="302">
        <v>1.5810327826370263</v>
      </c>
      <c r="H234" s="302">
        <v>0.12318699815294022</v>
      </c>
      <c r="I234" s="302">
        <v>0.38665690317778578</v>
      </c>
      <c r="J234" s="302">
        <f>SUM(G234:I234)</f>
        <v>2.0908766839677524</v>
      </c>
      <c r="K234" s="303"/>
      <c r="L234" s="302">
        <v>1.3052951862107627</v>
      </c>
      <c r="M234" s="302">
        <v>0.14729483983640929</v>
      </c>
      <c r="N234" s="302">
        <v>0.69872237750576982</v>
      </c>
      <c r="O234" s="302">
        <f t="shared" si="107"/>
        <v>2.1513124035529421</v>
      </c>
    </row>
    <row r="235" spans="1:15" s="236" customFormat="1" x14ac:dyDescent="0.2">
      <c r="A235" s="237" t="str">
        <f>name!E$9</f>
        <v>Caring, leisure and other service occupations</v>
      </c>
      <c r="B235" s="302">
        <v>0.68637920677799347</v>
      </c>
      <c r="C235" s="302">
        <v>0.11822106194637763</v>
      </c>
      <c r="D235" s="302">
        <v>0.10470282179225353</v>
      </c>
      <c r="E235" s="302">
        <f t="shared" si="105"/>
        <v>0.90930309051662461</v>
      </c>
      <c r="F235" s="303"/>
      <c r="G235" s="302">
        <v>0.54493442132038028</v>
      </c>
      <c r="H235" s="302">
        <v>0.10593373188905386</v>
      </c>
      <c r="I235" s="302">
        <v>9.9662923175512702E-2</v>
      </c>
      <c r="J235" s="302">
        <f t="shared" ref="J235:J238" si="108">SUM(G235:I235)</f>
        <v>0.75053107638494687</v>
      </c>
      <c r="K235" s="303"/>
      <c r="L235" s="302">
        <v>0.77163048247756238</v>
      </c>
      <c r="M235" s="302">
        <v>0.11604778331931757</v>
      </c>
      <c r="N235" s="302">
        <v>0.16249426125268687</v>
      </c>
      <c r="O235" s="302">
        <f t="shared" si="107"/>
        <v>1.0501725270495668</v>
      </c>
    </row>
    <row r="236" spans="1:15" s="236" customFormat="1" x14ac:dyDescent="0.2">
      <c r="A236" s="237" t="str">
        <f>name!E$10</f>
        <v>Sales and customer service occupations</v>
      </c>
      <c r="B236" s="302">
        <v>1.2450688126775744</v>
      </c>
      <c r="C236" s="302">
        <v>0.46984635855113094</v>
      </c>
      <c r="D236" s="302">
        <v>0.12991846811033195</v>
      </c>
      <c r="E236" s="302">
        <f t="shared" si="105"/>
        <v>1.8448336393390374</v>
      </c>
      <c r="F236" s="303"/>
      <c r="G236" s="302">
        <v>0.9386070650592756</v>
      </c>
      <c r="H236" s="302">
        <v>0.29499604804861623</v>
      </c>
      <c r="I236" s="302">
        <v>7.3702829939391187E-2</v>
      </c>
      <c r="J236" s="302">
        <f t="shared" si="108"/>
        <v>1.3073059430472831</v>
      </c>
      <c r="K236" s="303"/>
      <c r="L236" s="302">
        <v>1.2156388327231549</v>
      </c>
      <c r="M236" s="302">
        <v>0.37621478807224645</v>
      </c>
      <c r="N236" s="302">
        <v>9.6578748419756263E-2</v>
      </c>
      <c r="O236" s="302">
        <f t="shared" si="107"/>
        <v>1.6884323692151575</v>
      </c>
    </row>
    <row r="237" spans="1:15" s="236" customFormat="1" x14ac:dyDescent="0.2">
      <c r="A237" s="237" t="str">
        <f>name!E$11</f>
        <v>Process, plant and machine operatives</v>
      </c>
      <c r="B237" s="302">
        <v>0.18612536873083019</v>
      </c>
      <c r="C237" s="302">
        <v>0.10178717204037098</v>
      </c>
      <c r="D237" s="302">
        <v>0.1690895035571098</v>
      </c>
      <c r="E237" s="302">
        <f t="shared" si="105"/>
        <v>0.45700204432831093</v>
      </c>
      <c r="F237" s="303"/>
      <c r="G237" s="302">
        <v>0.11474516425385385</v>
      </c>
      <c r="H237" s="302">
        <v>0.11226835620823156</v>
      </c>
      <c r="I237" s="302">
        <v>0.13985293132702495</v>
      </c>
      <c r="J237" s="302">
        <f t="shared" si="108"/>
        <v>0.36686645178911037</v>
      </c>
      <c r="K237" s="303"/>
      <c r="L237" s="302">
        <v>0.13201212439642032</v>
      </c>
      <c r="M237" s="302">
        <v>0.13430601720393884</v>
      </c>
      <c r="N237" s="302">
        <v>0.23093082870337145</v>
      </c>
      <c r="O237" s="302">
        <f t="shared" si="107"/>
        <v>0.49724897030373061</v>
      </c>
    </row>
    <row r="238" spans="1:15" s="236" customFormat="1" x14ac:dyDescent="0.2">
      <c r="A238" s="237" t="str">
        <f>name!E$12</f>
        <v>Elementary occupations</v>
      </c>
      <c r="B238" s="302">
        <v>0.29838483066528193</v>
      </c>
      <c r="C238" s="302">
        <v>0.15358636867285033</v>
      </c>
      <c r="D238" s="302">
        <v>0.1852455543815244</v>
      </c>
      <c r="E238" s="302">
        <f t="shared" si="105"/>
        <v>0.63721675371965669</v>
      </c>
      <c r="F238" s="303"/>
      <c r="G238" s="302">
        <v>0.18050078295079014</v>
      </c>
      <c r="H238" s="302">
        <v>9.5281422583360878E-2</v>
      </c>
      <c r="I238" s="302">
        <v>0.10885326331222331</v>
      </c>
      <c r="J238" s="302">
        <f t="shared" si="108"/>
        <v>0.38463546884637434</v>
      </c>
      <c r="K238" s="303"/>
      <c r="L238" s="302">
        <v>0.15696255088645919</v>
      </c>
      <c r="M238" s="302">
        <v>7.9719370454382224E-2</v>
      </c>
      <c r="N238" s="302">
        <v>0.15849321063883076</v>
      </c>
      <c r="O238" s="302">
        <f t="shared" si="107"/>
        <v>0.39517513197967219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35.643763599421533</v>
      </c>
      <c r="C240" s="311">
        <f t="shared" ref="C240:E240" si="109">SUM(C230:C238)</f>
        <v>3.6459056358565332</v>
      </c>
      <c r="D240" s="311">
        <f t="shared" si="109"/>
        <v>5.4033307647219226</v>
      </c>
      <c r="E240" s="311">
        <f t="shared" si="109"/>
        <v>44.692999999999991</v>
      </c>
      <c r="F240" s="311"/>
      <c r="G240" s="311">
        <f t="shared" ref="G240:J240" si="110">SUM(G230:G238)</f>
        <v>33.201777171085872</v>
      </c>
      <c r="H240" s="311">
        <f t="shared" si="110"/>
        <v>4.143082224187177</v>
      </c>
      <c r="I240" s="311">
        <f t="shared" si="110"/>
        <v>4.4381406047269518</v>
      </c>
      <c r="J240" s="311">
        <f t="shared" si="110"/>
        <v>41.783000000000001</v>
      </c>
      <c r="K240" s="311"/>
      <c r="L240" s="311">
        <f t="shared" ref="L240:O240" si="111">SUM(L230:L238)</f>
        <v>38.532798508993721</v>
      </c>
      <c r="M240" s="311">
        <f t="shared" si="111"/>
        <v>4.6982683315122626</v>
      </c>
      <c r="N240" s="311">
        <f t="shared" si="111"/>
        <v>5.3279331594941244</v>
      </c>
      <c r="O240" s="311">
        <f t="shared" si="111"/>
        <v>48.559000000000111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7.2205295662975884</v>
      </c>
      <c r="C247" s="302">
        <v>0.59126052160093523</v>
      </c>
      <c r="D247" s="302">
        <v>0.89279393751507308</v>
      </c>
      <c r="E247" s="302">
        <f>SUM(B247:D247)</f>
        <v>8.7045840254135971</v>
      </c>
      <c r="F247" s="303"/>
      <c r="G247" s="302">
        <v>7.4189557851566468</v>
      </c>
      <c r="H247" s="302">
        <v>0.70894537155412041</v>
      </c>
      <c r="I247" s="302">
        <v>1.1719734728064168</v>
      </c>
      <c r="J247" s="302">
        <f>SUM(G247:I247)</f>
        <v>9.2998746295171841</v>
      </c>
      <c r="K247" s="303"/>
      <c r="L247" s="302">
        <v>6.4237882822326808</v>
      </c>
      <c r="M247" s="302">
        <v>0.74538136134920585</v>
      </c>
      <c r="N247" s="302">
        <v>1.2246548810376547</v>
      </c>
      <c r="O247" s="302">
        <f>SUM(L247:N247)</f>
        <v>8.3938245246195411</v>
      </c>
    </row>
    <row r="248" spans="1:15" s="236" customFormat="1" x14ac:dyDescent="0.2">
      <c r="A248" s="237" t="str">
        <f>name!E$5</f>
        <v>Professional occupations</v>
      </c>
      <c r="B248" s="302">
        <v>8.4667246542528964</v>
      </c>
      <c r="C248" s="302">
        <v>0.5002036713326633</v>
      </c>
      <c r="D248" s="302">
        <v>1.1053224153381285</v>
      </c>
      <c r="E248" s="302">
        <f t="shared" ref="E248:E255" si="112">SUM(B248:D248)</f>
        <v>10.072250740923689</v>
      </c>
      <c r="F248" s="303"/>
      <c r="G248" s="302">
        <v>10.01471760047508</v>
      </c>
      <c r="H248" s="302">
        <v>0.54331520365536934</v>
      </c>
      <c r="I248" s="302">
        <v>1.297869143371529</v>
      </c>
      <c r="J248" s="302">
        <f t="shared" ref="J248:J250" si="113">SUM(G248:I248)</f>
        <v>11.855901947501978</v>
      </c>
      <c r="K248" s="303"/>
      <c r="L248" s="302">
        <v>10.626822235358828</v>
      </c>
      <c r="M248" s="302">
        <v>0.56519230017611788</v>
      </c>
      <c r="N248" s="302">
        <v>1.2404323073071177</v>
      </c>
      <c r="O248" s="302">
        <f t="shared" ref="O248:O255" si="114">SUM(L248:N248)</f>
        <v>12.432446842842065</v>
      </c>
    </row>
    <row r="249" spans="1:15" s="236" customFormat="1" x14ac:dyDescent="0.2">
      <c r="A249" s="237" t="str">
        <f>name!E$6</f>
        <v>Associate professional occupations</v>
      </c>
      <c r="B249" s="302">
        <v>9.1626612713808946</v>
      </c>
      <c r="C249" s="302">
        <v>1.0686077228538964</v>
      </c>
      <c r="D249" s="302">
        <v>1.5791290549071009</v>
      </c>
      <c r="E249" s="302">
        <f t="shared" si="112"/>
        <v>11.810398049141892</v>
      </c>
      <c r="F249" s="303"/>
      <c r="G249" s="302">
        <v>9.5166026209097474</v>
      </c>
      <c r="H249" s="302">
        <v>0.91832498755963832</v>
      </c>
      <c r="I249" s="302">
        <v>1.7362568994898793</v>
      </c>
      <c r="J249" s="302">
        <f t="shared" si="113"/>
        <v>12.171184507959264</v>
      </c>
      <c r="K249" s="303"/>
      <c r="L249" s="302">
        <v>7.87626137148568</v>
      </c>
      <c r="M249" s="302">
        <v>0.89005613535480044</v>
      </c>
      <c r="N249" s="302">
        <v>1.4176815016238968</v>
      </c>
      <c r="O249" s="302">
        <f t="shared" si="114"/>
        <v>10.183999008464376</v>
      </c>
    </row>
    <row r="250" spans="1:15" s="236" customFormat="1" x14ac:dyDescent="0.2">
      <c r="A250" s="237" t="str">
        <f>name!E$7</f>
        <v>Administrative and secretarial occupations</v>
      </c>
      <c r="B250" s="302">
        <v>8.9982623306720768</v>
      </c>
      <c r="C250" s="302">
        <v>3.4659643771732562</v>
      </c>
      <c r="D250" s="302">
        <v>0.37761062113615007</v>
      </c>
      <c r="E250" s="302">
        <f t="shared" si="112"/>
        <v>12.841837328981482</v>
      </c>
      <c r="F250" s="303"/>
      <c r="G250" s="302">
        <v>7.9128569247585299</v>
      </c>
      <c r="H250" s="302">
        <v>2.6227906356741393</v>
      </c>
      <c r="I250" s="302">
        <v>0.29263727537787859</v>
      </c>
      <c r="J250" s="302">
        <f t="shared" si="113"/>
        <v>10.828284835810546</v>
      </c>
      <c r="K250" s="303"/>
      <c r="L250" s="302">
        <v>5.0384161125352209</v>
      </c>
      <c r="M250" s="302">
        <v>1.8022703843721235</v>
      </c>
      <c r="N250" s="302">
        <v>0.26018850768664331</v>
      </c>
      <c r="O250" s="302">
        <f t="shared" si="114"/>
        <v>7.1008750045939877</v>
      </c>
    </row>
    <row r="251" spans="1:15" s="236" customFormat="1" x14ac:dyDescent="0.2">
      <c r="A251" s="237" t="str">
        <f>name!E$8</f>
        <v>Skilled trades occupations</v>
      </c>
      <c r="B251" s="302">
        <v>0.50781271853217758</v>
      </c>
      <c r="C251" s="302">
        <v>0.10502793339882675</v>
      </c>
      <c r="D251" s="302">
        <v>0.40903787649089096</v>
      </c>
      <c r="E251" s="302">
        <f t="shared" si="112"/>
        <v>1.0218785284218952</v>
      </c>
      <c r="F251" s="303"/>
      <c r="G251" s="302">
        <v>0.36582952259782053</v>
      </c>
      <c r="H251" s="302">
        <v>6.1459367427599776E-2</v>
      </c>
      <c r="I251" s="302">
        <v>0.33715844075593382</v>
      </c>
      <c r="J251" s="302">
        <f>SUM(G251:I251)</f>
        <v>0.76444733078135418</v>
      </c>
      <c r="K251" s="303"/>
      <c r="L251" s="302">
        <v>0.34140281801714628</v>
      </c>
      <c r="M251" s="302">
        <v>6.4416310293832255E-2</v>
      </c>
      <c r="N251" s="302">
        <v>0.32488944087868504</v>
      </c>
      <c r="O251" s="302">
        <f t="shared" si="114"/>
        <v>0.73070856918966354</v>
      </c>
    </row>
    <row r="252" spans="1:15" s="236" customFormat="1" x14ac:dyDescent="0.2">
      <c r="A252" s="237" t="str">
        <f>name!E$9</f>
        <v>Caring, leisure and other service occupations</v>
      </c>
      <c r="B252" s="302">
        <v>0.42270058853143222</v>
      </c>
      <c r="C252" s="302">
        <v>3.4628003548550314E-2</v>
      </c>
      <c r="D252" s="302">
        <v>0.14796147805176252</v>
      </c>
      <c r="E252" s="302">
        <f t="shared" si="112"/>
        <v>0.60529007013174507</v>
      </c>
      <c r="F252" s="303"/>
      <c r="G252" s="302">
        <v>0.31972375749293769</v>
      </c>
      <c r="H252" s="302">
        <v>2.5068606444920729E-2</v>
      </c>
      <c r="I252" s="302">
        <v>0.11954900274915947</v>
      </c>
      <c r="J252" s="302">
        <f t="shared" ref="J252:J255" si="115">SUM(G252:I252)</f>
        <v>0.46434136668701786</v>
      </c>
      <c r="K252" s="303"/>
      <c r="L252" s="302">
        <v>0.32936370605266407</v>
      </c>
      <c r="M252" s="302">
        <v>1.8942603007646285E-2</v>
      </c>
      <c r="N252" s="302">
        <v>0.15042236981761264</v>
      </c>
      <c r="O252" s="302">
        <f t="shared" si="114"/>
        <v>0.49872867887792299</v>
      </c>
    </row>
    <row r="253" spans="1:15" s="236" customFormat="1" x14ac:dyDescent="0.2">
      <c r="A253" s="237" t="str">
        <f>name!E$10</f>
        <v>Sales and customer service occupations</v>
      </c>
      <c r="B253" s="302">
        <v>2.4292701230575662</v>
      </c>
      <c r="C253" s="302">
        <v>0.91252917617723905</v>
      </c>
      <c r="D253" s="302">
        <v>0.5622250188861434</v>
      </c>
      <c r="E253" s="302">
        <f t="shared" si="112"/>
        <v>3.9040243181209489</v>
      </c>
      <c r="F253" s="303"/>
      <c r="G253" s="302">
        <v>2.0046072760352973</v>
      </c>
      <c r="H253" s="302">
        <v>0.75072127419404444</v>
      </c>
      <c r="I253" s="302">
        <v>0.25573044720216243</v>
      </c>
      <c r="J253" s="302">
        <f t="shared" si="115"/>
        <v>3.0110589974315038</v>
      </c>
      <c r="K253" s="303"/>
      <c r="L253" s="302">
        <v>1.9116092180763098</v>
      </c>
      <c r="M253" s="302">
        <v>0.78385006709472826</v>
      </c>
      <c r="N253" s="302">
        <v>0.19699117130330948</v>
      </c>
      <c r="O253" s="302">
        <f t="shared" si="114"/>
        <v>2.8924504564743474</v>
      </c>
    </row>
    <row r="254" spans="1:15" s="236" customFormat="1" x14ac:dyDescent="0.2">
      <c r="A254" s="237" t="str">
        <f>name!E$11</f>
        <v>Process, plant and machine operatives</v>
      </c>
      <c r="B254" s="302">
        <v>0.19716917341282872</v>
      </c>
      <c r="C254" s="302">
        <v>3.9706085679583655E-2</v>
      </c>
      <c r="D254" s="302">
        <v>0.10931244171968486</v>
      </c>
      <c r="E254" s="302">
        <f t="shared" si="112"/>
        <v>0.34618770081209721</v>
      </c>
      <c r="F254" s="303"/>
      <c r="G254" s="302">
        <v>0.13785849450846946</v>
      </c>
      <c r="H254" s="302">
        <v>2.4725670472523824E-2</v>
      </c>
      <c r="I254" s="302">
        <v>0.20236168215951642</v>
      </c>
      <c r="J254" s="302">
        <f t="shared" si="115"/>
        <v>0.3649458471405097</v>
      </c>
      <c r="K254" s="303"/>
      <c r="L254" s="302">
        <v>0.14091013406311384</v>
      </c>
      <c r="M254" s="302">
        <v>4.3765099716575967E-2</v>
      </c>
      <c r="N254" s="302">
        <v>0.27911887616374809</v>
      </c>
      <c r="O254" s="302">
        <f t="shared" si="114"/>
        <v>0.46379410994343789</v>
      </c>
    </row>
    <row r="255" spans="1:15" s="236" customFormat="1" x14ac:dyDescent="0.2">
      <c r="A255" s="237" t="str">
        <f>name!E$12</f>
        <v>Elementary occupations</v>
      </c>
      <c r="B255" s="302">
        <v>0.45428942101233588</v>
      </c>
      <c r="C255" s="302">
        <v>0.13122518006870823</v>
      </c>
      <c r="D255" s="302">
        <v>0.1370346369716561</v>
      </c>
      <c r="E255" s="302">
        <f t="shared" si="112"/>
        <v>0.72254923805270022</v>
      </c>
      <c r="F255" s="303"/>
      <c r="G255" s="302">
        <v>0.32274864828827965</v>
      </c>
      <c r="H255" s="302">
        <v>8.2610459156436819E-2</v>
      </c>
      <c r="I255" s="302">
        <v>0.10560142972601784</v>
      </c>
      <c r="J255" s="302">
        <f t="shared" si="115"/>
        <v>0.51096053717073431</v>
      </c>
      <c r="K255" s="303"/>
      <c r="L255" s="302">
        <v>0.27837195849370072</v>
      </c>
      <c r="M255" s="302">
        <v>5.347951780044212E-2</v>
      </c>
      <c r="N255" s="302">
        <v>0.12232132870053472</v>
      </c>
      <c r="O255" s="302">
        <f t="shared" si="114"/>
        <v>0.4541728049946776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37.859419847149802</v>
      </c>
      <c r="C257" s="311">
        <f t="shared" ref="C257:E257" si="116">SUM(C247:C255)</f>
        <v>6.8491526718336591</v>
      </c>
      <c r="D257" s="311">
        <f t="shared" si="116"/>
        <v>5.3204274810165897</v>
      </c>
      <c r="E257" s="311">
        <f t="shared" si="116"/>
        <v>50.029000000000039</v>
      </c>
      <c r="F257" s="311"/>
      <c r="G257" s="311">
        <f t="shared" ref="G257:J257" si="117">SUM(G247:G255)</f>
        <v>38.013900630222814</v>
      </c>
      <c r="H257" s="311">
        <f t="shared" si="117"/>
        <v>5.7379615761387939</v>
      </c>
      <c r="I257" s="311">
        <f t="shared" si="117"/>
        <v>5.5191377936384924</v>
      </c>
      <c r="J257" s="311">
        <f t="shared" si="117"/>
        <v>49.271000000000086</v>
      </c>
      <c r="K257" s="311"/>
      <c r="L257" s="311">
        <f t="shared" ref="L257:O257" si="118">SUM(L247:L255)</f>
        <v>32.96694583631534</v>
      </c>
      <c r="M257" s="311">
        <f t="shared" si="118"/>
        <v>4.9673537791654718</v>
      </c>
      <c r="N257" s="311">
        <f t="shared" si="118"/>
        <v>5.2167003845192035</v>
      </c>
      <c r="O257" s="311">
        <f t="shared" si="118"/>
        <v>43.151000000000025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4.2871871048429435</v>
      </c>
      <c r="C264" s="302">
        <v>0.96959020790134287</v>
      </c>
      <c r="D264" s="302">
        <v>1.5892939059947515</v>
      </c>
      <c r="E264" s="302">
        <f>SUM(B264:D264)</f>
        <v>6.8460712187390378</v>
      </c>
      <c r="F264" s="303"/>
      <c r="G264" s="302">
        <v>4.8748974114357937</v>
      </c>
      <c r="H264" s="302">
        <v>1.4728408934271828</v>
      </c>
      <c r="I264" s="302">
        <v>1.565974686533967</v>
      </c>
      <c r="J264" s="302">
        <f>SUM(G264:I264)</f>
        <v>7.9137129913969435</v>
      </c>
      <c r="K264" s="303"/>
      <c r="L264" s="302">
        <v>6.1843320099045016</v>
      </c>
      <c r="M264" s="302">
        <v>1.719239624461012</v>
      </c>
      <c r="N264" s="302">
        <v>1.931734854051905</v>
      </c>
      <c r="O264" s="302">
        <f>SUM(L264:N264)</f>
        <v>9.8353064884174177</v>
      </c>
    </row>
    <row r="265" spans="1:15" s="236" customFormat="1" x14ac:dyDescent="0.2">
      <c r="A265" s="237" t="str">
        <f>name!E$5</f>
        <v>Professional occupations</v>
      </c>
      <c r="B265" s="302">
        <v>3.6882538953023216</v>
      </c>
      <c r="C265" s="302">
        <v>0.67292397541741245</v>
      </c>
      <c r="D265" s="302">
        <v>0.5942398665282328</v>
      </c>
      <c r="E265" s="302">
        <f t="shared" ref="E265:E272" si="119">SUM(B265:D265)</f>
        <v>4.9554177372479673</v>
      </c>
      <c r="F265" s="303"/>
      <c r="G265" s="302">
        <v>4.8306462554369389</v>
      </c>
      <c r="H265" s="302">
        <v>1.1630390391838319</v>
      </c>
      <c r="I265" s="302">
        <v>0.46090485568149181</v>
      </c>
      <c r="J265" s="302">
        <f t="shared" ref="J265:J267" si="120">SUM(G265:I265)</f>
        <v>6.4545901503022627</v>
      </c>
      <c r="K265" s="303"/>
      <c r="L265" s="302">
        <v>6.2727546903698821</v>
      </c>
      <c r="M265" s="302">
        <v>1.4248924633403868</v>
      </c>
      <c r="N265" s="302">
        <v>0.38096126008917058</v>
      </c>
      <c r="O265" s="302">
        <f t="shared" ref="O265:O272" si="121">SUM(L265:N265)</f>
        <v>8.0786084137994401</v>
      </c>
    </row>
    <row r="266" spans="1:15" s="236" customFormat="1" x14ac:dyDescent="0.2">
      <c r="A266" s="237" t="str">
        <f>name!E$6</f>
        <v>Associate professional occupations</v>
      </c>
      <c r="B266" s="302">
        <v>3.5097305798782785</v>
      </c>
      <c r="C266" s="302">
        <v>0.94443969756474</v>
      </c>
      <c r="D266" s="302">
        <v>0.39271319786175041</v>
      </c>
      <c r="E266" s="302">
        <f t="shared" si="119"/>
        <v>4.8468834753047689</v>
      </c>
      <c r="F266" s="303"/>
      <c r="G266" s="302">
        <v>4.174650117627122</v>
      </c>
      <c r="H266" s="302">
        <v>1.3084251194811873</v>
      </c>
      <c r="I266" s="302">
        <v>0.31355124004621759</v>
      </c>
      <c r="J266" s="302">
        <f t="shared" si="120"/>
        <v>5.7966264771545273</v>
      </c>
      <c r="K266" s="303"/>
      <c r="L266" s="302">
        <v>4.8219995705100738</v>
      </c>
      <c r="M266" s="302">
        <v>1.3261674075625189</v>
      </c>
      <c r="N266" s="302">
        <v>0.28548769311031569</v>
      </c>
      <c r="O266" s="302">
        <f t="shared" si="121"/>
        <v>6.4336546711829081</v>
      </c>
    </row>
    <row r="267" spans="1:15" s="236" customFormat="1" x14ac:dyDescent="0.2">
      <c r="A267" s="237" t="str">
        <f>name!E$7</f>
        <v>Administrative and secretarial occupations</v>
      </c>
      <c r="B267" s="302">
        <v>2.6678993968855886</v>
      </c>
      <c r="C267" s="302">
        <v>2.7171578958193168</v>
      </c>
      <c r="D267" s="302">
        <v>0.3200107341089421</v>
      </c>
      <c r="E267" s="302">
        <f t="shared" si="119"/>
        <v>5.7050680268138478</v>
      </c>
      <c r="F267" s="303"/>
      <c r="G267" s="302">
        <v>2.7369185647832075</v>
      </c>
      <c r="H267" s="302">
        <v>3.6755232182785771</v>
      </c>
      <c r="I267" s="302">
        <v>0.30688039215697721</v>
      </c>
      <c r="J267" s="302">
        <f t="shared" si="120"/>
        <v>6.7193221752187622</v>
      </c>
      <c r="K267" s="303"/>
      <c r="L267" s="302">
        <v>2.3276439561800499</v>
      </c>
      <c r="M267" s="302">
        <v>3.4076268427896292</v>
      </c>
      <c r="N267" s="302">
        <v>0.36672388911273557</v>
      </c>
      <c r="O267" s="302">
        <f t="shared" si="121"/>
        <v>6.1019946880824154</v>
      </c>
    </row>
    <row r="268" spans="1:15" s="236" customFormat="1" x14ac:dyDescent="0.2">
      <c r="A268" s="237" t="str">
        <f>name!E$8</f>
        <v>Skilled trades occupations</v>
      </c>
      <c r="B268" s="302">
        <v>1.2574692225047008</v>
      </c>
      <c r="C268" s="302">
        <v>0.2283709954199151</v>
      </c>
      <c r="D268" s="302">
        <v>0.82524124553640532</v>
      </c>
      <c r="E268" s="302">
        <f t="shared" si="119"/>
        <v>2.3110814634610213</v>
      </c>
      <c r="F268" s="303"/>
      <c r="G268" s="302">
        <v>1.062431633852412</v>
      </c>
      <c r="H268" s="302">
        <v>0.19649773360871767</v>
      </c>
      <c r="I268" s="302">
        <v>0.53120231994729505</v>
      </c>
      <c r="J268" s="302">
        <f>SUM(G268:I268)</f>
        <v>1.7901316874084248</v>
      </c>
      <c r="K268" s="303"/>
      <c r="L268" s="302">
        <v>1.4226482133152492</v>
      </c>
      <c r="M268" s="302">
        <v>0.31061376574578847</v>
      </c>
      <c r="N268" s="302">
        <v>0.7881402440566736</v>
      </c>
      <c r="O268" s="302">
        <f t="shared" si="121"/>
        <v>2.5214022231177111</v>
      </c>
    </row>
    <row r="269" spans="1:15" s="236" customFormat="1" x14ac:dyDescent="0.2">
      <c r="A269" s="237" t="str">
        <f>name!E$9</f>
        <v>Caring, leisure and other service occupations</v>
      </c>
      <c r="B269" s="302">
        <v>0.55393502202331002</v>
      </c>
      <c r="C269" s="302">
        <v>0.30693865221610944</v>
      </c>
      <c r="D269" s="302">
        <v>0.15069782550364527</v>
      </c>
      <c r="E269" s="302">
        <f t="shared" si="119"/>
        <v>1.0115714997430647</v>
      </c>
      <c r="F269" s="303"/>
      <c r="G269" s="302">
        <v>0.55841991634185129</v>
      </c>
      <c r="H269" s="302">
        <v>0.35450770276087396</v>
      </c>
      <c r="I269" s="302">
        <v>0.12635051784731749</v>
      </c>
      <c r="J269" s="302">
        <f t="shared" ref="J269:J272" si="122">SUM(G269:I269)</f>
        <v>1.0392781369500428</v>
      </c>
      <c r="K269" s="303"/>
      <c r="L269" s="302">
        <v>0.73872172350113174</v>
      </c>
      <c r="M269" s="302">
        <v>0.34816640897549628</v>
      </c>
      <c r="N269" s="302">
        <v>0.24304719012578233</v>
      </c>
      <c r="O269" s="302">
        <f t="shared" si="121"/>
        <v>1.3299353226024102</v>
      </c>
    </row>
    <row r="270" spans="1:15" s="236" customFormat="1" x14ac:dyDescent="0.2">
      <c r="A270" s="237" t="str">
        <f>name!E$10</f>
        <v>Sales and customer service occupations</v>
      </c>
      <c r="B270" s="302">
        <v>1.8510579671717564</v>
      </c>
      <c r="C270" s="302">
        <v>1.0413349358606616</v>
      </c>
      <c r="D270" s="302">
        <v>0.40566776097517737</v>
      </c>
      <c r="E270" s="302">
        <f t="shared" si="119"/>
        <v>3.2980606640075951</v>
      </c>
      <c r="F270" s="303"/>
      <c r="G270" s="302">
        <v>1.691958249000064</v>
      </c>
      <c r="H270" s="302">
        <v>1.2397847514869305</v>
      </c>
      <c r="I270" s="302">
        <v>0.28540672207560341</v>
      </c>
      <c r="J270" s="302">
        <f t="shared" si="122"/>
        <v>3.2171497225625978</v>
      </c>
      <c r="K270" s="303"/>
      <c r="L270" s="302">
        <v>1.9330113631374248</v>
      </c>
      <c r="M270" s="302">
        <v>1.3670760689491563</v>
      </c>
      <c r="N270" s="302">
        <v>0.27791688993647495</v>
      </c>
      <c r="O270" s="302">
        <f t="shared" si="121"/>
        <v>3.5780043220230562</v>
      </c>
    </row>
    <row r="271" spans="1:15" s="236" customFormat="1" x14ac:dyDescent="0.2">
      <c r="A271" s="237" t="str">
        <f>name!E$11</f>
        <v>Process, plant and machine operatives</v>
      </c>
      <c r="B271" s="302">
        <v>0.24399277135412825</v>
      </c>
      <c r="C271" s="302">
        <v>7.8125329507886018E-2</v>
      </c>
      <c r="D271" s="302">
        <v>3.3815665354525862E-2</v>
      </c>
      <c r="E271" s="302">
        <f t="shared" si="119"/>
        <v>0.3559337662165401</v>
      </c>
      <c r="F271" s="303"/>
      <c r="G271" s="302">
        <v>0.19965945998070181</v>
      </c>
      <c r="H271" s="302">
        <v>6.5015196772685926E-2</v>
      </c>
      <c r="I271" s="302">
        <v>3.0866172198173076E-2</v>
      </c>
      <c r="J271" s="302">
        <f t="shared" si="122"/>
        <v>0.29554082895156081</v>
      </c>
      <c r="K271" s="303"/>
      <c r="L271" s="302">
        <v>0.24151684857723754</v>
      </c>
      <c r="M271" s="302">
        <v>8.1262129120376669E-2</v>
      </c>
      <c r="N271" s="302">
        <v>4.5552956567535406E-2</v>
      </c>
      <c r="O271" s="302">
        <f t="shared" si="121"/>
        <v>0.3683319342651496</v>
      </c>
    </row>
    <row r="272" spans="1:15" s="236" customFormat="1" x14ac:dyDescent="0.2">
      <c r="A272" s="237" t="str">
        <f>name!E$12</f>
        <v>Elementary occupations</v>
      </c>
      <c r="B272" s="302">
        <v>0.40074567594698263</v>
      </c>
      <c r="C272" s="302">
        <v>0.72388387181945812</v>
      </c>
      <c r="D272" s="302">
        <v>0.15928260069973432</v>
      </c>
      <c r="E272" s="302">
        <f t="shared" si="119"/>
        <v>1.2839121484661751</v>
      </c>
      <c r="F272" s="303"/>
      <c r="G272" s="302">
        <v>0.34003871493855437</v>
      </c>
      <c r="H272" s="302">
        <v>0.77103241485242902</v>
      </c>
      <c r="I272" s="302">
        <v>8.8576700263884922E-2</v>
      </c>
      <c r="J272" s="302">
        <f t="shared" si="122"/>
        <v>1.1996478300548683</v>
      </c>
      <c r="K272" s="303"/>
      <c r="L272" s="302">
        <v>0.35774776249672685</v>
      </c>
      <c r="M272" s="302">
        <v>0.53911176152936024</v>
      </c>
      <c r="N272" s="302">
        <v>0.17190241248336408</v>
      </c>
      <c r="O272" s="302">
        <f t="shared" si="121"/>
        <v>1.0687619365094512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18.460271635910011</v>
      </c>
      <c r="C274" s="311">
        <f t="shared" ref="C274:E274" si="123">SUM(C264:C272)</f>
        <v>7.6827655615268426</v>
      </c>
      <c r="D274" s="311">
        <f t="shared" si="123"/>
        <v>4.4709628025631645</v>
      </c>
      <c r="E274" s="311">
        <f t="shared" si="123"/>
        <v>30.614000000000019</v>
      </c>
      <c r="F274" s="311"/>
      <c r="G274" s="311">
        <f t="shared" ref="G274:J274" si="124">SUM(G264:G272)</f>
        <v>20.469620323396644</v>
      </c>
      <c r="H274" s="311">
        <f t="shared" si="124"/>
        <v>10.246666069852417</v>
      </c>
      <c r="I274" s="311">
        <f t="shared" si="124"/>
        <v>3.7097136067509275</v>
      </c>
      <c r="J274" s="311">
        <f t="shared" si="124"/>
        <v>34.425999999999995</v>
      </c>
      <c r="K274" s="311"/>
      <c r="L274" s="311">
        <f t="shared" ref="L274:O274" si="125">SUM(L264:L272)</f>
        <v>24.300376137992277</v>
      </c>
      <c r="M274" s="311">
        <f t="shared" si="125"/>
        <v>10.524156472473726</v>
      </c>
      <c r="N274" s="311">
        <f t="shared" si="125"/>
        <v>4.4914673895339572</v>
      </c>
      <c r="O274" s="311">
        <f t="shared" si="125"/>
        <v>39.31599999999996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14.283361998108393</v>
      </c>
      <c r="C281" s="302">
        <v>3.1075237020935709</v>
      </c>
      <c r="D281" s="302">
        <v>3.9212426219904692</v>
      </c>
      <c r="E281" s="302">
        <f>SUM(B281:D281)</f>
        <v>21.312128322192432</v>
      </c>
      <c r="F281" s="303"/>
      <c r="G281" s="302">
        <v>15.77116354646</v>
      </c>
      <c r="H281" s="302">
        <v>3.7718302822668432</v>
      </c>
      <c r="I281" s="302">
        <v>4.0107578980612164</v>
      </c>
      <c r="J281" s="302">
        <f>SUM(G281:I281)</f>
        <v>23.553751726788057</v>
      </c>
      <c r="K281" s="303"/>
      <c r="L281" s="302">
        <v>17.076934584718266</v>
      </c>
      <c r="M281" s="302">
        <v>5.0083847101288015</v>
      </c>
      <c r="N281" s="302">
        <v>5.2629784038814904</v>
      </c>
      <c r="O281" s="302">
        <f>SUM(L281:N281)</f>
        <v>27.348297698728558</v>
      </c>
    </row>
    <row r="282" spans="1:15" s="236" customFormat="1" x14ac:dyDescent="0.2">
      <c r="A282" s="237" t="str">
        <f>name!E$5</f>
        <v>Professional occupations</v>
      </c>
      <c r="B282" s="302">
        <v>36.576839090293149</v>
      </c>
      <c r="C282" s="302">
        <v>5.8014203102716575</v>
      </c>
      <c r="D282" s="302">
        <v>12.604556463111381</v>
      </c>
      <c r="E282" s="302">
        <f t="shared" ref="E282:E289" si="126">SUM(B282:D282)</f>
        <v>54.982815863676187</v>
      </c>
      <c r="F282" s="303"/>
      <c r="G282" s="302">
        <v>47.134864996544273</v>
      </c>
      <c r="H282" s="302">
        <v>6.9865277816903149</v>
      </c>
      <c r="I282" s="302">
        <v>10.738896753468337</v>
      </c>
      <c r="J282" s="302">
        <f t="shared" ref="J282:J284" si="127">SUM(G282:I282)</f>
        <v>64.860289531702918</v>
      </c>
      <c r="K282" s="303"/>
      <c r="L282" s="302">
        <v>59.14906377082275</v>
      </c>
      <c r="M282" s="302">
        <v>9.8592903868158537</v>
      </c>
      <c r="N282" s="302">
        <v>12.30376938855043</v>
      </c>
      <c r="O282" s="302">
        <f t="shared" ref="O282:O289" si="128">SUM(L282:N282)</f>
        <v>81.312123546189042</v>
      </c>
    </row>
    <row r="283" spans="1:15" s="236" customFormat="1" x14ac:dyDescent="0.2">
      <c r="A283" s="237" t="str">
        <f>name!E$6</f>
        <v>Associate professional occupations</v>
      </c>
      <c r="B283" s="302">
        <v>17.723313835005506</v>
      </c>
      <c r="C283" s="302">
        <v>4.4417517828814308</v>
      </c>
      <c r="D283" s="302">
        <v>4.6893348234592143</v>
      </c>
      <c r="E283" s="302">
        <f t="shared" si="126"/>
        <v>26.854400441346151</v>
      </c>
      <c r="F283" s="303"/>
      <c r="G283" s="302">
        <v>20.742189954177022</v>
      </c>
      <c r="H283" s="302">
        <v>4.5261316710250092</v>
      </c>
      <c r="I283" s="302">
        <v>4.0007438380152713</v>
      </c>
      <c r="J283" s="302">
        <f t="shared" si="127"/>
        <v>29.269065463217302</v>
      </c>
      <c r="K283" s="303"/>
      <c r="L283" s="302">
        <v>21.944940242730031</v>
      </c>
      <c r="M283" s="302">
        <v>5.2061524805676687</v>
      </c>
      <c r="N283" s="302">
        <v>4.8701768481051237</v>
      </c>
      <c r="O283" s="302">
        <f t="shared" si="128"/>
        <v>32.021269571402826</v>
      </c>
    </row>
    <row r="284" spans="1:15" s="236" customFormat="1" x14ac:dyDescent="0.2">
      <c r="A284" s="237" t="str">
        <f>name!E$7</f>
        <v>Administrative and secretarial occupations</v>
      </c>
      <c r="B284" s="302">
        <v>11.074156935537973</v>
      </c>
      <c r="C284" s="302">
        <v>10.935058396329259</v>
      </c>
      <c r="D284" s="302">
        <v>2.3370597914850046</v>
      </c>
      <c r="E284" s="302">
        <f t="shared" si="126"/>
        <v>24.346275123352235</v>
      </c>
      <c r="F284" s="303"/>
      <c r="G284" s="302">
        <v>10.916202715137468</v>
      </c>
      <c r="H284" s="302">
        <v>7.8504213041356703</v>
      </c>
      <c r="I284" s="302">
        <v>1.829020136081865</v>
      </c>
      <c r="J284" s="302">
        <f t="shared" si="127"/>
        <v>20.595644155355004</v>
      </c>
      <c r="K284" s="303"/>
      <c r="L284" s="302">
        <v>7.8476066030716556</v>
      </c>
      <c r="M284" s="302">
        <v>6.9392977925276034</v>
      </c>
      <c r="N284" s="302">
        <v>1.8924511225215344</v>
      </c>
      <c r="O284" s="302">
        <f t="shared" si="128"/>
        <v>16.679355518120794</v>
      </c>
    </row>
    <row r="285" spans="1:15" s="236" customFormat="1" x14ac:dyDescent="0.2">
      <c r="A285" s="237" t="str">
        <f>name!E$8</f>
        <v>Skilled trades occupations</v>
      </c>
      <c r="B285" s="302">
        <v>2.8556460514398831</v>
      </c>
      <c r="C285" s="302">
        <v>0.69951159475828117</v>
      </c>
      <c r="D285" s="302">
        <v>0.70897700131377384</v>
      </c>
      <c r="E285" s="302">
        <f t="shared" si="126"/>
        <v>4.2641346475119377</v>
      </c>
      <c r="F285" s="303"/>
      <c r="G285" s="302">
        <v>2.2833138607303463</v>
      </c>
      <c r="H285" s="302">
        <v>0.42072201671005593</v>
      </c>
      <c r="I285" s="302">
        <v>0.5487684818823686</v>
      </c>
      <c r="J285" s="302">
        <f>SUM(G285:I285)</f>
        <v>3.2528043593227709</v>
      </c>
      <c r="K285" s="303"/>
      <c r="L285" s="302">
        <v>2.3321576290841612</v>
      </c>
      <c r="M285" s="302">
        <v>0.63441718192073326</v>
      </c>
      <c r="N285" s="302">
        <v>0.88152190765511662</v>
      </c>
      <c r="O285" s="302">
        <f t="shared" si="128"/>
        <v>3.848096718660011</v>
      </c>
    </row>
    <row r="286" spans="1:15" s="236" customFormat="1" x14ac:dyDescent="0.2">
      <c r="A286" s="237" t="str">
        <f>name!E$9</f>
        <v>Caring, leisure and other service occupations</v>
      </c>
      <c r="B286" s="302">
        <v>1.3342365410021011</v>
      </c>
      <c r="C286" s="302">
        <v>0.5642237359879938</v>
      </c>
      <c r="D286" s="302">
        <v>0.84484760990843577</v>
      </c>
      <c r="E286" s="302">
        <f t="shared" si="126"/>
        <v>2.7433078868985308</v>
      </c>
      <c r="F286" s="303"/>
      <c r="G286" s="302">
        <v>2.4673599132583113</v>
      </c>
      <c r="H286" s="302">
        <v>1.1030640089131736</v>
      </c>
      <c r="I286" s="302">
        <v>1.2679563584545057</v>
      </c>
      <c r="J286" s="302">
        <f t="shared" ref="J286:J289" si="129">SUM(G286:I286)</f>
        <v>4.8383802806259908</v>
      </c>
      <c r="K286" s="303"/>
      <c r="L286" s="302">
        <v>3.4837225931796487</v>
      </c>
      <c r="M286" s="302">
        <v>1.5871385011624382</v>
      </c>
      <c r="N286" s="302">
        <v>2.0480116787922849</v>
      </c>
      <c r="O286" s="302">
        <f t="shared" si="128"/>
        <v>7.1188727731343722</v>
      </c>
    </row>
    <row r="287" spans="1:15" s="236" customFormat="1" x14ac:dyDescent="0.2">
      <c r="A287" s="237" t="str">
        <f>name!E$10</f>
        <v>Sales and customer service occupations</v>
      </c>
      <c r="B287" s="302">
        <v>2.5011878929346159</v>
      </c>
      <c r="C287" s="302">
        <v>1.6387213025894556</v>
      </c>
      <c r="D287" s="302">
        <v>0.80025174708754609</v>
      </c>
      <c r="E287" s="302">
        <f t="shared" si="126"/>
        <v>4.9401609426116169</v>
      </c>
      <c r="F287" s="303"/>
      <c r="G287" s="302">
        <v>2.3635107004295222</v>
      </c>
      <c r="H287" s="302">
        <v>1.2687241664996731</v>
      </c>
      <c r="I287" s="302">
        <v>0.4928898102579386</v>
      </c>
      <c r="J287" s="302">
        <f t="shared" si="129"/>
        <v>4.1251246771871344</v>
      </c>
      <c r="K287" s="303"/>
      <c r="L287" s="302">
        <v>2.5955091939923252</v>
      </c>
      <c r="M287" s="302">
        <v>1.5456997960015733</v>
      </c>
      <c r="N287" s="302">
        <v>0.55081355080293248</v>
      </c>
      <c r="O287" s="302">
        <f t="shared" si="128"/>
        <v>4.692022540796831</v>
      </c>
    </row>
    <row r="288" spans="1:15" s="236" customFormat="1" x14ac:dyDescent="0.2">
      <c r="A288" s="237" t="str">
        <f>name!E$11</f>
        <v>Process, plant and machine operatives</v>
      </c>
      <c r="B288" s="302">
        <v>0.77935012574925466</v>
      </c>
      <c r="C288" s="302">
        <v>0.57983858244337361</v>
      </c>
      <c r="D288" s="302">
        <v>0.21469916900657654</v>
      </c>
      <c r="E288" s="302">
        <f t="shared" si="126"/>
        <v>1.5738878771992046</v>
      </c>
      <c r="F288" s="303"/>
      <c r="G288" s="302">
        <v>0.57816013367843155</v>
      </c>
      <c r="H288" s="302">
        <v>0.48478890976095407</v>
      </c>
      <c r="I288" s="302">
        <v>0.19623899298603237</v>
      </c>
      <c r="J288" s="302">
        <f t="shared" si="129"/>
        <v>1.259188036425418</v>
      </c>
      <c r="K288" s="303"/>
      <c r="L288" s="302">
        <v>0.57454191658551557</v>
      </c>
      <c r="M288" s="302">
        <v>0.75835110218532786</v>
      </c>
      <c r="N288" s="302">
        <v>0.28668738916327868</v>
      </c>
      <c r="O288" s="302">
        <f t="shared" si="128"/>
        <v>1.6195804079341221</v>
      </c>
    </row>
    <row r="289" spans="1:15" s="236" customFormat="1" x14ac:dyDescent="0.2">
      <c r="A289" s="237" t="str">
        <f>name!E$12</f>
        <v>Elementary occupations</v>
      </c>
      <c r="B289" s="302">
        <v>1.7645392568993155</v>
      </c>
      <c r="C289" s="302">
        <v>1.4608900885632148</v>
      </c>
      <c r="D289" s="302">
        <v>0.35945954974920347</v>
      </c>
      <c r="E289" s="302">
        <f t="shared" si="126"/>
        <v>3.5848888952117335</v>
      </c>
      <c r="F289" s="303"/>
      <c r="G289" s="302">
        <v>1.5034691832936864</v>
      </c>
      <c r="H289" s="302">
        <v>1.1528336543061359</v>
      </c>
      <c r="I289" s="302">
        <v>0.24744893177555374</v>
      </c>
      <c r="J289" s="302">
        <f t="shared" si="129"/>
        <v>2.9037517693753765</v>
      </c>
      <c r="K289" s="303"/>
      <c r="L289" s="302">
        <v>1.3975943739154695</v>
      </c>
      <c r="M289" s="302">
        <v>1.1931183813277639</v>
      </c>
      <c r="N289" s="302">
        <v>0.336668469790529</v>
      </c>
      <c r="O289" s="302">
        <f t="shared" si="128"/>
        <v>2.9273812250337623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88.89263172697018</v>
      </c>
      <c r="C291" s="311">
        <f t="shared" ref="C291:E291" si="130">SUM(C281:C289)</f>
        <v>29.228939495918237</v>
      </c>
      <c r="D291" s="311">
        <f t="shared" si="130"/>
        <v>26.480428777111602</v>
      </c>
      <c r="E291" s="311">
        <f t="shared" si="130"/>
        <v>144.60200000000003</v>
      </c>
      <c r="F291" s="311"/>
      <c r="G291" s="311">
        <f t="shared" ref="G291:J291" si="131">SUM(G281:G289)</f>
        <v>103.76023500370907</v>
      </c>
      <c r="H291" s="311">
        <f t="shared" si="131"/>
        <v>27.56504379530783</v>
      </c>
      <c r="I291" s="311">
        <f t="shared" si="131"/>
        <v>23.332721200983091</v>
      </c>
      <c r="J291" s="311">
        <f t="shared" si="131"/>
        <v>154.65799999999999</v>
      </c>
      <c r="K291" s="311"/>
      <c r="L291" s="311">
        <f t="shared" ref="L291:O291" si="132">SUM(L281:L289)</f>
        <v>116.40207090809982</v>
      </c>
      <c r="M291" s="311">
        <f t="shared" si="132"/>
        <v>32.731850332637762</v>
      </c>
      <c r="N291" s="311">
        <f t="shared" si="132"/>
        <v>28.43307875926272</v>
      </c>
      <c r="O291" s="311">
        <f t="shared" si="132"/>
        <v>177.56700000000032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12.199291335338705</v>
      </c>
      <c r="C298" s="302">
        <v>1.7926808919524819</v>
      </c>
      <c r="D298" s="302">
        <v>3.6718883624739846</v>
      </c>
      <c r="E298" s="302">
        <f>SUM(B298:D298)</f>
        <v>17.663860589765171</v>
      </c>
      <c r="F298" s="303"/>
      <c r="G298" s="302">
        <v>11.704989721298515</v>
      </c>
      <c r="H298" s="302">
        <v>2.8152800291591729</v>
      </c>
      <c r="I298" s="302">
        <v>4.2250449374354222</v>
      </c>
      <c r="J298" s="302">
        <f>SUM(G298:I298)</f>
        <v>18.74531468789311</v>
      </c>
      <c r="K298" s="303"/>
      <c r="L298" s="302">
        <v>13.933139995321129</v>
      </c>
      <c r="M298" s="302">
        <v>3.4869153587226149</v>
      </c>
      <c r="N298" s="302">
        <v>5.226440422392769</v>
      </c>
      <c r="O298" s="302">
        <f>SUM(L298:N298)</f>
        <v>22.646495776436513</v>
      </c>
    </row>
    <row r="299" spans="1:15" s="236" customFormat="1" x14ac:dyDescent="0.2">
      <c r="A299" s="237" t="str">
        <f>name!E$5</f>
        <v>Professional occupations</v>
      </c>
      <c r="B299" s="302">
        <v>12.029973244709916</v>
      </c>
      <c r="C299" s="302">
        <v>1.9395140812222456</v>
      </c>
      <c r="D299" s="302">
        <v>2.7238598655340822</v>
      </c>
      <c r="E299" s="302">
        <f t="shared" ref="E299:E306" si="133">SUM(B299:D299)</f>
        <v>16.693347191466245</v>
      </c>
      <c r="F299" s="303"/>
      <c r="G299" s="302">
        <v>13.159343948242807</v>
      </c>
      <c r="H299" s="302">
        <v>3.2350326552864117</v>
      </c>
      <c r="I299" s="302">
        <v>2.7568604630495339</v>
      </c>
      <c r="J299" s="302">
        <f t="shared" ref="J299:J301" si="134">SUM(G299:I299)</f>
        <v>19.151237066578751</v>
      </c>
      <c r="K299" s="303"/>
      <c r="L299" s="302">
        <v>17.266400285209272</v>
      </c>
      <c r="M299" s="302">
        <v>4.7824543323962141</v>
      </c>
      <c r="N299" s="302">
        <v>2.415886954848026</v>
      </c>
      <c r="O299" s="302">
        <f t="shared" ref="O299:O306" si="135">SUM(L299:N299)</f>
        <v>24.464741572453512</v>
      </c>
    </row>
    <row r="300" spans="1:15" s="236" customFormat="1" x14ac:dyDescent="0.2">
      <c r="A300" s="237" t="str">
        <f>name!E$6</f>
        <v>Associate professional occupations</v>
      </c>
      <c r="B300" s="302">
        <v>14.880995172546609</v>
      </c>
      <c r="C300" s="302">
        <v>2.8400387951447414</v>
      </c>
      <c r="D300" s="302">
        <v>6.1638881830791723</v>
      </c>
      <c r="E300" s="302">
        <f t="shared" si="133"/>
        <v>23.884922150770524</v>
      </c>
      <c r="F300" s="303"/>
      <c r="G300" s="302">
        <v>14.677371828572566</v>
      </c>
      <c r="H300" s="302">
        <v>3.746141549670948</v>
      </c>
      <c r="I300" s="302">
        <v>6.2810610115486432</v>
      </c>
      <c r="J300" s="302">
        <f t="shared" si="134"/>
        <v>24.704574389792157</v>
      </c>
      <c r="K300" s="303"/>
      <c r="L300" s="302">
        <v>15.663447051746282</v>
      </c>
      <c r="M300" s="302">
        <v>4.2630839156402001</v>
      </c>
      <c r="N300" s="302">
        <v>6.4573920246287138</v>
      </c>
      <c r="O300" s="302">
        <f t="shared" si="135"/>
        <v>26.383922992015197</v>
      </c>
    </row>
    <row r="301" spans="1:15" s="236" customFormat="1" x14ac:dyDescent="0.2">
      <c r="A301" s="237" t="str">
        <f>name!E$7</f>
        <v>Administrative and secretarial occupations</v>
      </c>
      <c r="B301" s="302">
        <v>9.9119369091044618</v>
      </c>
      <c r="C301" s="302">
        <v>5.0889529697140787</v>
      </c>
      <c r="D301" s="302">
        <v>1.7384503981446544</v>
      </c>
      <c r="E301" s="302">
        <f t="shared" si="133"/>
        <v>16.739340276963194</v>
      </c>
      <c r="F301" s="303"/>
      <c r="G301" s="302">
        <v>8.7109171970349628</v>
      </c>
      <c r="H301" s="302">
        <v>5.5987447885952193</v>
      </c>
      <c r="I301" s="302">
        <v>1.6577114703263864</v>
      </c>
      <c r="J301" s="302">
        <f t="shared" si="134"/>
        <v>15.967373455956569</v>
      </c>
      <c r="K301" s="303"/>
      <c r="L301" s="302">
        <v>8.7798019594443275</v>
      </c>
      <c r="M301" s="302">
        <v>5.4827450635461759</v>
      </c>
      <c r="N301" s="302">
        <v>2.1461927056360461</v>
      </c>
      <c r="O301" s="302">
        <f t="shared" si="135"/>
        <v>16.40873972862655</v>
      </c>
    </row>
    <row r="302" spans="1:15" s="236" customFormat="1" x14ac:dyDescent="0.2">
      <c r="A302" s="237" t="str">
        <f>name!E$8</f>
        <v>Skilled trades occupations</v>
      </c>
      <c r="B302" s="302">
        <v>3.8156712685523884</v>
      </c>
      <c r="C302" s="302">
        <v>0.88921564590117896</v>
      </c>
      <c r="D302" s="302">
        <v>1.8824976949627614</v>
      </c>
      <c r="E302" s="302">
        <f t="shared" si="133"/>
        <v>6.5873846094163291</v>
      </c>
      <c r="F302" s="303"/>
      <c r="G302" s="302">
        <v>2.6181853320352779</v>
      </c>
      <c r="H302" s="302">
        <v>0.71098663660168393</v>
      </c>
      <c r="I302" s="302">
        <v>1.6239918804830569</v>
      </c>
      <c r="J302" s="302">
        <f>SUM(G302:I302)</f>
        <v>4.9531638491200187</v>
      </c>
      <c r="K302" s="303"/>
      <c r="L302" s="302">
        <v>2.5619824260996857</v>
      </c>
      <c r="M302" s="302">
        <v>1.0545679363410196</v>
      </c>
      <c r="N302" s="302">
        <v>2.0345279500100495</v>
      </c>
      <c r="O302" s="302">
        <f t="shared" si="135"/>
        <v>5.6510783124507551</v>
      </c>
    </row>
    <row r="303" spans="1:15" s="236" customFormat="1" x14ac:dyDescent="0.2">
      <c r="A303" s="237" t="str">
        <f>name!E$9</f>
        <v>Caring, leisure and other service occupations</v>
      </c>
      <c r="B303" s="302">
        <v>4.9631305296453849</v>
      </c>
      <c r="C303" s="302">
        <v>3.9762402008781437</v>
      </c>
      <c r="D303" s="302">
        <v>2.1257783742624623</v>
      </c>
      <c r="E303" s="302">
        <f t="shared" si="133"/>
        <v>11.065149104785991</v>
      </c>
      <c r="F303" s="303"/>
      <c r="G303" s="302">
        <v>4.3419892029142737</v>
      </c>
      <c r="H303" s="302">
        <v>4.5643147562478266</v>
      </c>
      <c r="I303" s="302">
        <v>2.8024570063187868</v>
      </c>
      <c r="J303" s="302">
        <f t="shared" ref="J303:J306" si="136">SUM(G303:I303)</f>
        <v>11.708760965480888</v>
      </c>
      <c r="K303" s="303"/>
      <c r="L303" s="302">
        <v>5.6065574196327015</v>
      </c>
      <c r="M303" s="302">
        <v>5.2140701828797988</v>
      </c>
      <c r="N303" s="302">
        <v>3.3583816840847978</v>
      </c>
      <c r="O303" s="302">
        <f t="shared" si="135"/>
        <v>14.179009286597298</v>
      </c>
    </row>
    <row r="304" spans="1:15" s="236" customFormat="1" x14ac:dyDescent="0.2">
      <c r="A304" s="237" t="str">
        <f>name!E$10</f>
        <v>Sales and customer service occupations</v>
      </c>
      <c r="B304" s="302">
        <v>5.4612679414043486</v>
      </c>
      <c r="C304" s="302">
        <v>2.3932973372854218</v>
      </c>
      <c r="D304" s="302">
        <v>1.1186887235852714</v>
      </c>
      <c r="E304" s="302">
        <f t="shared" si="133"/>
        <v>8.9732540022750413</v>
      </c>
      <c r="F304" s="303"/>
      <c r="G304" s="302">
        <v>4.6220686450619812</v>
      </c>
      <c r="H304" s="302">
        <v>2.7772305970541047</v>
      </c>
      <c r="I304" s="302">
        <v>0.91714613553647473</v>
      </c>
      <c r="J304" s="302">
        <f t="shared" si="136"/>
        <v>8.3164453776525615</v>
      </c>
      <c r="K304" s="303"/>
      <c r="L304" s="302">
        <v>6.2293456164333678</v>
      </c>
      <c r="M304" s="302">
        <v>3.9108467785344221</v>
      </c>
      <c r="N304" s="302">
        <v>0.91726033875862734</v>
      </c>
      <c r="O304" s="302">
        <f t="shared" si="135"/>
        <v>11.057452733726418</v>
      </c>
    </row>
    <row r="305" spans="1:15" s="236" customFormat="1" x14ac:dyDescent="0.2">
      <c r="A305" s="237" t="str">
        <f>name!E$11</f>
        <v>Process, plant and machine operatives</v>
      </c>
      <c r="B305" s="302">
        <v>3.6461216824644427</v>
      </c>
      <c r="C305" s="302">
        <v>2.1496570025446489</v>
      </c>
      <c r="D305" s="302">
        <v>0.32282162714749979</v>
      </c>
      <c r="E305" s="302">
        <f t="shared" si="133"/>
        <v>6.1186003121565911</v>
      </c>
      <c r="F305" s="303"/>
      <c r="G305" s="302">
        <v>2.8398100886682554</v>
      </c>
      <c r="H305" s="302">
        <v>2.6741246026939427</v>
      </c>
      <c r="I305" s="302">
        <v>0.38346201346143882</v>
      </c>
      <c r="J305" s="302">
        <f t="shared" si="136"/>
        <v>5.8973967048236373</v>
      </c>
      <c r="K305" s="303"/>
      <c r="L305" s="302">
        <v>2.8605128553641821</v>
      </c>
      <c r="M305" s="302">
        <v>3.4882202522471388</v>
      </c>
      <c r="N305" s="302">
        <v>0.4542296907614044</v>
      </c>
      <c r="O305" s="302">
        <f t="shared" si="135"/>
        <v>6.8029627983727252</v>
      </c>
    </row>
    <row r="306" spans="1:15" s="236" customFormat="1" x14ac:dyDescent="0.2">
      <c r="A306" s="237" t="str">
        <f>name!E$12</f>
        <v>Elementary occupations</v>
      </c>
      <c r="B306" s="302">
        <v>17.685590491480909</v>
      </c>
      <c r="C306" s="302">
        <v>25.081994852580159</v>
      </c>
      <c r="D306" s="302">
        <v>3.0855564183396145</v>
      </c>
      <c r="E306" s="302">
        <f t="shared" si="133"/>
        <v>45.853141762400682</v>
      </c>
      <c r="F306" s="303"/>
      <c r="G306" s="302">
        <v>13.554566620592546</v>
      </c>
      <c r="H306" s="302">
        <v>23.03433160769794</v>
      </c>
      <c r="I306" s="302">
        <v>2.6638352744115776</v>
      </c>
      <c r="J306" s="302">
        <f t="shared" si="136"/>
        <v>39.252733502702064</v>
      </c>
      <c r="K306" s="303"/>
      <c r="L306" s="302">
        <v>15.61529971589386</v>
      </c>
      <c r="M306" s="302">
        <v>22.653356901759253</v>
      </c>
      <c r="N306" s="302">
        <v>3.3969401816678459</v>
      </c>
      <c r="O306" s="302">
        <f t="shared" si="135"/>
        <v>41.665596799320959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84.593978575247164</v>
      </c>
      <c r="C308" s="311">
        <f t="shared" ref="C308:E308" si="137">SUM(C298:C306)</f>
        <v>46.151591777223103</v>
      </c>
      <c r="D308" s="311">
        <f t="shared" si="137"/>
        <v>22.833429647529506</v>
      </c>
      <c r="E308" s="311">
        <f t="shared" si="137"/>
        <v>153.57899999999978</v>
      </c>
      <c r="F308" s="311"/>
      <c r="G308" s="311">
        <f t="shared" ref="G308:J308" si="138">SUM(G298:G306)</f>
        <v>76.2292425844212</v>
      </c>
      <c r="H308" s="311">
        <f t="shared" si="138"/>
        <v>49.156187223007251</v>
      </c>
      <c r="I308" s="311">
        <f t="shared" si="138"/>
        <v>23.31157019257132</v>
      </c>
      <c r="J308" s="311">
        <f t="shared" si="138"/>
        <v>148.69699999999975</v>
      </c>
      <c r="K308" s="311"/>
      <c r="L308" s="311">
        <f t="shared" ref="L308:O308" si="139">SUM(L298:L306)</f>
        <v>88.516487325144794</v>
      </c>
      <c r="M308" s="311">
        <f t="shared" si="139"/>
        <v>54.336260722066832</v>
      </c>
      <c r="N308" s="311">
        <f t="shared" si="139"/>
        <v>26.407251952788279</v>
      </c>
      <c r="O308" s="311">
        <f t="shared" si="139"/>
        <v>169.25999999999991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4.8783271941458821</v>
      </c>
      <c r="C315" s="302">
        <v>1.086745318415441</v>
      </c>
      <c r="D315" s="302">
        <v>0.58067581478006558</v>
      </c>
      <c r="E315" s="302">
        <f>SUM(B315:D315)</f>
        <v>6.5457483273413892</v>
      </c>
      <c r="F315" s="303"/>
      <c r="G315" s="302">
        <v>4.976619278086873</v>
      </c>
      <c r="H315" s="302">
        <v>1.456735196551024</v>
      </c>
      <c r="I315" s="302">
        <v>0.55282767317494153</v>
      </c>
      <c r="J315" s="302">
        <f>SUM(G315:I315)</f>
        <v>6.9861821478128379</v>
      </c>
      <c r="K315" s="303"/>
      <c r="L315" s="302">
        <v>4.7578149254402788</v>
      </c>
      <c r="M315" s="302">
        <v>1.8269472484514413</v>
      </c>
      <c r="N315" s="302">
        <v>0.57205509187745673</v>
      </c>
      <c r="O315" s="302">
        <f>SUM(L315:N315)</f>
        <v>7.1568172657691767</v>
      </c>
    </row>
    <row r="316" spans="1:15" s="236" customFormat="1" x14ac:dyDescent="0.2">
      <c r="A316" s="237" t="str">
        <f>name!E$5</f>
        <v>Professional occupations</v>
      </c>
      <c r="B316" s="302">
        <v>8.8317324216374171</v>
      </c>
      <c r="C316" s="302">
        <v>2.9647075514867685</v>
      </c>
      <c r="D316" s="302">
        <v>1.1600073550128698</v>
      </c>
      <c r="E316" s="302">
        <f t="shared" ref="E316:E323" si="140">SUM(B316:D316)</f>
        <v>12.956447328137054</v>
      </c>
      <c r="F316" s="303"/>
      <c r="G316" s="302">
        <v>10.488053496055112</v>
      </c>
      <c r="H316" s="302">
        <v>3.790706192201613</v>
      </c>
      <c r="I316" s="302">
        <v>1.1387376335087167</v>
      </c>
      <c r="J316" s="302">
        <f t="shared" ref="J316:J318" si="141">SUM(G316:I316)</f>
        <v>15.417497321765442</v>
      </c>
      <c r="K316" s="303"/>
      <c r="L316" s="302">
        <v>11.782621792932225</v>
      </c>
      <c r="M316" s="302">
        <v>4.9055516311325729</v>
      </c>
      <c r="N316" s="302">
        <v>0.81408026224471386</v>
      </c>
      <c r="O316" s="302">
        <f t="shared" ref="O316:O323" si="142">SUM(L316:N316)</f>
        <v>17.502253686309516</v>
      </c>
    </row>
    <row r="317" spans="1:15" s="236" customFormat="1" x14ac:dyDescent="0.2">
      <c r="A317" s="237" t="str">
        <f>name!E$6</f>
        <v>Associate professional occupations</v>
      </c>
      <c r="B317" s="302">
        <v>21.324832249416726</v>
      </c>
      <c r="C317" s="302">
        <v>3.745379335178987</v>
      </c>
      <c r="D317" s="302">
        <v>0.8131161893615787</v>
      </c>
      <c r="E317" s="302">
        <f t="shared" si="140"/>
        <v>25.883327773957294</v>
      </c>
      <c r="F317" s="303"/>
      <c r="G317" s="302">
        <v>21.960559914289266</v>
      </c>
      <c r="H317" s="302">
        <v>3.8699437963853787</v>
      </c>
      <c r="I317" s="302">
        <v>0.64314857669749204</v>
      </c>
      <c r="J317" s="302">
        <f t="shared" si="141"/>
        <v>26.473652287372136</v>
      </c>
      <c r="K317" s="303"/>
      <c r="L317" s="302">
        <v>25.832936360225045</v>
      </c>
      <c r="M317" s="302">
        <v>4.3924004827482621</v>
      </c>
      <c r="N317" s="302">
        <v>0.52449396921952163</v>
      </c>
      <c r="O317" s="302">
        <f t="shared" si="142"/>
        <v>30.749830812192826</v>
      </c>
    </row>
    <row r="318" spans="1:15" s="236" customFormat="1" x14ac:dyDescent="0.2">
      <c r="A318" s="237" t="str">
        <f>name!E$7</f>
        <v>Administrative and secretarial occupations</v>
      </c>
      <c r="B318" s="302">
        <v>9.6864671811310536</v>
      </c>
      <c r="C318" s="302">
        <v>10.546625442609137</v>
      </c>
      <c r="D318" s="302">
        <v>0.24796462823457302</v>
      </c>
      <c r="E318" s="302">
        <f t="shared" si="140"/>
        <v>20.481057251974764</v>
      </c>
      <c r="F318" s="303"/>
      <c r="G318" s="302">
        <v>8.357272405932699</v>
      </c>
      <c r="H318" s="302">
        <v>9.5640051971068818</v>
      </c>
      <c r="I318" s="302">
        <v>0.20526721565598491</v>
      </c>
      <c r="J318" s="302">
        <f t="shared" si="141"/>
        <v>18.126544818695567</v>
      </c>
      <c r="K318" s="303"/>
      <c r="L318" s="302">
        <v>4.9653069263555141</v>
      </c>
      <c r="M318" s="302">
        <v>8.8988664628025909</v>
      </c>
      <c r="N318" s="302">
        <v>0.12905053827058149</v>
      </c>
      <c r="O318" s="302">
        <f t="shared" si="142"/>
        <v>13.993223927428685</v>
      </c>
    </row>
    <row r="319" spans="1:15" s="236" customFormat="1" x14ac:dyDescent="0.2">
      <c r="A319" s="237" t="str">
        <f>name!E$8</f>
        <v>Skilled trades occupations</v>
      </c>
      <c r="B319" s="302">
        <v>0.86771509799998359</v>
      </c>
      <c r="C319" s="302">
        <v>0.1131380584048695</v>
      </c>
      <c r="D319" s="302">
        <v>0.41164444894097524</v>
      </c>
      <c r="E319" s="302">
        <f t="shared" si="140"/>
        <v>1.3924976053458282</v>
      </c>
      <c r="F319" s="303"/>
      <c r="G319" s="302">
        <v>0.64555850942665582</v>
      </c>
      <c r="H319" s="302">
        <v>8.6632464892428152E-2</v>
      </c>
      <c r="I319" s="302">
        <v>0.20538351415575162</v>
      </c>
      <c r="J319" s="302">
        <f>SUM(G319:I319)</f>
        <v>0.9375744884748356</v>
      </c>
      <c r="K319" s="303"/>
      <c r="L319" s="302">
        <v>0.69251340883456791</v>
      </c>
      <c r="M319" s="302">
        <v>0.22653725115890591</v>
      </c>
      <c r="N319" s="302">
        <v>0.24446392755136037</v>
      </c>
      <c r="O319" s="302">
        <f t="shared" si="142"/>
        <v>1.1635145875448343</v>
      </c>
    </row>
    <row r="320" spans="1:15" s="236" customFormat="1" x14ac:dyDescent="0.2">
      <c r="A320" s="237" t="str">
        <f>name!E$9</f>
        <v>Caring, leisure and other service occupations</v>
      </c>
      <c r="B320" s="302">
        <v>1.6270779279359926</v>
      </c>
      <c r="C320" s="302">
        <v>0.71275538111849668</v>
      </c>
      <c r="D320" s="302">
        <v>0.20448522309441969</v>
      </c>
      <c r="E320" s="302">
        <f t="shared" si="140"/>
        <v>2.544318532148909</v>
      </c>
      <c r="F320" s="303"/>
      <c r="G320" s="302">
        <v>1.4414504628286555</v>
      </c>
      <c r="H320" s="302">
        <v>0.68314050632492529</v>
      </c>
      <c r="I320" s="302">
        <v>0.23607235790253317</v>
      </c>
      <c r="J320" s="302">
        <f t="shared" ref="J320:J323" si="143">SUM(G320:I320)</f>
        <v>2.3606633270561139</v>
      </c>
      <c r="K320" s="303"/>
      <c r="L320" s="302">
        <v>1.5742661928081021</v>
      </c>
      <c r="M320" s="302">
        <v>0.73024325797598988</v>
      </c>
      <c r="N320" s="302">
        <v>0.25321866507434065</v>
      </c>
      <c r="O320" s="302">
        <f t="shared" si="142"/>
        <v>2.5577281158584331</v>
      </c>
    </row>
    <row r="321" spans="1:15" s="236" customFormat="1" x14ac:dyDescent="0.2">
      <c r="A321" s="237" t="str">
        <f>name!E$10</f>
        <v>Sales and customer service occupations</v>
      </c>
      <c r="B321" s="302">
        <v>0.83038248877880783</v>
      </c>
      <c r="C321" s="302">
        <v>0.9693275788435437</v>
      </c>
      <c r="D321" s="302">
        <v>0.14995242759819952</v>
      </c>
      <c r="E321" s="302">
        <f t="shared" si="140"/>
        <v>1.949662495220551</v>
      </c>
      <c r="F321" s="303"/>
      <c r="G321" s="302">
        <v>0.74560063020200462</v>
      </c>
      <c r="H321" s="302">
        <v>0.95890313734454036</v>
      </c>
      <c r="I321" s="302">
        <v>9.9737102652343479E-2</v>
      </c>
      <c r="J321" s="302">
        <f t="shared" si="143"/>
        <v>1.8042408701988883</v>
      </c>
      <c r="K321" s="303"/>
      <c r="L321" s="302">
        <v>0.74767529718811832</v>
      </c>
      <c r="M321" s="302">
        <v>1.3207733001154389</v>
      </c>
      <c r="N321" s="302">
        <v>0.10927377302347145</v>
      </c>
      <c r="O321" s="302">
        <f t="shared" si="142"/>
        <v>2.1777223703270288</v>
      </c>
    </row>
    <row r="322" spans="1:15" s="236" customFormat="1" x14ac:dyDescent="0.2">
      <c r="A322" s="237" t="str">
        <f>name!E$11</f>
        <v>Process, plant and machine operatives</v>
      </c>
      <c r="B322" s="302">
        <v>0.54399199019451672</v>
      </c>
      <c r="C322" s="302">
        <v>0.31573295604009954</v>
      </c>
      <c r="D322" s="302">
        <v>8.0827107880277513E-2</v>
      </c>
      <c r="E322" s="302">
        <f t="shared" si="140"/>
        <v>0.94055205411489373</v>
      </c>
      <c r="F322" s="303"/>
      <c r="G322" s="302">
        <v>0.3819832497827258</v>
      </c>
      <c r="H322" s="302">
        <v>0.23244701019651817</v>
      </c>
      <c r="I322" s="302">
        <v>8.7212887264987021E-2</v>
      </c>
      <c r="J322" s="302">
        <f t="shared" si="143"/>
        <v>0.70164314724423094</v>
      </c>
      <c r="K322" s="303"/>
      <c r="L322" s="302">
        <v>0.35244508742136887</v>
      </c>
      <c r="M322" s="302">
        <v>0.37678023089850887</v>
      </c>
      <c r="N322" s="302">
        <v>0.19750183547074968</v>
      </c>
      <c r="O322" s="302">
        <f t="shared" si="142"/>
        <v>0.92672715379062742</v>
      </c>
    </row>
    <row r="323" spans="1:15" s="236" customFormat="1" x14ac:dyDescent="0.2">
      <c r="A323" s="237" t="str">
        <f>name!E$12</f>
        <v>Elementary occupations</v>
      </c>
      <c r="B323" s="302">
        <v>1.2820008493256922</v>
      </c>
      <c r="C323" s="302">
        <v>1.8283942912709825</v>
      </c>
      <c r="D323" s="302">
        <v>0.84599349116266365</v>
      </c>
      <c r="E323" s="302">
        <f t="shared" si="140"/>
        <v>3.9563886317593386</v>
      </c>
      <c r="F323" s="303"/>
      <c r="G323" s="302">
        <v>0.95390909350411535</v>
      </c>
      <c r="H323" s="302">
        <v>1.3428660897511371</v>
      </c>
      <c r="I323" s="302">
        <v>0.74522640812457941</v>
      </c>
      <c r="J323" s="302">
        <f t="shared" si="143"/>
        <v>3.0420015913798322</v>
      </c>
      <c r="K323" s="303"/>
      <c r="L323" s="302">
        <v>0.74482245918209566</v>
      </c>
      <c r="M323" s="302">
        <v>1.4626039114993274</v>
      </c>
      <c r="N323" s="302">
        <v>1.366755710097509</v>
      </c>
      <c r="O323" s="302">
        <f t="shared" si="142"/>
        <v>3.5741820807789324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49.872527400566064</v>
      </c>
      <c r="C325" s="311">
        <f t="shared" ref="C325:E325" si="144">SUM(C315:C323)</f>
        <v>22.282805913368328</v>
      </c>
      <c r="D325" s="311">
        <f t="shared" si="144"/>
        <v>4.4946666860656226</v>
      </c>
      <c r="E325" s="311">
        <f t="shared" si="144"/>
        <v>76.650000000000006</v>
      </c>
      <c r="F325" s="311"/>
      <c r="G325" s="311">
        <f t="shared" ref="G325:J325" si="145">SUM(G315:G323)</f>
        <v>49.951007040108109</v>
      </c>
      <c r="H325" s="311">
        <f t="shared" si="145"/>
        <v>21.985379590754448</v>
      </c>
      <c r="I325" s="311">
        <f t="shared" si="145"/>
        <v>3.9136133691373294</v>
      </c>
      <c r="J325" s="311">
        <f t="shared" si="145"/>
        <v>75.849999999999866</v>
      </c>
      <c r="K325" s="311"/>
      <c r="L325" s="311">
        <f t="shared" ref="L325:O325" si="146">SUM(L315:L323)</f>
        <v>51.450402450387315</v>
      </c>
      <c r="M325" s="311">
        <f t="shared" si="146"/>
        <v>24.140703776783035</v>
      </c>
      <c r="N325" s="311">
        <f t="shared" si="146"/>
        <v>4.2108937728297047</v>
      </c>
      <c r="O325" s="311">
        <f t="shared" si="146"/>
        <v>79.802000000000078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2.9691811984605603</v>
      </c>
      <c r="C332" s="302">
        <v>1.1850685594770374</v>
      </c>
      <c r="D332" s="302">
        <v>1.7046194743182768</v>
      </c>
      <c r="E332" s="302">
        <f>SUM(B332:D332)</f>
        <v>5.8588692322558735</v>
      </c>
      <c r="F332" s="303"/>
      <c r="G332" s="302">
        <v>2.8317402805828564</v>
      </c>
      <c r="H332" s="302">
        <v>1.7132799653255424</v>
      </c>
      <c r="I332" s="302">
        <v>1.9081373204158099</v>
      </c>
      <c r="J332" s="302">
        <f>SUM(G332:I332)</f>
        <v>6.453157566324208</v>
      </c>
      <c r="K332" s="303"/>
      <c r="L332" s="302">
        <v>2.8904355799893207</v>
      </c>
      <c r="M332" s="302">
        <v>1.9631397668608734</v>
      </c>
      <c r="N332" s="302">
        <v>2.0423712478289935</v>
      </c>
      <c r="O332" s="302">
        <f>SUM(L332:N332)</f>
        <v>6.895946594679188</v>
      </c>
    </row>
    <row r="333" spans="1:15" s="236" customFormat="1" x14ac:dyDescent="0.2">
      <c r="A333" s="237" t="str">
        <f>name!E$5</f>
        <v>Professional occupations</v>
      </c>
      <c r="B333" s="302">
        <v>46.934799352700594</v>
      </c>
      <c r="C333" s="302">
        <v>27.161370992215694</v>
      </c>
      <c r="D333" s="302">
        <v>9.0207847165612609</v>
      </c>
      <c r="E333" s="302">
        <f t="shared" ref="E333:E340" si="147">SUM(B333:D333)</f>
        <v>83.116955061477555</v>
      </c>
      <c r="F333" s="303"/>
      <c r="G333" s="302">
        <v>47.577527406046201</v>
      </c>
      <c r="H333" s="302">
        <v>33.095970470090911</v>
      </c>
      <c r="I333" s="302">
        <v>11.372708377984095</v>
      </c>
      <c r="J333" s="302">
        <f t="shared" ref="J333:J335" si="148">SUM(G333:I333)</f>
        <v>92.046206254121202</v>
      </c>
      <c r="K333" s="303"/>
      <c r="L333" s="302">
        <v>50.847497832026527</v>
      </c>
      <c r="M333" s="302">
        <v>38.51024982530766</v>
      </c>
      <c r="N333" s="302">
        <v>11.615355711983421</v>
      </c>
      <c r="O333" s="302">
        <f t="shared" ref="O333:O340" si="149">SUM(L333:N333)</f>
        <v>100.97310336931761</v>
      </c>
    </row>
    <row r="334" spans="1:15" s="236" customFormat="1" x14ac:dyDescent="0.2">
      <c r="A334" s="237" t="str">
        <f>name!E$6</f>
        <v>Associate professional occupations</v>
      </c>
      <c r="B334" s="302">
        <v>5.4822788665212432</v>
      </c>
      <c r="C334" s="302">
        <v>5.3691473037655744</v>
      </c>
      <c r="D334" s="302">
        <v>4.4566162473150035</v>
      </c>
      <c r="E334" s="302">
        <f t="shared" si="147"/>
        <v>15.308042417601822</v>
      </c>
      <c r="F334" s="303"/>
      <c r="G334" s="302">
        <v>5.5105335790900503</v>
      </c>
      <c r="H334" s="302">
        <v>6.4009715462883303</v>
      </c>
      <c r="I334" s="302">
        <v>3.9714995186912536</v>
      </c>
      <c r="J334" s="302">
        <f t="shared" si="148"/>
        <v>15.883004644069633</v>
      </c>
      <c r="K334" s="303"/>
      <c r="L334" s="302">
        <v>5.1314707787070981</v>
      </c>
      <c r="M334" s="302">
        <v>6.1471080620149294</v>
      </c>
      <c r="N334" s="302">
        <v>4.0353764109920878</v>
      </c>
      <c r="O334" s="302">
        <f t="shared" si="149"/>
        <v>15.313955251714114</v>
      </c>
    </row>
    <row r="335" spans="1:15" s="236" customFormat="1" x14ac:dyDescent="0.2">
      <c r="A335" s="237" t="str">
        <f>name!E$7</f>
        <v>Administrative and secretarial occupations</v>
      </c>
      <c r="B335" s="302">
        <v>4.2444706007483548</v>
      </c>
      <c r="C335" s="302">
        <v>7.3730676239897219</v>
      </c>
      <c r="D335" s="302">
        <v>0.66505203546441993</v>
      </c>
      <c r="E335" s="302">
        <f t="shared" si="147"/>
        <v>12.282590260202497</v>
      </c>
      <c r="F335" s="303"/>
      <c r="G335" s="302">
        <v>3.4109276755365028</v>
      </c>
      <c r="H335" s="302">
        <v>6.9229678924876792</v>
      </c>
      <c r="I335" s="302">
        <v>0.5322279238852875</v>
      </c>
      <c r="J335" s="302">
        <f t="shared" si="148"/>
        <v>10.86612349190947</v>
      </c>
      <c r="K335" s="303"/>
      <c r="L335" s="302">
        <v>2.021348707258571</v>
      </c>
      <c r="M335" s="302">
        <v>3.420857003654326</v>
      </c>
      <c r="N335" s="302">
        <v>0.43166046204618469</v>
      </c>
      <c r="O335" s="302">
        <f t="shared" si="149"/>
        <v>5.8738661729590813</v>
      </c>
    </row>
    <row r="336" spans="1:15" s="236" customFormat="1" x14ac:dyDescent="0.2">
      <c r="A336" s="237" t="str">
        <f>name!E$8</f>
        <v>Skilled trades occupations</v>
      </c>
      <c r="B336" s="302">
        <v>1.5571351606820567</v>
      </c>
      <c r="C336" s="302">
        <v>0.95537432621779972</v>
      </c>
      <c r="D336" s="302">
        <v>0.42774183023505302</v>
      </c>
      <c r="E336" s="302">
        <f t="shared" si="147"/>
        <v>2.9402513171349094</v>
      </c>
      <c r="F336" s="303"/>
      <c r="G336" s="302">
        <v>1.0717091864674946</v>
      </c>
      <c r="H336" s="302">
        <v>0.71438636666801514</v>
      </c>
      <c r="I336" s="302">
        <v>0.3849295650589345</v>
      </c>
      <c r="J336" s="302">
        <f>SUM(G336:I336)</f>
        <v>2.1710251181944442</v>
      </c>
      <c r="K336" s="303"/>
      <c r="L336" s="302">
        <v>0.75340074073171215</v>
      </c>
      <c r="M336" s="302">
        <v>0.41741678628799506</v>
      </c>
      <c r="N336" s="302">
        <v>0.39354237622965227</v>
      </c>
      <c r="O336" s="302">
        <f t="shared" si="149"/>
        <v>1.5643599032493594</v>
      </c>
    </row>
    <row r="337" spans="1:15" s="236" customFormat="1" x14ac:dyDescent="0.2">
      <c r="A337" s="237" t="str">
        <f>name!E$9</f>
        <v>Caring, leisure and other service occupations</v>
      </c>
      <c r="B337" s="302">
        <v>16.16433452705845</v>
      </c>
      <c r="C337" s="302">
        <v>19.544750086016176</v>
      </c>
      <c r="D337" s="302">
        <v>1.5168766617278784</v>
      </c>
      <c r="E337" s="302">
        <f t="shared" si="147"/>
        <v>37.225961274802501</v>
      </c>
      <c r="F337" s="303"/>
      <c r="G337" s="302">
        <v>13.559907566725997</v>
      </c>
      <c r="H337" s="302">
        <v>19.681793973655576</v>
      </c>
      <c r="I337" s="302">
        <v>1.3935576344214229</v>
      </c>
      <c r="J337" s="302">
        <f t="shared" ref="J337:J340" si="150">SUM(G337:I337)</f>
        <v>34.635259174802989</v>
      </c>
      <c r="K337" s="303"/>
      <c r="L337" s="302">
        <v>15.881919234341019</v>
      </c>
      <c r="M337" s="302">
        <v>19.392617969752507</v>
      </c>
      <c r="N337" s="302">
        <v>1.6327764673229339</v>
      </c>
      <c r="O337" s="302">
        <f t="shared" si="149"/>
        <v>36.90731367141646</v>
      </c>
    </row>
    <row r="338" spans="1:15" s="236" customFormat="1" x14ac:dyDescent="0.2">
      <c r="A338" s="237" t="str">
        <f>name!E$10</f>
        <v>Sales and customer service occupations</v>
      </c>
      <c r="B338" s="302">
        <v>0.3838255160550777</v>
      </c>
      <c r="C338" s="302">
        <v>0.60348686582003008</v>
      </c>
      <c r="D338" s="302">
        <v>0.29807160956118378</v>
      </c>
      <c r="E338" s="302">
        <f t="shared" si="147"/>
        <v>1.2853839914362915</v>
      </c>
      <c r="F338" s="303"/>
      <c r="G338" s="302">
        <v>0.31419148682704318</v>
      </c>
      <c r="H338" s="302">
        <v>0.58220907596031624</v>
      </c>
      <c r="I338" s="302">
        <v>0.21025110636982242</v>
      </c>
      <c r="J338" s="302">
        <f t="shared" si="150"/>
        <v>1.1066516691571819</v>
      </c>
      <c r="K338" s="303"/>
      <c r="L338" s="302">
        <v>0.32678471641371909</v>
      </c>
      <c r="M338" s="302">
        <v>0.52599089100985719</v>
      </c>
      <c r="N338" s="302">
        <v>0.23287647049770385</v>
      </c>
      <c r="O338" s="302">
        <f t="shared" si="149"/>
        <v>1.0856520779212802</v>
      </c>
    </row>
    <row r="339" spans="1:15" s="236" customFormat="1" x14ac:dyDescent="0.2">
      <c r="A339" s="237" t="str">
        <f>name!E$11</f>
        <v>Process, plant and machine operatives</v>
      </c>
      <c r="B339" s="302">
        <v>0.24074977485400914</v>
      </c>
      <c r="C339" s="302">
        <v>0.44283237233014155</v>
      </c>
      <c r="D339" s="302">
        <v>2.8899198595405893</v>
      </c>
      <c r="E339" s="302">
        <f t="shared" si="147"/>
        <v>3.5735020067247398</v>
      </c>
      <c r="F339" s="303"/>
      <c r="G339" s="302">
        <v>0.15979820702342568</v>
      </c>
      <c r="H339" s="302">
        <v>0.39261997696534401</v>
      </c>
      <c r="I339" s="302">
        <v>3.7966284292887287</v>
      </c>
      <c r="J339" s="302">
        <f t="shared" si="150"/>
        <v>4.3490466132774985</v>
      </c>
      <c r="K339" s="303"/>
      <c r="L339" s="302">
        <v>0.13261232214066507</v>
      </c>
      <c r="M339" s="302">
        <v>0.47678632349992078</v>
      </c>
      <c r="N339" s="302">
        <v>4.1423982621369424</v>
      </c>
      <c r="O339" s="302">
        <f t="shared" si="149"/>
        <v>4.7517969077775284</v>
      </c>
    </row>
    <row r="340" spans="1:15" s="236" customFormat="1" x14ac:dyDescent="0.2">
      <c r="A340" s="237" t="str">
        <f>name!E$12</f>
        <v>Elementary occupations</v>
      </c>
      <c r="B340" s="302">
        <v>0.91336443588075189</v>
      </c>
      <c r="C340" s="302">
        <v>10.54336206496558</v>
      </c>
      <c r="D340" s="302">
        <v>0.3627179375173471</v>
      </c>
      <c r="E340" s="302">
        <f t="shared" si="147"/>
        <v>11.819444438363679</v>
      </c>
      <c r="F340" s="303"/>
      <c r="G340" s="302">
        <v>0.62997953299437237</v>
      </c>
      <c r="H340" s="302">
        <v>8.3461984518070711</v>
      </c>
      <c r="I340" s="302">
        <v>0.19734748334193009</v>
      </c>
      <c r="J340" s="302">
        <f t="shared" si="150"/>
        <v>9.1735254681433744</v>
      </c>
      <c r="K340" s="303"/>
      <c r="L340" s="302">
        <v>0.43925156299724583</v>
      </c>
      <c r="M340" s="302">
        <v>4.7083553214912373</v>
      </c>
      <c r="N340" s="302">
        <v>0.30739916647679077</v>
      </c>
      <c r="O340" s="302">
        <f t="shared" si="149"/>
        <v>5.4550060509652738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78.890139432961107</v>
      </c>
      <c r="C342" s="311">
        <f t="shared" ref="C342:E342" si="151">SUM(C332:C340)</f>
        <v>73.178460194797751</v>
      </c>
      <c r="D342" s="311">
        <f t="shared" si="151"/>
        <v>21.342400372241013</v>
      </c>
      <c r="E342" s="311">
        <f t="shared" si="151"/>
        <v>173.41099999999989</v>
      </c>
      <c r="F342" s="311"/>
      <c r="G342" s="311">
        <f t="shared" ref="G342:J342" si="152">SUM(G332:G340)</f>
        <v>75.066314921293952</v>
      </c>
      <c r="H342" s="311">
        <f t="shared" si="152"/>
        <v>77.850397719248789</v>
      </c>
      <c r="I342" s="311">
        <f t="shared" si="152"/>
        <v>23.767287359457281</v>
      </c>
      <c r="J342" s="311">
        <f t="shared" si="152"/>
        <v>176.684</v>
      </c>
      <c r="K342" s="311"/>
      <c r="L342" s="311">
        <f t="shared" ref="L342:O342" si="153">SUM(L332:L340)</f>
        <v>78.42472147460586</v>
      </c>
      <c r="M342" s="311">
        <f t="shared" si="153"/>
        <v>75.562521949879297</v>
      </c>
      <c r="N342" s="311">
        <f t="shared" si="153"/>
        <v>24.833756575514712</v>
      </c>
      <c r="O342" s="311">
        <f t="shared" si="153"/>
        <v>178.82099999999991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7.7903541404091161</v>
      </c>
      <c r="C349" s="302">
        <v>2.3709441546602559</v>
      </c>
      <c r="D349" s="302">
        <v>1.0057553032114839</v>
      </c>
      <c r="E349" s="302">
        <f>SUM(B349:D349)</f>
        <v>11.167053598280855</v>
      </c>
      <c r="F349" s="303"/>
      <c r="G349" s="302">
        <v>8.2831022528861205</v>
      </c>
      <c r="H349" s="302">
        <v>3.3921985031165729</v>
      </c>
      <c r="I349" s="302">
        <v>1.3894363361058182</v>
      </c>
      <c r="J349" s="302">
        <f>SUM(G349:I349)</f>
        <v>13.064737092108512</v>
      </c>
      <c r="K349" s="303"/>
      <c r="L349" s="302">
        <v>10.073647018510659</v>
      </c>
      <c r="M349" s="302">
        <v>3.9249122269680421</v>
      </c>
      <c r="N349" s="302">
        <v>1.583926569787961</v>
      </c>
      <c r="O349" s="302">
        <f>SUM(L349:N349)</f>
        <v>15.582485815266661</v>
      </c>
    </row>
    <row r="350" spans="1:15" s="236" customFormat="1" x14ac:dyDescent="0.2">
      <c r="A350" s="237" t="str">
        <f>name!E$5</f>
        <v>Professional occupations</v>
      </c>
      <c r="B350" s="302">
        <v>38.775145127533662</v>
      </c>
      <c r="C350" s="302">
        <v>19.302726362170024</v>
      </c>
      <c r="D350" s="302">
        <v>6.3888937289021461</v>
      </c>
      <c r="E350" s="302">
        <f t="shared" ref="E350:E357" si="154">SUM(B350:D350)</f>
        <v>64.466765218605829</v>
      </c>
      <c r="F350" s="303"/>
      <c r="G350" s="302">
        <v>43.790489123565393</v>
      </c>
      <c r="H350" s="302">
        <v>24.043178154833555</v>
      </c>
      <c r="I350" s="302">
        <v>7.7484767635092764</v>
      </c>
      <c r="J350" s="302">
        <f t="shared" ref="J350:J352" si="155">SUM(G350:I350)</f>
        <v>75.582144041908222</v>
      </c>
      <c r="K350" s="303"/>
      <c r="L350" s="302">
        <v>54.304459591194174</v>
      </c>
      <c r="M350" s="302">
        <v>27.58786293499799</v>
      </c>
      <c r="N350" s="302">
        <v>9.3135779762909952</v>
      </c>
      <c r="O350" s="302">
        <f t="shared" ref="O350:O357" si="156">SUM(L350:N350)</f>
        <v>91.205900502483161</v>
      </c>
    </row>
    <row r="351" spans="1:15" s="236" customFormat="1" x14ac:dyDescent="0.2">
      <c r="A351" s="237" t="str">
        <f>name!E$6</f>
        <v>Associate professional occupations</v>
      </c>
      <c r="B351" s="302">
        <v>16.39677798654952</v>
      </c>
      <c r="C351" s="302">
        <v>11.24646974909602</v>
      </c>
      <c r="D351" s="302">
        <v>3.6571277756780418</v>
      </c>
      <c r="E351" s="302">
        <f t="shared" si="154"/>
        <v>31.30037551132358</v>
      </c>
      <c r="F351" s="303"/>
      <c r="G351" s="302">
        <v>18.070536968067742</v>
      </c>
      <c r="H351" s="302">
        <v>13.700126802160785</v>
      </c>
      <c r="I351" s="302">
        <v>3.1250565544323115</v>
      </c>
      <c r="J351" s="302">
        <f t="shared" si="155"/>
        <v>34.895720324660836</v>
      </c>
      <c r="K351" s="303"/>
      <c r="L351" s="302">
        <v>20.136461153437807</v>
      </c>
      <c r="M351" s="302">
        <v>14.3816080166178</v>
      </c>
      <c r="N351" s="302">
        <v>4.1842363986103388</v>
      </c>
      <c r="O351" s="302">
        <f t="shared" si="156"/>
        <v>38.702305568665949</v>
      </c>
    </row>
    <row r="352" spans="1:15" s="236" customFormat="1" x14ac:dyDescent="0.2">
      <c r="A352" s="237" t="str">
        <f>name!E$7</f>
        <v>Administrative and secretarial occupations</v>
      </c>
      <c r="B352" s="302">
        <v>11.978754007784556</v>
      </c>
      <c r="C352" s="302">
        <v>15.306911693671267</v>
      </c>
      <c r="D352" s="302">
        <v>0.98024252895986141</v>
      </c>
      <c r="E352" s="302">
        <f t="shared" si="154"/>
        <v>28.265908230415686</v>
      </c>
      <c r="F352" s="303"/>
      <c r="G352" s="302">
        <v>11.029284990593798</v>
      </c>
      <c r="H352" s="302">
        <v>14.437220272140257</v>
      </c>
      <c r="I352" s="302">
        <v>0.63167025185852577</v>
      </c>
      <c r="J352" s="302">
        <f t="shared" si="155"/>
        <v>26.09817551459258</v>
      </c>
      <c r="K352" s="303"/>
      <c r="L352" s="302">
        <v>9.2987688953305785</v>
      </c>
      <c r="M352" s="302">
        <v>8.1507903946406639</v>
      </c>
      <c r="N352" s="302">
        <v>0.39539606357522661</v>
      </c>
      <c r="O352" s="302">
        <f t="shared" si="156"/>
        <v>17.844955353546467</v>
      </c>
    </row>
    <row r="353" spans="1:15" s="236" customFormat="1" x14ac:dyDescent="0.2">
      <c r="A353" s="237" t="str">
        <f>name!E$8</f>
        <v>Skilled trades occupations</v>
      </c>
      <c r="B353" s="302">
        <v>1.4975607633367896</v>
      </c>
      <c r="C353" s="302">
        <v>1.3427525100740598</v>
      </c>
      <c r="D353" s="302">
        <v>0.29167129790246926</v>
      </c>
      <c r="E353" s="302">
        <f t="shared" si="154"/>
        <v>3.131984571313319</v>
      </c>
      <c r="F353" s="303"/>
      <c r="G353" s="302">
        <v>1.0536643478912158</v>
      </c>
      <c r="H353" s="302">
        <v>0.99333485604423288</v>
      </c>
      <c r="I353" s="302">
        <v>0.4228066764997585</v>
      </c>
      <c r="J353" s="302">
        <f>SUM(G353:I353)</f>
        <v>2.469805880435207</v>
      </c>
      <c r="K353" s="303"/>
      <c r="L353" s="302">
        <v>0.78776789683878978</v>
      </c>
      <c r="M353" s="302">
        <v>0.79546942048449576</v>
      </c>
      <c r="N353" s="302">
        <v>0.40374783754552274</v>
      </c>
      <c r="O353" s="302">
        <f t="shared" si="156"/>
        <v>1.9869851548688082</v>
      </c>
    </row>
    <row r="354" spans="1:15" s="236" customFormat="1" x14ac:dyDescent="0.2">
      <c r="A354" s="237" t="str">
        <f>name!E$9</f>
        <v>Caring, leisure and other service occupations</v>
      </c>
      <c r="B354" s="302">
        <v>42.299083809401672</v>
      </c>
      <c r="C354" s="302">
        <v>36.60542869568058</v>
      </c>
      <c r="D354" s="302">
        <v>9.1761978126297805</v>
      </c>
      <c r="E354" s="302">
        <f t="shared" si="154"/>
        <v>88.080710317712033</v>
      </c>
      <c r="F354" s="303"/>
      <c r="G354" s="302">
        <v>40.785604318934134</v>
      </c>
      <c r="H354" s="302">
        <v>37.446485497592491</v>
      </c>
      <c r="I354" s="302">
        <v>8.801683147648772</v>
      </c>
      <c r="J354" s="302">
        <f t="shared" ref="J354:J357" si="157">SUM(G354:I354)</f>
        <v>87.033772964175398</v>
      </c>
      <c r="K354" s="303"/>
      <c r="L354" s="302">
        <v>51.361736243319775</v>
      </c>
      <c r="M354" s="302">
        <v>42.366071342260788</v>
      </c>
      <c r="N354" s="302">
        <v>10.74646775310592</v>
      </c>
      <c r="O354" s="302">
        <f t="shared" si="156"/>
        <v>104.47427533868648</v>
      </c>
    </row>
    <row r="355" spans="1:15" s="236" customFormat="1" x14ac:dyDescent="0.2">
      <c r="A355" s="237" t="str">
        <f>name!E$10</f>
        <v>Sales and customer service occupations</v>
      </c>
      <c r="B355" s="302">
        <v>1.5617261312908355</v>
      </c>
      <c r="C355" s="302">
        <v>1.7633110793569891</v>
      </c>
      <c r="D355" s="302">
        <v>0.2466772802323273</v>
      </c>
      <c r="E355" s="302">
        <f t="shared" si="154"/>
        <v>3.5717144908801517</v>
      </c>
      <c r="F355" s="303"/>
      <c r="G355" s="302">
        <v>1.443818159295674</v>
      </c>
      <c r="H355" s="302">
        <v>1.6586962386213111</v>
      </c>
      <c r="I355" s="302">
        <v>0.16214645826232463</v>
      </c>
      <c r="J355" s="302">
        <f t="shared" si="157"/>
        <v>3.2646608561793093</v>
      </c>
      <c r="K355" s="303"/>
      <c r="L355" s="302">
        <v>1.6532881942430766</v>
      </c>
      <c r="M355" s="302">
        <v>1.7813086669822724</v>
      </c>
      <c r="N355" s="302">
        <v>0.24553494846115517</v>
      </c>
      <c r="O355" s="302">
        <f t="shared" si="156"/>
        <v>3.6801318096865039</v>
      </c>
    </row>
    <row r="356" spans="1:15" s="236" customFormat="1" x14ac:dyDescent="0.2">
      <c r="A356" s="237" t="str">
        <f>name!E$11</f>
        <v>Process, plant and machine operatives</v>
      </c>
      <c r="B356" s="302">
        <v>0.40604284252807293</v>
      </c>
      <c r="C356" s="302">
        <v>1.1533139808544142</v>
      </c>
      <c r="D356" s="302">
        <v>6.1377475473803685E-2</v>
      </c>
      <c r="E356" s="302">
        <f t="shared" si="154"/>
        <v>1.6207342988562907</v>
      </c>
      <c r="F356" s="303"/>
      <c r="G356" s="302">
        <v>0.28892698263520844</v>
      </c>
      <c r="H356" s="302">
        <v>0.93275281260314757</v>
      </c>
      <c r="I356" s="302">
        <v>9.7566076288023149E-2</v>
      </c>
      <c r="J356" s="302">
        <f t="shared" si="157"/>
        <v>1.3192458715263791</v>
      </c>
      <c r="K356" s="303"/>
      <c r="L356" s="302">
        <v>0.21457940343088519</v>
      </c>
      <c r="M356" s="302">
        <v>0.87800072480676428</v>
      </c>
      <c r="N356" s="302">
        <v>8.1247150636789681E-2</v>
      </c>
      <c r="O356" s="302">
        <f t="shared" si="156"/>
        <v>1.1738272788744393</v>
      </c>
    </row>
    <row r="357" spans="1:15" s="236" customFormat="1" x14ac:dyDescent="0.2">
      <c r="A357" s="237" t="str">
        <f>name!E$12</f>
        <v>Elementary occupations</v>
      </c>
      <c r="B357" s="302">
        <v>1.874418712732657</v>
      </c>
      <c r="C357" s="302">
        <v>6.0284728361989615</v>
      </c>
      <c r="D357" s="302">
        <v>0.12286221368074218</v>
      </c>
      <c r="E357" s="302">
        <f t="shared" si="154"/>
        <v>8.0257537626123607</v>
      </c>
      <c r="F357" s="303"/>
      <c r="G357" s="302">
        <v>1.4971057555344078</v>
      </c>
      <c r="H357" s="302">
        <v>4.4890250861452836</v>
      </c>
      <c r="I357" s="302">
        <v>8.1606612734141298E-2</v>
      </c>
      <c r="J357" s="302">
        <f t="shared" si="157"/>
        <v>6.0677374544138329</v>
      </c>
      <c r="K357" s="303"/>
      <c r="L357" s="302">
        <v>0.63267409988212275</v>
      </c>
      <c r="M357" s="302">
        <v>3.0711785741187887</v>
      </c>
      <c r="N357" s="302">
        <v>4.0280503920721258E-2</v>
      </c>
      <c r="O357" s="302">
        <f t="shared" si="156"/>
        <v>3.7441331779216327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122.57986352156689</v>
      </c>
      <c r="C359" s="311">
        <f t="shared" ref="C359:E359" si="158">SUM(C349:C357)</f>
        <v>95.120331061762585</v>
      </c>
      <c r="D359" s="311">
        <f t="shared" si="158"/>
        <v>21.930805416670658</v>
      </c>
      <c r="E359" s="311">
        <f t="shared" si="158"/>
        <v>239.63100000000011</v>
      </c>
      <c r="F359" s="311"/>
      <c r="G359" s="311">
        <f t="shared" ref="G359:J359" si="159">SUM(G349:G357)</f>
        <v>126.24253289940368</v>
      </c>
      <c r="H359" s="311">
        <f t="shared" si="159"/>
        <v>101.09301822325764</v>
      </c>
      <c r="I359" s="311">
        <f t="shared" si="159"/>
        <v>22.460448877338951</v>
      </c>
      <c r="J359" s="311">
        <f t="shared" si="159"/>
        <v>249.79600000000033</v>
      </c>
      <c r="K359" s="311"/>
      <c r="L359" s="311">
        <f t="shared" ref="L359:O359" si="160">SUM(L349:L357)</f>
        <v>148.46338249618788</v>
      </c>
      <c r="M359" s="311">
        <f t="shared" si="160"/>
        <v>102.93720230187762</v>
      </c>
      <c r="N359" s="311">
        <f t="shared" si="160"/>
        <v>26.994415201934633</v>
      </c>
      <c r="O359" s="311">
        <f t="shared" si="160"/>
        <v>278.39500000000015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4.3186704536922731</v>
      </c>
      <c r="C366" s="302">
        <v>2.1267811945530917</v>
      </c>
      <c r="D366" s="302">
        <v>0.92569115385835088</v>
      </c>
      <c r="E366" s="302">
        <f>SUM(B366:D366)</f>
        <v>7.3711428021037158</v>
      </c>
      <c r="F366" s="303"/>
      <c r="G366" s="302">
        <v>4.799357824275222</v>
      </c>
      <c r="H366" s="302">
        <v>3.457036424985684</v>
      </c>
      <c r="I366" s="302">
        <v>0.78935974911968398</v>
      </c>
      <c r="J366" s="302">
        <f>SUM(G366:I366)</f>
        <v>9.0457539983805901</v>
      </c>
      <c r="K366" s="303"/>
      <c r="L366" s="302">
        <v>5.865127670534279</v>
      </c>
      <c r="M366" s="302">
        <v>5.5662772629122887</v>
      </c>
      <c r="N366" s="302">
        <v>0.71960648420657258</v>
      </c>
      <c r="O366" s="302">
        <f>SUM(L366:N366)</f>
        <v>12.151011417653141</v>
      </c>
    </row>
    <row r="367" spans="1:15" s="236" customFormat="1" x14ac:dyDescent="0.2">
      <c r="A367" s="237" t="str">
        <f>name!E$5</f>
        <v>Professional occupations</v>
      </c>
      <c r="B367" s="302">
        <v>2.9425578369821337</v>
      </c>
      <c r="C367" s="302">
        <v>1.4170407236179698</v>
      </c>
      <c r="D367" s="302">
        <v>3.5208226792539237</v>
      </c>
      <c r="E367" s="302">
        <f t="shared" ref="E367:E374" si="161">SUM(B367:D367)</f>
        <v>7.8804212398540265</v>
      </c>
      <c r="F367" s="303"/>
      <c r="G367" s="302">
        <v>3.7832253216926333</v>
      </c>
      <c r="H367" s="302">
        <v>2.4183181607037563</v>
      </c>
      <c r="I367" s="302">
        <v>3.2649907261760913</v>
      </c>
      <c r="J367" s="302">
        <f t="shared" ref="J367:J369" si="162">SUM(G367:I367)</f>
        <v>9.4665342085724813</v>
      </c>
      <c r="K367" s="303"/>
      <c r="L367" s="302">
        <v>4.0544180336434064</v>
      </c>
      <c r="M367" s="302">
        <v>3.3160527225501051</v>
      </c>
      <c r="N367" s="302">
        <v>3.1774746666896068</v>
      </c>
      <c r="O367" s="302">
        <f t="shared" ref="O367:O374" si="163">SUM(L367:N367)</f>
        <v>10.547945422883117</v>
      </c>
    </row>
    <row r="368" spans="1:15" s="236" customFormat="1" x14ac:dyDescent="0.2">
      <c r="A368" s="237" t="str">
        <f>name!E$6</f>
        <v>Associate professional occupations</v>
      </c>
      <c r="B368" s="302">
        <v>3.5125651128103335</v>
      </c>
      <c r="C368" s="302">
        <v>2.3431659780139773</v>
      </c>
      <c r="D368" s="302">
        <v>10.950517379728195</v>
      </c>
      <c r="E368" s="302">
        <f t="shared" si="161"/>
        <v>16.806248470552504</v>
      </c>
      <c r="F368" s="303"/>
      <c r="G368" s="302">
        <v>3.881985367291175</v>
      </c>
      <c r="H368" s="302">
        <v>3.0922310235526247</v>
      </c>
      <c r="I368" s="302">
        <v>11.305331989864694</v>
      </c>
      <c r="J368" s="302">
        <f t="shared" si="162"/>
        <v>18.279548380708494</v>
      </c>
      <c r="K368" s="303"/>
      <c r="L368" s="302">
        <v>3.8608694192073534</v>
      </c>
      <c r="M368" s="302">
        <v>2.8468250835773525</v>
      </c>
      <c r="N368" s="302">
        <v>12.305226565138931</v>
      </c>
      <c r="O368" s="302">
        <f t="shared" si="163"/>
        <v>19.012921067923635</v>
      </c>
    </row>
    <row r="369" spans="1:15" s="236" customFormat="1" x14ac:dyDescent="0.2">
      <c r="A369" s="237" t="str">
        <f>name!E$7</f>
        <v>Administrative and secretarial occupations</v>
      </c>
      <c r="B369" s="302">
        <v>1.1586947433856496</v>
      </c>
      <c r="C369" s="302">
        <v>3.0556254623122761</v>
      </c>
      <c r="D369" s="302">
        <v>0.29281095317524014</v>
      </c>
      <c r="E369" s="302">
        <f t="shared" si="161"/>
        <v>4.5071311588731655</v>
      </c>
      <c r="F369" s="303"/>
      <c r="G369" s="302">
        <v>1.227370417689633</v>
      </c>
      <c r="H369" s="302">
        <v>3.5528559902578203</v>
      </c>
      <c r="I369" s="302">
        <v>0.28915869816650458</v>
      </c>
      <c r="J369" s="302">
        <f t="shared" si="162"/>
        <v>5.0693851061139581</v>
      </c>
      <c r="K369" s="303"/>
      <c r="L369" s="302">
        <v>0.79311354794494193</v>
      </c>
      <c r="M369" s="302">
        <v>2.5281452359020045</v>
      </c>
      <c r="N369" s="302">
        <v>0.18236613322280321</v>
      </c>
      <c r="O369" s="302">
        <f t="shared" si="163"/>
        <v>3.5036249170697493</v>
      </c>
    </row>
    <row r="370" spans="1:15" s="236" customFormat="1" x14ac:dyDescent="0.2">
      <c r="A370" s="237" t="str">
        <f>name!E$8</f>
        <v>Skilled trades occupations</v>
      </c>
      <c r="B370" s="302">
        <v>2.3173460026305439</v>
      </c>
      <c r="C370" s="302">
        <v>1.0753004344004884</v>
      </c>
      <c r="D370" s="302">
        <v>1.4236752427497261</v>
      </c>
      <c r="E370" s="302">
        <f t="shared" si="161"/>
        <v>4.8163216797807582</v>
      </c>
      <c r="F370" s="303"/>
      <c r="G370" s="302">
        <v>2.0758813756278083</v>
      </c>
      <c r="H370" s="302">
        <v>1.1064007397154261</v>
      </c>
      <c r="I370" s="302">
        <v>1.3997810775869424</v>
      </c>
      <c r="J370" s="302">
        <f>SUM(G370:I370)</f>
        <v>4.5820631929301765</v>
      </c>
      <c r="K370" s="303"/>
      <c r="L370" s="302">
        <v>2.0057448255089754</v>
      </c>
      <c r="M370" s="302">
        <v>2.1743833453993049</v>
      </c>
      <c r="N370" s="302">
        <v>1.803367462653374</v>
      </c>
      <c r="O370" s="302">
        <f t="shared" si="163"/>
        <v>5.9834956335616543</v>
      </c>
    </row>
    <row r="371" spans="1:15" s="236" customFormat="1" x14ac:dyDescent="0.2">
      <c r="A371" s="237" t="str">
        <f>name!E$9</f>
        <v>Caring, leisure and other service occupations</v>
      </c>
      <c r="B371" s="302">
        <v>1.537546731917544</v>
      </c>
      <c r="C371" s="302">
        <v>2.734688147896962</v>
      </c>
      <c r="D371" s="302">
        <v>0.58413271479579787</v>
      </c>
      <c r="E371" s="302">
        <f t="shared" si="161"/>
        <v>4.8563675946103038</v>
      </c>
      <c r="F371" s="303"/>
      <c r="G371" s="302">
        <v>1.4786717334533035</v>
      </c>
      <c r="H371" s="302">
        <v>2.7205479683935918</v>
      </c>
      <c r="I371" s="302">
        <v>0.67775977029828505</v>
      </c>
      <c r="J371" s="302">
        <f t="shared" ref="J371:J374" si="164">SUM(G371:I371)</f>
        <v>4.8769794721451802</v>
      </c>
      <c r="K371" s="303"/>
      <c r="L371" s="302">
        <v>1.4705968673482022</v>
      </c>
      <c r="M371" s="302">
        <v>2.946539491287286</v>
      </c>
      <c r="N371" s="302">
        <v>0.63895457002153822</v>
      </c>
      <c r="O371" s="302">
        <f t="shared" si="163"/>
        <v>5.056090928657027</v>
      </c>
    </row>
    <row r="372" spans="1:15" s="236" customFormat="1" x14ac:dyDescent="0.2">
      <c r="A372" s="237" t="str">
        <f>name!E$10</f>
        <v>Sales and customer service occupations</v>
      </c>
      <c r="B372" s="302">
        <v>0.89577396280019528</v>
      </c>
      <c r="C372" s="302">
        <v>1.5778334002630525</v>
      </c>
      <c r="D372" s="302">
        <v>0.19501426370460415</v>
      </c>
      <c r="E372" s="302">
        <f t="shared" si="161"/>
        <v>2.6686216267678518</v>
      </c>
      <c r="F372" s="303"/>
      <c r="G372" s="302">
        <v>0.89859086082341977</v>
      </c>
      <c r="H372" s="302">
        <v>1.7377816788706235</v>
      </c>
      <c r="I372" s="302">
        <v>0.1308280090146155</v>
      </c>
      <c r="J372" s="302">
        <f t="shared" si="164"/>
        <v>2.7672005487086588</v>
      </c>
      <c r="K372" s="303"/>
      <c r="L372" s="302">
        <v>0.92340779721684563</v>
      </c>
      <c r="M372" s="302">
        <v>2.0170903217727187</v>
      </c>
      <c r="N372" s="302">
        <v>9.9203903712441088E-2</v>
      </c>
      <c r="O372" s="302">
        <f t="shared" si="163"/>
        <v>3.0397020227020053</v>
      </c>
    </row>
    <row r="373" spans="1:15" s="236" customFormat="1" x14ac:dyDescent="0.2">
      <c r="A373" s="237" t="str">
        <f>name!E$11</f>
        <v>Process, plant and machine operatives</v>
      </c>
      <c r="B373" s="302">
        <v>0.20682567645427136</v>
      </c>
      <c r="C373" s="302">
        <v>0.21028688840886645</v>
      </c>
      <c r="D373" s="302">
        <v>8.8072954788652277E-2</v>
      </c>
      <c r="E373" s="302">
        <f t="shared" si="161"/>
        <v>0.50518551965179004</v>
      </c>
      <c r="F373" s="303"/>
      <c r="G373" s="302">
        <v>0.1651479311633057</v>
      </c>
      <c r="H373" s="302">
        <v>0.21569995160282246</v>
      </c>
      <c r="I373" s="302">
        <v>0.1013734862994415</v>
      </c>
      <c r="J373" s="302">
        <f t="shared" si="164"/>
        <v>0.48222136906556962</v>
      </c>
      <c r="K373" s="303"/>
      <c r="L373" s="302">
        <v>0.14066397898824459</v>
      </c>
      <c r="M373" s="302">
        <v>0.26830714551801249</v>
      </c>
      <c r="N373" s="302">
        <v>0.1334905133250599</v>
      </c>
      <c r="O373" s="302">
        <f t="shared" si="163"/>
        <v>0.54246163783131696</v>
      </c>
    </row>
    <row r="374" spans="1:15" s="236" customFormat="1" x14ac:dyDescent="0.2">
      <c r="A374" s="237" t="str">
        <f>name!E$12</f>
        <v>Elementary occupations</v>
      </c>
      <c r="B374" s="302">
        <v>0.67413932438189794</v>
      </c>
      <c r="C374" s="302">
        <v>4.3163517887622351</v>
      </c>
      <c r="D374" s="302">
        <v>0.22806879466186866</v>
      </c>
      <c r="E374" s="302">
        <f t="shared" si="161"/>
        <v>5.218559907806001</v>
      </c>
      <c r="F374" s="303"/>
      <c r="G374" s="302">
        <v>0.55354434762539784</v>
      </c>
      <c r="H374" s="302">
        <v>3.8964620178291276</v>
      </c>
      <c r="I374" s="302">
        <v>0.1613073579204134</v>
      </c>
      <c r="J374" s="302">
        <f t="shared" si="164"/>
        <v>4.6113137233749386</v>
      </c>
      <c r="K374" s="303"/>
      <c r="L374" s="302">
        <v>0.49950192267697574</v>
      </c>
      <c r="M374" s="302">
        <v>2.8673999921844668</v>
      </c>
      <c r="N374" s="302">
        <v>0.20184503685685834</v>
      </c>
      <c r="O374" s="302">
        <f t="shared" si="163"/>
        <v>3.568746951718301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17.564119845054844</v>
      </c>
      <c r="C376" s="311">
        <f t="shared" ref="C376:E376" si="165">SUM(C366:C374)</f>
        <v>18.857074018228921</v>
      </c>
      <c r="D376" s="311">
        <f t="shared" si="165"/>
        <v>18.208806136716358</v>
      </c>
      <c r="E376" s="311">
        <f t="shared" si="165"/>
        <v>54.630000000000116</v>
      </c>
      <c r="F376" s="311"/>
      <c r="G376" s="311">
        <f t="shared" ref="G376:J376" si="166">SUM(G366:G374)</f>
        <v>18.863775179641895</v>
      </c>
      <c r="H376" s="311">
        <f t="shared" si="166"/>
        <v>22.197333955911471</v>
      </c>
      <c r="I376" s="311">
        <f t="shared" si="166"/>
        <v>18.119890864446671</v>
      </c>
      <c r="J376" s="311">
        <f t="shared" si="166"/>
        <v>59.181000000000047</v>
      </c>
      <c r="K376" s="311"/>
      <c r="L376" s="311">
        <f t="shared" ref="L376:O376" si="167">SUM(L366:L374)</f>
        <v>19.613444063069227</v>
      </c>
      <c r="M376" s="311">
        <f t="shared" si="167"/>
        <v>24.531020601103542</v>
      </c>
      <c r="N376" s="311">
        <f t="shared" si="167"/>
        <v>19.261535335827187</v>
      </c>
      <c r="O376" s="311">
        <f t="shared" si="167"/>
        <v>63.405999999999949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4.3095000626755517</v>
      </c>
      <c r="C383" s="302">
        <v>1.3122571085769881</v>
      </c>
      <c r="D383" s="302">
        <v>2.0176682201875638</v>
      </c>
      <c r="E383" s="302">
        <f>SUM(B383:D383)</f>
        <v>7.6394253914401036</v>
      </c>
      <c r="F383" s="303"/>
      <c r="G383" s="302">
        <v>4.2781425372179998</v>
      </c>
      <c r="H383" s="302">
        <v>2.3323408535571311</v>
      </c>
      <c r="I383" s="302">
        <v>1.6215523118426778</v>
      </c>
      <c r="J383" s="302">
        <f>SUM(G383:I383)</f>
        <v>8.232035702617809</v>
      </c>
      <c r="K383" s="303"/>
      <c r="L383" s="302">
        <v>5.0599551809776315</v>
      </c>
      <c r="M383" s="302">
        <v>3.3777621292477287</v>
      </c>
      <c r="N383" s="302">
        <v>1.6407006882692112</v>
      </c>
      <c r="O383" s="302">
        <f>SUM(L383:N383)</f>
        <v>10.078417998494571</v>
      </c>
    </row>
    <row r="384" spans="1:15" s="236" customFormat="1" x14ac:dyDescent="0.2">
      <c r="A384" s="237" t="str">
        <f>name!E$5</f>
        <v>Professional occupations</v>
      </c>
      <c r="B384" s="302">
        <v>5.7502614565423027</v>
      </c>
      <c r="C384" s="302">
        <v>1.43482114340725</v>
      </c>
      <c r="D384" s="302">
        <v>4.8669707209799951</v>
      </c>
      <c r="E384" s="302">
        <f t="shared" ref="E384:E391" si="168">SUM(B384:D384)</f>
        <v>12.052053320929549</v>
      </c>
      <c r="F384" s="303"/>
      <c r="G384" s="302">
        <v>5.6477531152391443</v>
      </c>
      <c r="H384" s="302">
        <v>2.3274468487791018</v>
      </c>
      <c r="I384" s="302">
        <v>4.2416922753220172</v>
      </c>
      <c r="J384" s="302">
        <f t="shared" ref="J384:J386" si="169">SUM(G384:I384)</f>
        <v>12.216892239340265</v>
      </c>
      <c r="K384" s="303"/>
      <c r="L384" s="302">
        <v>5.9507717654935401</v>
      </c>
      <c r="M384" s="302">
        <v>2.5006439737665223</v>
      </c>
      <c r="N384" s="302">
        <v>3.5838780244474369</v>
      </c>
      <c r="O384" s="302">
        <f t="shared" ref="O384:O391" si="170">SUM(L384:N384)</f>
        <v>12.035293763707498</v>
      </c>
    </row>
    <row r="385" spans="1:15" s="236" customFormat="1" x14ac:dyDescent="0.2">
      <c r="A385" s="237" t="str">
        <f>name!E$6</f>
        <v>Associate professional occupations</v>
      </c>
      <c r="B385" s="302">
        <v>2.5826289249026888</v>
      </c>
      <c r="C385" s="302">
        <v>1.2618841261033731</v>
      </c>
      <c r="D385" s="302">
        <v>3.7380502451777868</v>
      </c>
      <c r="E385" s="302">
        <f t="shared" si="168"/>
        <v>7.5825632961838485</v>
      </c>
      <c r="F385" s="303"/>
      <c r="G385" s="302">
        <v>2.4192735732762056</v>
      </c>
      <c r="H385" s="302">
        <v>1.7118236958547175</v>
      </c>
      <c r="I385" s="302">
        <v>3.7250554466193897</v>
      </c>
      <c r="J385" s="302">
        <f t="shared" si="169"/>
        <v>7.856152715750313</v>
      </c>
      <c r="K385" s="303"/>
      <c r="L385" s="302">
        <v>2.1193466658178686</v>
      </c>
      <c r="M385" s="302">
        <v>1.5756551561474221</v>
      </c>
      <c r="N385" s="302">
        <v>2.989190215854483</v>
      </c>
      <c r="O385" s="302">
        <f t="shared" si="170"/>
        <v>6.6841920378197734</v>
      </c>
    </row>
    <row r="386" spans="1:15" s="236" customFormat="1" x14ac:dyDescent="0.2">
      <c r="A386" s="237" t="str">
        <f>name!E$7</f>
        <v>Administrative and secretarial occupations</v>
      </c>
      <c r="B386" s="302">
        <v>1.6369657192757208</v>
      </c>
      <c r="C386" s="302">
        <v>2.0311559665813355</v>
      </c>
      <c r="D386" s="302">
        <v>0.97622228205765504</v>
      </c>
      <c r="E386" s="302">
        <f t="shared" si="168"/>
        <v>4.6443439679147112</v>
      </c>
      <c r="F386" s="303"/>
      <c r="G386" s="302">
        <v>1.6339692659601714</v>
      </c>
      <c r="H386" s="302">
        <v>2.6106272184273229</v>
      </c>
      <c r="I386" s="302">
        <v>0.92053671022080563</v>
      </c>
      <c r="J386" s="302">
        <f t="shared" si="169"/>
        <v>5.1651331946083001</v>
      </c>
      <c r="K386" s="303"/>
      <c r="L386" s="302">
        <v>1.087528581708159</v>
      </c>
      <c r="M386" s="302">
        <v>1.9207233660896013</v>
      </c>
      <c r="N386" s="302">
        <v>2.0665432104417572</v>
      </c>
      <c r="O386" s="302">
        <f t="shared" si="170"/>
        <v>5.0747951582395174</v>
      </c>
    </row>
    <row r="387" spans="1:15" s="236" customFormat="1" x14ac:dyDescent="0.2">
      <c r="A387" s="237" t="str">
        <f>name!E$8</f>
        <v>Skilled trades occupations</v>
      </c>
      <c r="B387" s="302">
        <v>1.34944711149745</v>
      </c>
      <c r="C387" s="302">
        <v>0.52605561678313262</v>
      </c>
      <c r="D387" s="302">
        <v>1.2599059975388709</v>
      </c>
      <c r="E387" s="302">
        <f t="shared" si="168"/>
        <v>3.1354087258194534</v>
      </c>
      <c r="F387" s="303"/>
      <c r="G387" s="302">
        <v>0.97593050803159165</v>
      </c>
      <c r="H387" s="302">
        <v>0.53376596007050059</v>
      </c>
      <c r="I387" s="302">
        <v>0.90497864020129848</v>
      </c>
      <c r="J387" s="302">
        <f>SUM(G387:I387)</f>
        <v>2.4146751083033906</v>
      </c>
      <c r="K387" s="303"/>
      <c r="L387" s="302">
        <v>1.1150263963877505</v>
      </c>
      <c r="M387" s="302">
        <v>0.91683165994565152</v>
      </c>
      <c r="N387" s="302">
        <v>1.0674176861014879</v>
      </c>
      <c r="O387" s="302">
        <f t="shared" si="170"/>
        <v>3.09927574243489</v>
      </c>
    </row>
    <row r="388" spans="1:15" s="236" customFormat="1" x14ac:dyDescent="0.2">
      <c r="A388" s="237" t="str">
        <f>name!E$9</f>
        <v>Caring, leisure and other service occupations</v>
      </c>
      <c r="B388" s="302">
        <v>5.6993166446320229</v>
      </c>
      <c r="C388" s="302">
        <v>4.9787829238118446</v>
      </c>
      <c r="D388" s="302">
        <v>7.5807061367550048</v>
      </c>
      <c r="E388" s="302">
        <f t="shared" si="168"/>
        <v>18.258805705198874</v>
      </c>
      <c r="F388" s="303"/>
      <c r="G388" s="302">
        <v>5.347394756630349</v>
      </c>
      <c r="H388" s="302">
        <v>5.0955906352829361</v>
      </c>
      <c r="I388" s="302">
        <v>7.8332026568297524</v>
      </c>
      <c r="J388" s="302">
        <f t="shared" ref="J388:J391" si="171">SUM(G388:I388)</f>
        <v>18.276188048743037</v>
      </c>
      <c r="K388" s="303"/>
      <c r="L388" s="302">
        <v>4.4418140768486634</v>
      </c>
      <c r="M388" s="302">
        <v>3.9013146043412021</v>
      </c>
      <c r="N388" s="302">
        <v>7.7388498630395688</v>
      </c>
      <c r="O388" s="302">
        <f t="shared" si="170"/>
        <v>16.081978544229436</v>
      </c>
    </row>
    <row r="389" spans="1:15" s="236" customFormat="1" x14ac:dyDescent="0.2">
      <c r="A389" s="237" t="str">
        <f>name!E$10</f>
        <v>Sales and customer service occupations</v>
      </c>
      <c r="B389" s="302">
        <v>1.0181074976625568</v>
      </c>
      <c r="C389" s="302">
        <v>1.0318465706334405</v>
      </c>
      <c r="D389" s="302">
        <v>0.78323008516001691</v>
      </c>
      <c r="E389" s="302">
        <f t="shared" si="168"/>
        <v>2.8331841534560143</v>
      </c>
      <c r="F389" s="303"/>
      <c r="G389" s="302">
        <v>0.80755243274455257</v>
      </c>
      <c r="H389" s="302">
        <v>1.2334372862994336</v>
      </c>
      <c r="I389" s="302">
        <v>0.4799661473900661</v>
      </c>
      <c r="J389" s="302">
        <f t="shared" si="171"/>
        <v>2.5209558664340523</v>
      </c>
      <c r="K389" s="303"/>
      <c r="L389" s="302">
        <v>0.7684439366842003</v>
      </c>
      <c r="M389" s="302">
        <v>1.3274651489218112</v>
      </c>
      <c r="N389" s="302">
        <v>0.3568265415749387</v>
      </c>
      <c r="O389" s="302">
        <f t="shared" si="170"/>
        <v>2.45273562718095</v>
      </c>
    </row>
    <row r="390" spans="1:15" s="236" customFormat="1" x14ac:dyDescent="0.2">
      <c r="A390" s="237" t="str">
        <f>name!E$11</f>
        <v>Process, plant and machine operatives</v>
      </c>
      <c r="B390" s="302">
        <v>0.79715498588700862</v>
      </c>
      <c r="C390" s="302">
        <v>0.45449852463076384</v>
      </c>
      <c r="D390" s="302">
        <v>0.31179545109164625</v>
      </c>
      <c r="E390" s="302">
        <f t="shared" si="168"/>
        <v>1.5634489616094187</v>
      </c>
      <c r="F390" s="303"/>
      <c r="G390" s="302">
        <v>0.4650064992656317</v>
      </c>
      <c r="H390" s="302">
        <v>0.40275248924417167</v>
      </c>
      <c r="I390" s="302">
        <v>0.32676314052254457</v>
      </c>
      <c r="J390" s="302">
        <f t="shared" si="171"/>
        <v>1.194522129032348</v>
      </c>
      <c r="K390" s="303"/>
      <c r="L390" s="302">
        <v>0.4144978421895264</v>
      </c>
      <c r="M390" s="302">
        <v>0.59271150168171904</v>
      </c>
      <c r="N390" s="302">
        <v>0.30360943736425883</v>
      </c>
      <c r="O390" s="302">
        <f t="shared" si="170"/>
        <v>1.3108187812355043</v>
      </c>
    </row>
    <row r="391" spans="1:15" s="236" customFormat="1" x14ac:dyDescent="0.2">
      <c r="A391" s="237" t="str">
        <f>name!E$12</f>
        <v>Elementary occupations</v>
      </c>
      <c r="B391" s="302">
        <v>1.2793043650021754</v>
      </c>
      <c r="C391" s="302">
        <v>2.4066651268995032</v>
      </c>
      <c r="D391" s="302">
        <v>1.0627969855463266</v>
      </c>
      <c r="E391" s="302">
        <f t="shared" si="168"/>
        <v>4.7487664774480054</v>
      </c>
      <c r="F391" s="303"/>
      <c r="G391" s="302">
        <v>0.8451579828913337</v>
      </c>
      <c r="H391" s="302">
        <v>2.2841214302055599</v>
      </c>
      <c r="I391" s="302">
        <v>0.68116558207362277</v>
      </c>
      <c r="J391" s="302">
        <f t="shared" si="171"/>
        <v>3.8104449951705162</v>
      </c>
      <c r="K391" s="303"/>
      <c r="L391" s="302">
        <v>0.84526631210766634</v>
      </c>
      <c r="M391" s="302">
        <v>1.2672508251343775</v>
      </c>
      <c r="N391" s="302">
        <v>0.64197520941578523</v>
      </c>
      <c r="O391" s="302">
        <f t="shared" si="170"/>
        <v>2.754492346657829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24.42268676807748</v>
      </c>
      <c r="C393" s="311">
        <f t="shared" ref="C393:E393" si="172">SUM(C383:C391)</f>
        <v>15.437967107427633</v>
      </c>
      <c r="D393" s="311">
        <f t="shared" si="172"/>
        <v>22.597346124494869</v>
      </c>
      <c r="E393" s="311">
        <f t="shared" si="172"/>
        <v>62.457999999999984</v>
      </c>
      <c r="F393" s="311"/>
      <c r="G393" s="311">
        <f t="shared" ref="G393:J393" si="173">SUM(G383:G391)</f>
        <v>22.420180671256979</v>
      </c>
      <c r="H393" s="311">
        <f t="shared" si="173"/>
        <v>18.531906417720876</v>
      </c>
      <c r="I393" s="311">
        <f t="shared" si="173"/>
        <v>20.734912911022171</v>
      </c>
      <c r="J393" s="311">
        <f t="shared" si="173"/>
        <v>61.687000000000033</v>
      </c>
      <c r="K393" s="311"/>
      <c r="L393" s="311">
        <f t="shared" ref="L393:O393" si="174">SUM(L383:L391)</f>
        <v>21.802650758215005</v>
      </c>
      <c r="M393" s="311">
        <f t="shared" si="174"/>
        <v>17.380358365276038</v>
      </c>
      <c r="N393" s="311">
        <f t="shared" si="174"/>
        <v>20.388990876508931</v>
      </c>
      <c r="O393" s="311">
        <f t="shared" si="174"/>
        <v>59.571999999999967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208.08900634129546</v>
      </c>
      <c r="C8" s="11">
        <f t="array" ref="C8:C16">MMULT(aggregation!$B$13:$AA$21,'Occ T2'!C8:C33)</f>
        <v>235.87276144010315</v>
      </c>
      <c r="D8" s="11">
        <f t="array" ref="D8:D16">MMULT(aggregation!$B$13:$AA$21,'Occ T2'!D8:D33)</f>
        <v>238.79560901379904</v>
      </c>
      <c r="E8" s="11">
        <f t="array" ref="E8:E16">MMULT(aggregation!$B$13:$AA$21,'Occ T2'!E8:E33)</f>
        <v>247.21783063248162</v>
      </c>
      <c r="F8" s="11">
        <f t="array" ref="F8:F16">MMULT(aggregation!$B$13:$AA$21,'Occ T2'!F8:F33)</f>
        <v>277.49154823226939</v>
      </c>
      <c r="G8" s="11"/>
      <c r="H8" s="11">
        <f>F8-D8</f>
        <v>38.695939218470357</v>
      </c>
      <c r="I8" s="11">
        <f t="array" ref="I8:I16">MMULT(aggregation!$B$13:$AA$21,'Occ T2'!I8:I33)</f>
        <v>135.52372271159706</v>
      </c>
      <c r="J8" s="11">
        <f>SUM(H8:I8)</f>
        <v>174.21966193006742</v>
      </c>
      <c r="L8" s="10" t="str">
        <f>name!E4</f>
        <v>Managers, directors and senior officials</v>
      </c>
      <c r="M8" s="11">
        <f t="array" ref="M8:M16">MMULT(aggregation!$B$13:$AA$21,'Occ T2'!M8:M33)</f>
        <v>135.35543113962424</v>
      </c>
      <c r="N8" s="11">
        <f t="array" ref="N8:N16">MMULT(aggregation!$B$13:$AA$21,'Occ T2'!N8:N33)</f>
        <v>148.9024569613845</v>
      </c>
      <c r="O8" s="11">
        <f t="array" ref="O8:O16">MMULT(aggregation!$B$13:$AA$21,'Occ T2'!O8:O33)</f>
        <v>148.58000987693802</v>
      </c>
      <c r="P8" s="11">
        <f t="array" ref="P8:P16">MMULT(aggregation!$B$13:$AA$21,'Occ T2'!P8:P33)</f>
        <v>150.21946501809981</v>
      </c>
      <c r="Q8" s="11">
        <f t="array" ref="Q8:Q16">MMULT(aggregation!$B$13:$AA$21,'Occ T2'!Q8:Q33)</f>
        <v>163.43003984293131</v>
      </c>
      <c r="R8" s="11"/>
      <c r="S8" s="11">
        <f>Q8-O8</f>
        <v>14.850029965993286</v>
      </c>
      <c r="T8" s="11">
        <f t="array" ref="T8:T16">MMULT(aggregation!$B$13:$AA$21,'Occ T2'!T8:T33)</f>
        <v>73.393712886401786</v>
      </c>
      <c r="U8" s="11">
        <f>SUM(S8:T8)</f>
        <v>88.243742852395073</v>
      </c>
      <c r="W8" s="10" t="str">
        <f>name!E4</f>
        <v>Managers, directors and senior officials</v>
      </c>
      <c r="X8" s="11">
        <f t="array" ref="X8:X16">MMULT(aggregation!$B$13:$AA$21,'Occ T2'!X8:X33)</f>
        <v>72.73357520167113</v>
      </c>
      <c r="Y8" s="11">
        <f t="array" ref="Y8:Y16">MMULT(aggregation!$B$13:$AA$21,'Occ T2'!Y8:Y33)</f>
        <v>86.970304478718958</v>
      </c>
      <c r="Z8" s="11">
        <f t="array" ref="Z8:Z16">MMULT(aggregation!$B$13:$AA$21,'Occ T2'!Z8:Z33)</f>
        <v>90.215599136861073</v>
      </c>
      <c r="AA8" s="11">
        <f t="array" ref="AA8:AA16">MMULT(aggregation!$B$13:$AA$21,'Occ T2'!AA8:AA33)</f>
        <v>96.998365614381825</v>
      </c>
      <c r="AB8" s="11">
        <f t="array" ref="AB8:AB16">MMULT(aggregation!$B$13:$AA$21,'Occ T2'!AB8:AB33)</f>
        <v>114.06150838933787</v>
      </c>
      <c r="AC8" s="11"/>
      <c r="AD8" s="11">
        <f>AB8-Z8</f>
        <v>23.845909252476801</v>
      </c>
      <c r="AE8" s="11">
        <f t="array" ref="AE8:AE16">MMULT(aggregation!$B$13:$AA$21,'Occ T2'!AE8:AE33)</f>
        <v>62.130009825195245</v>
      </c>
      <c r="AF8" s="11">
        <f>SUM(AD8:AE8)</f>
        <v>85.975919077672046</v>
      </c>
    </row>
    <row r="9" spans="1:32" x14ac:dyDescent="0.2">
      <c r="A9" t="str">
        <f>name!E5</f>
        <v>Professional occupations</v>
      </c>
      <c r="B9" s="11">
        <v>369.2695755621059</v>
      </c>
      <c r="C9" s="11">
        <v>422.55204403030768</v>
      </c>
      <c r="D9" s="11">
        <v>436.63238025036105</v>
      </c>
      <c r="E9" s="11">
        <v>469.31773318348536</v>
      </c>
      <c r="F9" s="11">
        <v>517.58138462178169</v>
      </c>
      <c r="G9" s="11"/>
      <c r="H9" s="11">
        <f t="shared" ref="H9:H16" si="0">F9-D9</f>
        <v>80.949004371420642</v>
      </c>
      <c r="I9" s="11">
        <v>224.23340688852269</v>
      </c>
      <c r="J9" s="11">
        <f t="shared" ref="J9:J15" si="1">SUM(H9:I9)</f>
        <v>305.18241125994336</v>
      </c>
      <c r="L9" s="10" t="str">
        <f>name!E5</f>
        <v>Professional occupations</v>
      </c>
      <c r="M9" s="11">
        <v>188.46311279224108</v>
      </c>
      <c r="N9" s="11">
        <v>209.91305500502062</v>
      </c>
      <c r="O9" s="11">
        <v>217.23842328678666</v>
      </c>
      <c r="P9" s="11">
        <v>233.03523331773519</v>
      </c>
      <c r="Q9" s="11">
        <v>253.93210055772892</v>
      </c>
      <c r="R9" s="11"/>
      <c r="S9" s="11">
        <f t="shared" ref="S9:S16" si="2">Q9-O9</f>
        <v>36.69367727094226</v>
      </c>
      <c r="T9" s="11">
        <v>89.720672551672465</v>
      </c>
      <c r="U9" s="11">
        <f t="shared" ref="U9:U12" si="3">SUM(S9:T9)</f>
        <v>126.41434982261472</v>
      </c>
      <c r="W9" s="10" t="str">
        <f>name!E5</f>
        <v>Professional occupations</v>
      </c>
      <c r="X9" s="11">
        <v>180.80646276986488</v>
      </c>
      <c r="Y9" s="11">
        <v>212.63898902528709</v>
      </c>
      <c r="Z9" s="11">
        <v>219.39395696357468</v>
      </c>
      <c r="AA9" s="11">
        <v>236.28249986575014</v>
      </c>
      <c r="AB9" s="11">
        <v>263.64928406405244</v>
      </c>
      <c r="AC9" s="11"/>
      <c r="AD9" s="11">
        <f t="shared" ref="AD9:AD16" si="4">AB9-Z9</f>
        <v>44.255327100477757</v>
      </c>
      <c r="AE9" s="11">
        <v>134.5127343368502</v>
      </c>
      <c r="AF9" s="11">
        <f t="shared" ref="AF9:AF12" si="5">SUM(AD9:AE9)</f>
        <v>178.76806143732796</v>
      </c>
    </row>
    <row r="10" spans="1:32" x14ac:dyDescent="0.2">
      <c r="A10" t="str">
        <f>name!E6</f>
        <v>Associate professional occupations</v>
      </c>
      <c r="B10" s="11">
        <v>246.7437550147942</v>
      </c>
      <c r="C10" s="11">
        <v>260.870913286389</v>
      </c>
      <c r="D10" s="11">
        <v>272.55646104990956</v>
      </c>
      <c r="E10" s="11">
        <v>269.20762254119637</v>
      </c>
      <c r="F10" s="11">
        <v>289.78963018985792</v>
      </c>
      <c r="G10" s="11"/>
      <c r="H10" s="11">
        <f t="shared" si="0"/>
        <v>17.233169139948359</v>
      </c>
      <c r="I10" s="11">
        <v>125.91413185281607</v>
      </c>
      <c r="J10" s="11">
        <f t="shared" si="1"/>
        <v>143.14730099276443</v>
      </c>
      <c r="L10" s="10" t="str">
        <f>name!E6</f>
        <v>Associate professional occupations</v>
      </c>
      <c r="M10" s="11">
        <v>131.21983102951427</v>
      </c>
      <c r="N10" s="11">
        <v>134.58205005101752</v>
      </c>
      <c r="O10" s="11">
        <v>140.54481790273914</v>
      </c>
      <c r="P10" s="11">
        <v>134.28651816468803</v>
      </c>
      <c r="Q10" s="11">
        <v>140.45202024087897</v>
      </c>
      <c r="R10" s="11"/>
      <c r="S10" s="11">
        <f t="shared" si="2"/>
        <v>-9.2797661860174685E-2</v>
      </c>
      <c r="T10" s="11">
        <v>50.509304012069002</v>
      </c>
      <c r="U10" s="11">
        <f t="shared" si="3"/>
        <v>50.416506350208827</v>
      </c>
      <c r="W10" s="10" t="str">
        <f>name!E6</f>
        <v>Associate professional occupations</v>
      </c>
      <c r="X10" s="11">
        <v>115.52392398528008</v>
      </c>
      <c r="Y10" s="11">
        <v>126.28886323537145</v>
      </c>
      <c r="Z10" s="11">
        <v>132.0116431471705</v>
      </c>
      <c r="AA10" s="11">
        <v>134.92110437650854</v>
      </c>
      <c r="AB10" s="11">
        <v>149.33760994897898</v>
      </c>
      <c r="AC10" s="11"/>
      <c r="AD10" s="11">
        <f t="shared" si="4"/>
        <v>17.325966801808477</v>
      </c>
      <c r="AE10" s="11">
        <v>75.40482784074706</v>
      </c>
      <c r="AF10" s="11">
        <f t="shared" si="5"/>
        <v>92.730794642555537</v>
      </c>
    </row>
    <row r="11" spans="1:32" x14ac:dyDescent="0.2">
      <c r="A11" t="str">
        <f>name!E7</f>
        <v>Administrative and secretarial occupations</v>
      </c>
      <c r="B11" s="11">
        <v>206.17249007652876</v>
      </c>
      <c r="C11" s="11">
        <v>198.67639495264669</v>
      </c>
      <c r="D11" s="11">
        <v>202.81056580644159</v>
      </c>
      <c r="E11" s="11">
        <v>190.20217355500421</v>
      </c>
      <c r="F11" s="11">
        <v>170.3738795714963</v>
      </c>
      <c r="G11" s="11"/>
      <c r="H11" s="11">
        <f t="shared" si="0"/>
        <v>-32.436686234945284</v>
      </c>
      <c r="I11" s="11">
        <v>93.734352235608213</v>
      </c>
      <c r="J11" s="11">
        <f t="shared" si="1"/>
        <v>61.297666000662929</v>
      </c>
      <c r="L11" s="10" t="str">
        <f>name!E7</f>
        <v>Administrative and secretarial occupations</v>
      </c>
      <c r="M11" s="11">
        <v>42.099605682430827</v>
      </c>
      <c r="N11" s="11">
        <v>38.838909916395124</v>
      </c>
      <c r="O11" s="11">
        <v>44.998595513664853</v>
      </c>
      <c r="P11" s="11">
        <v>42.852959906866431</v>
      </c>
      <c r="Q11" s="11">
        <v>45.796037589421744</v>
      </c>
      <c r="R11" s="11"/>
      <c r="S11" s="11">
        <f t="shared" si="2"/>
        <v>0.79744207575689074</v>
      </c>
      <c r="T11" s="11">
        <v>16.066675466033026</v>
      </c>
      <c r="U11" s="11">
        <f t="shared" si="3"/>
        <v>16.864117541789916</v>
      </c>
      <c r="W11" s="10" t="str">
        <f>name!E7</f>
        <v>Administrative and secretarial occupations</v>
      </c>
      <c r="X11" s="11">
        <v>164.07288439409777</v>
      </c>
      <c r="Y11" s="11">
        <v>159.83748503625131</v>
      </c>
      <c r="Z11" s="11">
        <v>157.81197029277698</v>
      </c>
      <c r="AA11" s="11">
        <v>147.34921364813755</v>
      </c>
      <c r="AB11" s="11">
        <v>124.57784198207462</v>
      </c>
      <c r="AC11" s="11"/>
      <c r="AD11" s="11">
        <f t="shared" si="4"/>
        <v>-33.23412831070236</v>
      </c>
      <c r="AE11" s="11">
        <v>77.667676769575195</v>
      </c>
      <c r="AF11" s="11">
        <f t="shared" si="5"/>
        <v>44.433548458872835</v>
      </c>
    </row>
    <row r="12" spans="1:32" x14ac:dyDescent="0.2">
      <c r="A12" t="str">
        <f>name!E8</f>
        <v>Skilled trades occupations</v>
      </c>
      <c r="B12" s="11">
        <v>196.52949250281173</v>
      </c>
      <c r="C12" s="11">
        <v>193.8298992547324</v>
      </c>
      <c r="D12" s="11">
        <v>174.28672942991381</v>
      </c>
      <c r="E12" s="11">
        <v>183.81273845549276</v>
      </c>
      <c r="F12" s="11">
        <v>185.26376823561768</v>
      </c>
      <c r="G12" s="11"/>
      <c r="H12" s="11">
        <f t="shared" si="0"/>
        <v>10.97703880570387</v>
      </c>
      <c r="I12" s="11">
        <v>77.867753646658315</v>
      </c>
      <c r="J12" s="11">
        <f t="shared" si="1"/>
        <v>88.844792452362185</v>
      </c>
      <c r="L12" s="10" t="str">
        <f>name!E8</f>
        <v>Skilled trades occupations</v>
      </c>
      <c r="M12" s="11">
        <v>172.45102918957693</v>
      </c>
      <c r="N12" s="11">
        <v>171.93075491479254</v>
      </c>
      <c r="O12" s="11">
        <v>151.12976494212245</v>
      </c>
      <c r="P12" s="11">
        <v>157.00202992089498</v>
      </c>
      <c r="Q12" s="11">
        <v>154.33213568041936</v>
      </c>
      <c r="R12" s="11"/>
      <c r="S12" s="11">
        <f t="shared" si="2"/>
        <v>3.2023707382969064</v>
      </c>
      <c r="T12" s="11">
        <v>61.367740832580381</v>
      </c>
      <c r="U12" s="11">
        <f t="shared" si="3"/>
        <v>64.570111570877287</v>
      </c>
      <c r="W12" s="10" t="str">
        <f>name!E8</f>
        <v>Skilled trades occupations</v>
      </c>
      <c r="X12" s="11">
        <v>24.078463313234785</v>
      </c>
      <c r="Y12" s="11">
        <v>21.899144339939902</v>
      </c>
      <c r="Z12" s="11">
        <v>23.156964487791473</v>
      </c>
      <c r="AA12" s="11">
        <v>26.810708534597765</v>
      </c>
      <c r="AB12" s="11">
        <v>30.931632555198366</v>
      </c>
      <c r="AC12" s="11"/>
      <c r="AD12" s="11">
        <f t="shared" si="4"/>
        <v>7.7746680674068926</v>
      </c>
      <c r="AE12" s="11">
        <v>16.500012814077934</v>
      </c>
      <c r="AF12" s="11">
        <f t="shared" si="5"/>
        <v>24.274680881484827</v>
      </c>
    </row>
    <row r="13" spans="1:32" x14ac:dyDescent="0.2">
      <c r="A13" t="str">
        <f>name!E9</f>
        <v>Caring, leisure and other service occupations</v>
      </c>
      <c r="B13" s="11">
        <v>188.96278789673195</v>
      </c>
      <c r="C13" s="11">
        <v>198.19851176309805</v>
      </c>
      <c r="D13" s="11">
        <v>189.33691708500018</v>
      </c>
      <c r="E13" s="11">
        <v>201.39400345657825</v>
      </c>
      <c r="F13" s="11">
        <v>217.71434374271422</v>
      </c>
      <c r="G13" s="11"/>
      <c r="H13" s="11">
        <f t="shared" si="0"/>
        <v>28.377426657714039</v>
      </c>
      <c r="I13" s="11">
        <v>110.80270746544625</v>
      </c>
      <c r="J13" s="11">
        <f>SUM(H13:I13)</f>
        <v>139.18013412316029</v>
      </c>
      <c r="L13" s="10" t="str">
        <f>name!E9</f>
        <v>Caring, leisure and other service occupations</v>
      </c>
      <c r="M13" s="11">
        <v>42.201922492184757</v>
      </c>
      <c r="N13" s="11">
        <v>43.50611641877628</v>
      </c>
      <c r="O13" s="11">
        <v>42.683956359354227</v>
      </c>
      <c r="P13" s="11">
        <v>49.038676904310563</v>
      </c>
      <c r="Q13" s="11">
        <v>57.307044503217639</v>
      </c>
      <c r="R13" s="11"/>
      <c r="S13" s="11">
        <f t="shared" si="2"/>
        <v>14.623088143863413</v>
      </c>
      <c r="T13" s="11">
        <v>22.452455136074267</v>
      </c>
      <c r="U13" s="11">
        <f>SUM(S13:T13)</f>
        <v>37.075543279937676</v>
      </c>
      <c r="W13" s="10" t="str">
        <f>name!E9</f>
        <v>Caring, leisure and other service occupations</v>
      </c>
      <c r="X13" s="11">
        <v>146.76086540454733</v>
      </c>
      <c r="Y13" s="11">
        <v>154.69239534432211</v>
      </c>
      <c r="Z13" s="11">
        <v>146.65296072564593</v>
      </c>
      <c r="AA13" s="11">
        <v>152.35532655226774</v>
      </c>
      <c r="AB13" s="11">
        <v>160.40729923949655</v>
      </c>
      <c r="AC13" s="11"/>
      <c r="AD13" s="11">
        <f t="shared" si="4"/>
        <v>13.754338513850627</v>
      </c>
      <c r="AE13" s="11">
        <v>88.350252329371983</v>
      </c>
      <c r="AF13" s="11">
        <f>SUM(AD13:AE13)</f>
        <v>102.10459084322261</v>
      </c>
    </row>
    <row r="14" spans="1:32" x14ac:dyDescent="0.2">
      <c r="A14" t="str">
        <f>name!E10</f>
        <v>Sales and customer service occupations</v>
      </c>
      <c r="B14" s="11">
        <v>152.07360095376129</v>
      </c>
      <c r="C14" s="11">
        <v>147.74559602049999</v>
      </c>
      <c r="D14" s="11">
        <v>146.98058886902828</v>
      </c>
      <c r="E14" s="11">
        <v>147.39776697488054</v>
      </c>
      <c r="F14" s="11">
        <v>147.64453809205602</v>
      </c>
      <c r="G14" s="11"/>
      <c r="H14" s="11">
        <f t="shared" si="0"/>
        <v>0.66394922302774262</v>
      </c>
      <c r="I14" s="11">
        <v>65.380916841719866</v>
      </c>
      <c r="J14" s="11">
        <f t="shared" si="1"/>
        <v>66.044866064747609</v>
      </c>
      <c r="L14" s="10" t="str">
        <f>name!E10</f>
        <v>Sales and customer service occupations</v>
      </c>
      <c r="M14" s="11">
        <v>63.563652726157606</v>
      </c>
      <c r="N14" s="11">
        <v>62.343392994433707</v>
      </c>
      <c r="O14" s="11">
        <v>63.059100065633942</v>
      </c>
      <c r="P14" s="11">
        <v>64.841964545635136</v>
      </c>
      <c r="Q14" s="11">
        <v>67.319317470708199</v>
      </c>
      <c r="R14" s="11"/>
      <c r="S14" s="11">
        <f t="shared" si="2"/>
        <v>4.2602174050742576</v>
      </c>
      <c r="T14" s="11">
        <v>21.833232323361777</v>
      </c>
      <c r="U14" s="11">
        <f t="shared" ref="U14:U15" si="6">SUM(S14:T14)</f>
        <v>26.093449728436035</v>
      </c>
      <c r="W14" s="10" t="str">
        <f>name!E10</f>
        <v>Sales and customer service occupations</v>
      </c>
      <c r="X14" s="11">
        <v>88.509948227603644</v>
      </c>
      <c r="Y14" s="11">
        <v>85.402203026066275</v>
      </c>
      <c r="Z14" s="11">
        <v>83.921488803394311</v>
      </c>
      <c r="AA14" s="11">
        <v>82.555802429245375</v>
      </c>
      <c r="AB14" s="11">
        <v>80.325220621347896</v>
      </c>
      <c r="AC14" s="11"/>
      <c r="AD14" s="11">
        <f t="shared" si="4"/>
        <v>-3.5962681820464155</v>
      </c>
      <c r="AE14" s="11">
        <v>43.547684518358103</v>
      </c>
      <c r="AF14" s="11">
        <f t="shared" ref="AF14:AF15" si="7">SUM(AD14:AE14)</f>
        <v>39.951416336311688</v>
      </c>
    </row>
    <row r="15" spans="1:32" x14ac:dyDescent="0.2">
      <c r="A15" t="str">
        <f>name!E11</f>
        <v>Process, plant and machine operatives</v>
      </c>
      <c r="B15" s="11">
        <v>98.207334195448752</v>
      </c>
      <c r="C15" s="11">
        <v>106.24800536099444</v>
      </c>
      <c r="D15" s="11">
        <v>89.683122757414793</v>
      </c>
      <c r="E15" s="11">
        <v>101.65518729919125</v>
      </c>
      <c r="F15" s="11">
        <v>101.90978575044304</v>
      </c>
      <c r="G15" s="11"/>
      <c r="H15" s="11">
        <f t="shared" si="0"/>
        <v>12.226662993028242</v>
      </c>
      <c r="I15" s="11">
        <v>47.584618545826089</v>
      </c>
      <c r="J15" s="11">
        <f t="shared" si="1"/>
        <v>59.811281538854331</v>
      </c>
      <c r="L15" s="10" t="str">
        <f>name!E11</f>
        <v>Process, plant and machine operatives</v>
      </c>
      <c r="M15" s="11">
        <v>87.39975669644312</v>
      </c>
      <c r="N15" s="11">
        <v>95.512730310458011</v>
      </c>
      <c r="O15" s="11">
        <v>80.367952045465287</v>
      </c>
      <c r="P15" s="11">
        <v>89.037693532581642</v>
      </c>
      <c r="Q15" s="11">
        <v>88.061727092886841</v>
      </c>
      <c r="R15" s="11"/>
      <c r="S15" s="11">
        <f t="shared" si="2"/>
        <v>7.6937750474215534</v>
      </c>
      <c r="T15" s="11">
        <v>40.748720101256104</v>
      </c>
      <c r="U15" s="11">
        <f t="shared" si="6"/>
        <v>48.442495148677658</v>
      </c>
      <c r="W15" s="10" t="str">
        <f>name!E11</f>
        <v>Process, plant and machine operatives</v>
      </c>
      <c r="X15" s="11">
        <v>10.807577499005582</v>
      </c>
      <c r="Y15" s="11">
        <v>10.735275050536348</v>
      </c>
      <c r="Z15" s="11">
        <v>9.315170711949559</v>
      </c>
      <c r="AA15" s="11">
        <v>12.61749376660957</v>
      </c>
      <c r="AB15" s="11">
        <v>13.848058657556324</v>
      </c>
      <c r="AC15" s="11"/>
      <c r="AD15" s="11">
        <f t="shared" si="4"/>
        <v>4.532887945606765</v>
      </c>
      <c r="AE15" s="11">
        <v>6.8358984445699882</v>
      </c>
      <c r="AF15" s="11">
        <f t="shared" si="7"/>
        <v>11.368786390176753</v>
      </c>
    </row>
    <row r="16" spans="1:32" x14ac:dyDescent="0.2">
      <c r="A16" t="str">
        <f>name!E12</f>
        <v>Elementary occupations</v>
      </c>
      <c r="B16" s="11">
        <v>222.95095745652162</v>
      </c>
      <c r="C16" s="11">
        <v>217.85487389122875</v>
      </c>
      <c r="D16" s="11">
        <v>202.47662573813076</v>
      </c>
      <c r="E16" s="11">
        <v>204.68794390168989</v>
      </c>
      <c r="F16" s="11">
        <v>197.26012156376473</v>
      </c>
      <c r="G16" s="11"/>
      <c r="H16" s="11">
        <f t="shared" si="0"/>
        <v>-5.2165041743660368</v>
      </c>
      <c r="I16" s="11">
        <v>95.112044697348637</v>
      </c>
      <c r="J16" s="11">
        <f>SUM(H16:I16)</f>
        <v>89.8955405229826</v>
      </c>
      <c r="L16" s="10" t="str">
        <f>name!E12</f>
        <v>Elementary occupations</v>
      </c>
      <c r="M16" s="11">
        <v>116.63408534274105</v>
      </c>
      <c r="N16" s="11">
        <v>111.72939792511229</v>
      </c>
      <c r="O16" s="11">
        <v>104.93672462667041</v>
      </c>
      <c r="P16" s="11">
        <v>108.04203513641818</v>
      </c>
      <c r="Q16" s="11">
        <v>102.3701524526841</v>
      </c>
      <c r="R16" s="11"/>
      <c r="S16" s="11">
        <f t="shared" si="2"/>
        <v>-2.5665721739863159</v>
      </c>
      <c r="T16" s="11">
        <v>40.259677999648112</v>
      </c>
      <c r="U16" s="11">
        <f>SUM(S16:T16)</f>
        <v>37.693105825661796</v>
      </c>
      <c r="W16" s="10" t="str">
        <f>name!E12</f>
        <v>Elementary occupations</v>
      </c>
      <c r="X16" s="11">
        <v>106.31687211378062</v>
      </c>
      <c r="Y16" s="11">
        <v>106.12547596611628</v>
      </c>
      <c r="Z16" s="11">
        <v>97.539901111460622</v>
      </c>
      <c r="AA16" s="11">
        <v>96.645908765271741</v>
      </c>
      <c r="AB16" s="11">
        <v>94.889969111080475</v>
      </c>
      <c r="AC16" s="11"/>
      <c r="AD16" s="11">
        <f t="shared" si="4"/>
        <v>-2.6499320003801472</v>
      </c>
      <c r="AE16" s="11">
        <v>54.852366697700518</v>
      </c>
      <c r="AF16" s="11">
        <f>SUM(AD16:AE16)</f>
        <v>52.202434697320371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1888.9989999999996</v>
      </c>
      <c r="C18" s="34">
        <f>SUM(C8:C16)</f>
        <v>1981.8490000000002</v>
      </c>
      <c r="D18" s="34">
        <f>SUM(D8:D16)</f>
        <v>1953.5589999999988</v>
      </c>
      <c r="E18" s="34">
        <f>SUM(E8:E16)</f>
        <v>2014.8930000000005</v>
      </c>
      <c r="F18" s="34">
        <f>SUM(F8:F16)</f>
        <v>2105.0290000000009</v>
      </c>
      <c r="G18" s="11"/>
      <c r="H18" s="34">
        <f>SUM(H8:H16)</f>
        <v>151.47000000000193</v>
      </c>
      <c r="I18" s="34">
        <f>SUM(I8:I16)</f>
        <v>976.15365488554323</v>
      </c>
      <c r="J18" s="34">
        <f>SUM(H18:I18)</f>
        <v>1127.6236548855452</v>
      </c>
      <c r="L18" s="231" t="str">
        <f>name!E3</f>
        <v>All occupations</v>
      </c>
      <c r="M18" s="34">
        <f>SUM(M8:M16)</f>
        <v>979.38842709091375</v>
      </c>
      <c r="N18" s="34">
        <f>SUM(N8:N16)</f>
        <v>1017.2588644973904</v>
      </c>
      <c r="O18" s="34">
        <f>SUM(O8:O16)</f>
        <v>993.5393446193749</v>
      </c>
      <c r="P18" s="34">
        <f>SUM(P8:P16)</f>
        <v>1028.3565764472301</v>
      </c>
      <c r="Q18" s="34">
        <f>SUM(Q8:Q16)</f>
        <v>1073.000575430877</v>
      </c>
      <c r="R18" s="11"/>
      <c r="S18" s="34">
        <f>SUM(S8:S16)</f>
        <v>79.461230811502077</v>
      </c>
      <c r="T18" s="34">
        <f>SUM(T8:T16)</f>
        <v>416.35219130909684</v>
      </c>
      <c r="U18" s="34">
        <f>SUM(S18:T18)</f>
        <v>495.81342212059894</v>
      </c>
      <c r="W18" s="231" t="str">
        <f>name!E3</f>
        <v>All occupations</v>
      </c>
      <c r="X18" s="34">
        <f>SUM(X8:X16)</f>
        <v>909.61057290908582</v>
      </c>
      <c r="Y18" s="34">
        <f>SUM(Y8:Y16)</f>
        <v>964.59013550260966</v>
      </c>
      <c r="Z18" s="34">
        <f>SUM(Z8:Z16)</f>
        <v>960.01965538062507</v>
      </c>
      <c r="AA18" s="34">
        <f>SUM(AA8:AA16)</f>
        <v>986.53642355277032</v>
      </c>
      <c r="AB18" s="34">
        <f>SUM(AB8:AB16)</f>
        <v>1032.0284245691232</v>
      </c>
      <c r="AC18" s="11"/>
      <c r="AD18" s="34">
        <f>SUM(AD8:AD16)</f>
        <v>72.008769188498391</v>
      </c>
      <c r="AE18" s="34">
        <f>SUM(AE8:AE16)</f>
        <v>559.80146357644628</v>
      </c>
      <c r="AF18" s="34">
        <f>SUM(AD18:AE18)</f>
        <v>631.81023276494466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11.015834647942931</v>
      </c>
      <c r="C26" s="18">
        <f t="shared" si="8"/>
        <v>11.901651510286763</v>
      </c>
      <c r="D26" s="18">
        <f t="shared" si="8"/>
        <v>12.223618995576748</v>
      </c>
      <c r="E26" s="18">
        <f t="shared" si="8"/>
        <v>12.269526502523039</v>
      </c>
      <c r="F26" s="18">
        <f t="shared" si="8"/>
        <v>13.182314743990192</v>
      </c>
      <c r="G26" s="11"/>
      <c r="H26" s="40">
        <f>IF(D8&gt;0,(H8/D8)*100,0)</f>
        <v>16.204627622040686</v>
      </c>
      <c r="I26" s="40">
        <f>IF(D8&gt;0,(I8/D8)*100,0)</f>
        <v>56.753021243269885</v>
      </c>
      <c r="J26" s="40">
        <f>IF(D8&gt;0,(J8/D8)*100,0)</f>
        <v>72.95764886531056</v>
      </c>
      <c r="L26" t="str">
        <f>$A$8</f>
        <v>Managers, directors and senior officials</v>
      </c>
      <c r="M26" s="18">
        <f t="shared" ref="M26:Q26" si="9">M8/M$18*100</f>
        <v>13.820403365564744</v>
      </c>
      <c r="N26" s="18">
        <f t="shared" si="9"/>
        <v>14.637617046960273</v>
      </c>
      <c r="O26" s="18">
        <f t="shared" si="9"/>
        <v>14.954617618475799</v>
      </c>
      <c r="P26" s="18">
        <f t="shared" si="9"/>
        <v>14.607721529537795</v>
      </c>
      <c r="Q26" s="18">
        <f t="shared" si="9"/>
        <v>15.231123224449709</v>
      </c>
      <c r="R26" s="11"/>
      <c r="S26" s="40">
        <f>IF(O8&gt;0,(S8/O8)*100,0)</f>
        <v>9.9946351991044313</v>
      </c>
      <c r="T26" s="40">
        <f>IF(O8&gt;0,(T8/O8)*100,0)</f>
        <v>49.396761345749283</v>
      </c>
      <c r="U26" s="40">
        <f>IF(O8&gt;0,(U8/O8)*100,0)</f>
        <v>59.391396544853713</v>
      </c>
      <c r="W26" t="str">
        <f>$A$8</f>
        <v>Managers, directors and senior officials</v>
      </c>
      <c r="X26" s="18">
        <f t="shared" ref="X26:AB26" si="10">X8/X$18*100</f>
        <v>7.9961224471102028</v>
      </c>
      <c r="Y26" s="18">
        <f t="shared" si="10"/>
        <v>9.0162962773201265</v>
      </c>
      <c r="Z26" s="18">
        <f t="shared" si="10"/>
        <v>9.3972658404678953</v>
      </c>
      <c r="AA26" s="18">
        <f t="shared" si="10"/>
        <v>9.8322133170781338</v>
      </c>
      <c r="AB26" s="18">
        <f t="shared" si="10"/>
        <v>11.052167331239843</v>
      </c>
      <c r="AC26" s="11"/>
      <c r="AD26" s="40">
        <f>IF(Z8&gt;0,(AD8/Z8)*100,0)</f>
        <v>26.432135329835248</v>
      </c>
      <c r="AE26" s="40">
        <f>IF(Z8&gt;0,(AE8/Z8)*100,0)</f>
        <v>68.868366911736913</v>
      </c>
      <c r="AF26" s="40">
        <f>IF(Z8&gt;0,(AF8/Z8)*100,0)</f>
        <v>95.300502241572161</v>
      </c>
    </row>
    <row r="27" spans="1:32" x14ac:dyDescent="0.2">
      <c r="A27" t="str">
        <f>$A$9</f>
        <v>Professional occupations</v>
      </c>
      <c r="B27" s="18">
        <f t="shared" si="8"/>
        <v>19.548426206795554</v>
      </c>
      <c r="C27" s="18">
        <f t="shared" si="8"/>
        <v>21.321101861459056</v>
      </c>
      <c r="D27" s="18">
        <f t="shared" si="8"/>
        <v>22.350611384164047</v>
      </c>
      <c r="E27" s="18">
        <f t="shared" si="8"/>
        <v>23.292439508375146</v>
      </c>
      <c r="F27" s="18">
        <f t="shared" si="8"/>
        <v>24.587850553212402</v>
      </c>
      <c r="G27" s="11"/>
      <c r="H27" s="40">
        <f t="shared" ref="H27:H36" si="11">IF(D9&gt;0,(H9/D9)*100,0)</f>
        <v>18.539395618118203</v>
      </c>
      <c r="I27" s="40">
        <f t="shared" ref="I27:I36" si="12">IF(D9&gt;0,(I9/D9)*100,0)</f>
        <v>51.355194216230437</v>
      </c>
      <c r="J27" s="40">
        <f t="shared" ref="J27:J36" si="13">IF(D9&gt;0,(J9/D9)*100,0)</f>
        <v>69.894589834348636</v>
      </c>
      <c r="L27" t="str">
        <f>$A$9</f>
        <v>Professional occupations</v>
      </c>
      <c r="M27" s="18">
        <f t="shared" ref="M27:Q27" si="14">M9/M$18*100</f>
        <v>19.242938509293474</v>
      </c>
      <c r="N27" s="18">
        <f t="shared" si="14"/>
        <v>20.635165967193114</v>
      </c>
      <c r="O27" s="18">
        <f t="shared" si="14"/>
        <v>21.865105238485622</v>
      </c>
      <c r="P27" s="18">
        <f t="shared" si="14"/>
        <v>22.660936746554018</v>
      </c>
      <c r="Q27" s="18">
        <f t="shared" si="14"/>
        <v>23.665607118221651</v>
      </c>
      <c r="R27" s="11"/>
      <c r="S27" s="40">
        <f t="shared" ref="S27:S34" si="15">IF(O9&gt;0,(S9/O9)*100,0)</f>
        <v>16.890970168063323</v>
      </c>
      <c r="T27" s="40">
        <f t="shared" ref="T27:T34" si="16">IF(O9&gt;0,(T9/O9)*100,0)</f>
        <v>41.300554107423245</v>
      </c>
      <c r="U27" s="40">
        <f t="shared" ref="U27:U34" si="17">IF(O9&gt;0,(U9/O9)*100,0)</f>
        <v>58.191524275486572</v>
      </c>
      <c r="W27" t="str">
        <f>$A$9</f>
        <v>Professional occupations</v>
      </c>
      <c r="X27" s="18">
        <f t="shared" ref="X27:AB27" si="18">X9/X$18*100</f>
        <v>19.877348412037005</v>
      </c>
      <c r="Y27" s="18">
        <f t="shared" si="18"/>
        <v>22.044491354298305</v>
      </c>
      <c r="Z27" s="18">
        <f t="shared" si="18"/>
        <v>22.853069281856545</v>
      </c>
      <c r="AA27" s="18">
        <f t="shared" si="18"/>
        <v>23.950712231671726</v>
      </c>
      <c r="AB27" s="18">
        <f t="shared" si="18"/>
        <v>25.546707608768358</v>
      </c>
      <c r="AC27" s="11"/>
      <c r="AD27" s="40">
        <f t="shared" ref="AD27:AD34" si="19">IF(Z9&gt;0,(AD9/Z9)*100,0)</f>
        <v>20.171625377915646</v>
      </c>
      <c r="AE27" s="40">
        <f t="shared" ref="AE27:AE34" si="20">IF(Z9&gt;0,(AE9/Z9)*100,0)</f>
        <v>61.311048033644312</v>
      </c>
      <c r="AF27" s="40">
        <f t="shared" ref="AF27:AF34" si="21">IF(Z9&gt;0,(AF9/Z9)*100,0)</f>
        <v>81.482673411559958</v>
      </c>
    </row>
    <row r="28" spans="1:32" x14ac:dyDescent="0.2">
      <c r="A28" t="str">
        <f>$A$10</f>
        <v>Associate professional occupations</v>
      </c>
      <c r="B28" s="18">
        <f t="shared" si="8"/>
        <v>13.062143231139576</v>
      </c>
      <c r="C28" s="18">
        <f t="shared" si="8"/>
        <v>13.163006530083218</v>
      </c>
      <c r="D28" s="18">
        <f t="shared" si="8"/>
        <v>13.951790606268341</v>
      </c>
      <c r="E28" s="18">
        <f t="shared" si="8"/>
        <v>13.3608892651469</v>
      </c>
      <c r="F28" s="18">
        <f t="shared" si="8"/>
        <v>13.766538617275954</v>
      </c>
      <c r="G28" s="11"/>
      <c r="H28" s="40">
        <f t="shared" si="11"/>
        <v>6.3227887071782467</v>
      </c>
      <c r="I28" s="40">
        <f t="shared" si="12"/>
        <v>46.197448913074609</v>
      </c>
      <c r="J28" s="40">
        <f t="shared" si="13"/>
        <v>52.520237620252864</v>
      </c>
      <c r="L28" t="str">
        <f>$A$10</f>
        <v>Associate professional occupations</v>
      </c>
      <c r="M28" s="18">
        <f t="shared" ref="M28:Q28" si="22">M10/M$18*100</f>
        <v>13.398139839090984</v>
      </c>
      <c r="N28" s="18">
        <f t="shared" si="22"/>
        <v>13.229872429522857</v>
      </c>
      <c r="O28" s="18">
        <f t="shared" si="22"/>
        <v>14.145873403391175</v>
      </c>
      <c r="P28" s="18">
        <f t="shared" si="22"/>
        <v>13.058361393342919</v>
      </c>
      <c r="Q28" s="18">
        <f t="shared" si="22"/>
        <v>13.08965003904855</v>
      </c>
      <c r="R28" s="11"/>
      <c r="S28" s="40">
        <f t="shared" si="15"/>
        <v>-6.6027096014591738E-2</v>
      </c>
      <c r="T28" s="40">
        <f t="shared" si="16"/>
        <v>35.93821868766647</v>
      </c>
      <c r="U28" s="40">
        <f t="shared" si="17"/>
        <v>35.872191591651877</v>
      </c>
      <c r="W28" t="str">
        <f>$A$10</f>
        <v>Associate professional occupations</v>
      </c>
      <c r="X28" s="18">
        <f t="shared" ref="X28:AB28" si="23">X10/X$18*100</f>
        <v>12.700371722353157</v>
      </c>
      <c r="Y28" s="18">
        <f t="shared" si="23"/>
        <v>13.092489606434482</v>
      </c>
      <c r="Z28" s="18">
        <f t="shared" si="23"/>
        <v>13.750931286384027</v>
      </c>
      <c r="AA28" s="18">
        <f t="shared" si="23"/>
        <v>13.676241561423863</v>
      </c>
      <c r="AB28" s="18">
        <f t="shared" si="23"/>
        <v>14.470300080283947</v>
      </c>
      <c r="AC28" s="11"/>
      <c r="AD28" s="40">
        <f t="shared" si="19"/>
        <v>13.124574763828198</v>
      </c>
      <c r="AE28" s="40">
        <f t="shared" si="20"/>
        <v>57.119831283884196</v>
      </c>
      <c r="AF28" s="40">
        <f t="shared" si="21"/>
        <v>70.244406047712388</v>
      </c>
    </row>
    <row r="29" spans="1:32" x14ac:dyDescent="0.2">
      <c r="A29" t="str">
        <f>$A$11</f>
        <v>Administrative and secretarial occupations</v>
      </c>
      <c r="B29" s="18">
        <f t="shared" si="8"/>
        <v>10.91437793649064</v>
      </c>
      <c r="C29" s="18">
        <f t="shared" si="8"/>
        <v>10.024799818384079</v>
      </c>
      <c r="D29" s="18">
        <f t="shared" si="8"/>
        <v>10.381594096028925</v>
      </c>
      <c r="E29" s="18">
        <f t="shared" si="8"/>
        <v>9.4398150946479138</v>
      </c>
      <c r="F29" s="18">
        <f t="shared" si="8"/>
        <v>8.0936594969236157</v>
      </c>
      <c r="G29" s="11"/>
      <c r="H29" s="40">
        <f t="shared" si="11"/>
        <v>-15.993587960255592</v>
      </c>
      <c r="I29" s="40">
        <f t="shared" si="12"/>
        <v>46.217686866011917</v>
      </c>
      <c r="J29" s="40">
        <f t="shared" si="13"/>
        <v>30.224098905756332</v>
      </c>
      <c r="L29" t="str">
        <f>$A$11</f>
        <v>Administrative and secretarial occupations</v>
      </c>
      <c r="M29" s="18">
        <f t="shared" ref="M29:Q29" si="24">M11/M$18*100</f>
        <v>4.2985606647895223</v>
      </c>
      <c r="N29" s="18">
        <f t="shared" si="24"/>
        <v>3.8179967038758358</v>
      </c>
      <c r="O29" s="18">
        <f t="shared" si="24"/>
        <v>4.5291206389922909</v>
      </c>
      <c r="P29" s="18">
        <f t="shared" si="24"/>
        <v>4.1671304378598899</v>
      </c>
      <c r="Q29" s="18">
        <f t="shared" si="24"/>
        <v>4.2680347651287853</v>
      </c>
      <c r="R29" s="11"/>
      <c r="S29" s="40">
        <f t="shared" si="15"/>
        <v>1.7721488118773154</v>
      </c>
      <c r="T29" s="40">
        <f t="shared" si="16"/>
        <v>35.704837634663534</v>
      </c>
      <c r="U29" s="40">
        <f t="shared" si="17"/>
        <v>37.476986446540849</v>
      </c>
      <c r="W29" t="str">
        <f>$A$11</f>
        <v>Administrative and secretarial occupations</v>
      </c>
      <c r="X29" s="18">
        <f t="shared" ref="X29:AB29" si="25">X11/X$18*100</f>
        <v>18.037706385642092</v>
      </c>
      <c r="Y29" s="18">
        <f t="shared" si="25"/>
        <v>16.570507944596212</v>
      </c>
      <c r="Z29" s="18">
        <f t="shared" si="25"/>
        <v>16.438410339651668</v>
      </c>
      <c r="AA29" s="18">
        <f t="shared" si="25"/>
        <v>14.936013524720687</v>
      </c>
      <c r="AB29" s="18">
        <f t="shared" si="25"/>
        <v>12.071163837767982</v>
      </c>
      <c r="AC29" s="11"/>
      <c r="AD29" s="40">
        <f t="shared" si="19"/>
        <v>-21.059320309508536</v>
      </c>
      <c r="AE29" s="40">
        <f t="shared" si="20"/>
        <v>49.215326711582172</v>
      </c>
      <c r="AF29" s="40">
        <f t="shared" si="21"/>
        <v>28.15600640207364</v>
      </c>
    </row>
    <row r="30" spans="1:32" x14ac:dyDescent="0.2">
      <c r="A30" t="str">
        <f>$A$12</f>
        <v>Skilled trades occupations</v>
      </c>
      <c r="B30" s="18">
        <f t="shared" si="8"/>
        <v>10.403896058325694</v>
      </c>
      <c r="C30" s="18">
        <f t="shared" si="8"/>
        <v>9.7802556730978178</v>
      </c>
      <c r="D30" s="18">
        <f t="shared" si="8"/>
        <v>8.9214981185576629</v>
      </c>
      <c r="E30" s="18">
        <f t="shared" si="8"/>
        <v>9.1227047022096315</v>
      </c>
      <c r="F30" s="18">
        <f t="shared" si="8"/>
        <v>8.8010078832936536</v>
      </c>
      <c r="G30" s="11"/>
      <c r="H30" s="40">
        <f t="shared" si="11"/>
        <v>6.2982642692357622</v>
      </c>
      <c r="I30" s="40">
        <f t="shared" si="12"/>
        <v>44.677959074314607</v>
      </c>
      <c r="J30" s="40">
        <f t="shared" si="13"/>
        <v>50.976223343550366</v>
      </c>
      <c r="L30" t="str">
        <f>$A$12</f>
        <v>Skilled trades occupations</v>
      </c>
      <c r="M30" s="18">
        <f t="shared" ref="M30:Q30" si="26">M12/M$18*100</f>
        <v>17.60803215755875</v>
      </c>
      <c r="N30" s="18">
        <f t="shared" si="26"/>
        <v>16.901376917441805</v>
      </c>
      <c r="O30" s="18">
        <f t="shared" si="26"/>
        <v>15.211251145773225</v>
      </c>
      <c r="P30" s="18">
        <f t="shared" si="26"/>
        <v>15.267275331996821</v>
      </c>
      <c r="Q30" s="18">
        <f t="shared" si="26"/>
        <v>14.383229535403123</v>
      </c>
      <c r="R30" s="11"/>
      <c r="S30" s="40">
        <f t="shared" si="15"/>
        <v>2.1189543565579587</v>
      </c>
      <c r="T30" s="40">
        <f t="shared" si="16"/>
        <v>40.605992377532075</v>
      </c>
      <c r="U30" s="40">
        <f t="shared" si="17"/>
        <v>42.724946734090032</v>
      </c>
      <c r="W30" t="str">
        <f>$A$12</f>
        <v>Skilled trades occupations</v>
      </c>
      <c r="X30" s="18">
        <f t="shared" ref="X30:AB30" si="27">X12/X$18*100</f>
        <v>2.6471177919829865</v>
      </c>
      <c r="Y30" s="18">
        <f t="shared" si="27"/>
        <v>2.2703056494071574</v>
      </c>
      <c r="Z30" s="18">
        <f t="shared" si="27"/>
        <v>2.4121344139157532</v>
      </c>
      <c r="AA30" s="18">
        <f t="shared" si="27"/>
        <v>2.7176602804025762</v>
      </c>
      <c r="AB30" s="18">
        <f t="shared" si="27"/>
        <v>2.9971686650115736</v>
      </c>
      <c r="AC30" s="11"/>
      <c r="AD30" s="40">
        <f t="shared" si="19"/>
        <v>33.57377894458385</v>
      </c>
      <c r="AE30" s="40">
        <f t="shared" si="20"/>
        <v>71.252917552198454</v>
      </c>
      <c r="AF30" s="40">
        <f t="shared" si="21"/>
        <v>104.82669649678232</v>
      </c>
    </row>
    <row r="31" spans="1:32" x14ac:dyDescent="0.2">
      <c r="A31" t="str">
        <f>$A$13</f>
        <v>Caring, leisure and other service occupations</v>
      </c>
      <c r="B31" s="18">
        <f t="shared" si="8"/>
        <v>10.003329165168006</v>
      </c>
      <c r="C31" s="18">
        <f t="shared" si="8"/>
        <v>10.000686821402541</v>
      </c>
      <c r="D31" s="18">
        <f t="shared" si="8"/>
        <v>9.6918965378061426</v>
      </c>
      <c r="E31" s="18">
        <f t="shared" si="8"/>
        <v>9.9952703918559553</v>
      </c>
      <c r="F31" s="18">
        <f t="shared" si="8"/>
        <v>10.342581681426438</v>
      </c>
      <c r="G31" s="11"/>
      <c r="H31" s="40">
        <f t="shared" si="11"/>
        <v>14.987793767115361</v>
      </c>
      <c r="I31" s="40">
        <f t="shared" si="12"/>
        <v>58.521449050373477</v>
      </c>
      <c r="J31" s="40">
        <f t="shared" si="13"/>
        <v>73.50924281748884</v>
      </c>
      <c r="L31" t="str">
        <f>$A$13</f>
        <v>Caring, leisure and other service occupations</v>
      </c>
      <c r="M31" s="18">
        <f t="shared" ref="M31:Q31" si="28">M13/M$18*100</f>
        <v>4.3090076750791821</v>
      </c>
      <c r="N31" s="18">
        <f t="shared" si="28"/>
        <v>4.2767989483455509</v>
      </c>
      <c r="O31" s="18">
        <f t="shared" si="28"/>
        <v>4.2961515908266783</v>
      </c>
      <c r="P31" s="18">
        <f t="shared" si="28"/>
        <v>4.7686452372123256</v>
      </c>
      <c r="Q31" s="18">
        <f t="shared" si="28"/>
        <v>5.3408214138380377</v>
      </c>
      <c r="R31" s="11"/>
      <c r="S31" s="40">
        <f t="shared" si="15"/>
        <v>34.258980167518494</v>
      </c>
      <c r="T31" s="40">
        <f t="shared" si="16"/>
        <v>52.601626116960901</v>
      </c>
      <c r="U31" s="40">
        <f t="shared" si="17"/>
        <v>86.860606284479388</v>
      </c>
      <c r="W31" t="str">
        <f>$A$13</f>
        <v>Caring, leisure and other service occupations</v>
      </c>
      <c r="X31" s="18">
        <f t="shared" ref="X31:AB31" si="29">X13/X$18*100</f>
        <v>16.13447224290519</v>
      </c>
      <c r="Y31" s="18">
        <f t="shared" si="29"/>
        <v>16.037111478827018</v>
      </c>
      <c r="Z31" s="18">
        <f t="shared" si="29"/>
        <v>15.276037308580051</v>
      </c>
      <c r="AA31" s="18">
        <f t="shared" si="29"/>
        <v>15.443456816687739</v>
      </c>
      <c r="AB31" s="18">
        <f t="shared" si="29"/>
        <v>15.542914848151334</v>
      </c>
      <c r="AC31" s="11"/>
      <c r="AD31" s="40">
        <f t="shared" si="19"/>
        <v>9.3788345259403538</v>
      </c>
      <c r="AE31" s="40">
        <f t="shared" si="20"/>
        <v>60.244438224915932</v>
      </c>
      <c r="AF31" s="40">
        <f t="shared" si="21"/>
        <v>69.623272750856273</v>
      </c>
    </row>
    <row r="32" spans="1:32" x14ac:dyDescent="0.2">
      <c r="A32" t="str">
        <f>$A$14</f>
        <v>Sales and customer service occupations</v>
      </c>
      <c r="B32" s="18">
        <f t="shared" si="8"/>
        <v>8.0504860486300576</v>
      </c>
      <c r="C32" s="18">
        <f t="shared" si="8"/>
        <v>7.4549370825173851</v>
      </c>
      <c r="D32" s="18">
        <f t="shared" si="8"/>
        <v>7.5237343161393317</v>
      </c>
      <c r="E32" s="18">
        <f t="shared" si="8"/>
        <v>7.3154141175179284</v>
      </c>
      <c r="F32" s="18">
        <f t="shared" si="8"/>
        <v>7.0138956799196572</v>
      </c>
      <c r="H32" s="40">
        <f t="shared" si="11"/>
        <v>0.45172578783132766</v>
      </c>
      <c r="I32" s="40">
        <f t="shared" si="12"/>
        <v>44.48268805071914</v>
      </c>
      <c r="J32" s="40">
        <f t="shared" si="13"/>
        <v>44.934413838550462</v>
      </c>
      <c r="L32" t="str">
        <f>$A$14</f>
        <v>Sales and customer service occupations</v>
      </c>
      <c r="M32" s="18">
        <f t="shared" ref="M32:Q32" si="30">M14/M$18*100</f>
        <v>6.4901372088867024</v>
      </c>
      <c r="N32" s="18">
        <f t="shared" si="30"/>
        <v>6.1285671887692494</v>
      </c>
      <c r="O32" s="18">
        <f t="shared" si="30"/>
        <v>6.346915238650352</v>
      </c>
      <c r="P32" s="18">
        <f t="shared" si="30"/>
        <v>6.3053969829853562</v>
      </c>
      <c r="Q32" s="18">
        <f t="shared" si="30"/>
        <v>6.2739311620289921</v>
      </c>
      <c r="S32" s="40">
        <f t="shared" si="15"/>
        <v>6.7559121532658821</v>
      </c>
      <c r="T32" s="40">
        <f t="shared" si="16"/>
        <v>34.62344419859631</v>
      </c>
      <c r="U32" s="40">
        <f t="shared" si="17"/>
        <v>41.379356351862192</v>
      </c>
      <c r="W32" t="str">
        <f>$A$14</f>
        <v>Sales and customer service occupations</v>
      </c>
      <c r="X32" s="18">
        <f t="shared" ref="X32:AB32" si="31">X14/X$18*100</f>
        <v>9.7305320390608596</v>
      </c>
      <c r="Y32" s="18">
        <f t="shared" si="31"/>
        <v>8.8537296705368629</v>
      </c>
      <c r="Z32" s="18">
        <f t="shared" si="31"/>
        <v>8.7416427708577942</v>
      </c>
      <c r="AA32" s="18">
        <f t="shared" si="31"/>
        <v>8.3682467730832268</v>
      </c>
      <c r="AB32" s="18">
        <f t="shared" si="31"/>
        <v>7.7832372354360357</v>
      </c>
      <c r="AD32" s="40">
        <f t="shared" si="19"/>
        <v>-4.2852769097930485</v>
      </c>
      <c r="AE32" s="40">
        <f t="shared" si="20"/>
        <v>51.890981844207658</v>
      </c>
      <c r="AF32" s="40">
        <f t="shared" si="21"/>
        <v>47.605704934414604</v>
      </c>
    </row>
    <row r="33" spans="1:32" x14ac:dyDescent="0.2">
      <c r="A33" t="str">
        <f>$A$15</f>
        <v>Process, plant and machine operatives</v>
      </c>
      <c r="B33" s="18">
        <f t="shared" si="8"/>
        <v>5.1989087445492972</v>
      </c>
      <c r="C33" s="18">
        <f t="shared" si="8"/>
        <v>5.3610545183308327</v>
      </c>
      <c r="D33" s="18">
        <f t="shared" si="8"/>
        <v>4.590755782518718</v>
      </c>
      <c r="E33" s="18">
        <f t="shared" si="8"/>
        <v>5.0451903549811936</v>
      </c>
      <c r="F33" s="18">
        <f t="shared" si="8"/>
        <v>4.8412532915433939</v>
      </c>
      <c r="G33" s="11"/>
      <c r="H33" s="40">
        <f t="shared" si="11"/>
        <v>13.633181603299347</v>
      </c>
      <c r="I33" s="40">
        <f t="shared" si="12"/>
        <v>53.058610229862794</v>
      </c>
      <c r="J33" s="40">
        <f t="shared" si="13"/>
        <v>66.691791833162142</v>
      </c>
      <c r="L33" t="str">
        <f>$A$15</f>
        <v>Process, plant and machine operatives</v>
      </c>
      <c r="M33" s="18">
        <f t="shared" ref="M33:Q33" si="32">M15/M$18*100</f>
        <v>8.9239115226271775</v>
      </c>
      <c r="N33" s="18">
        <f t="shared" si="32"/>
        <v>9.3892256576844044</v>
      </c>
      <c r="O33" s="18">
        <f t="shared" si="32"/>
        <v>8.0890558064667548</v>
      </c>
      <c r="P33" s="18">
        <f t="shared" si="32"/>
        <v>8.6582509969634636</v>
      </c>
      <c r="Q33" s="18">
        <f t="shared" si="32"/>
        <v>8.2070531096895767</v>
      </c>
      <c r="R33" s="11"/>
      <c r="S33" s="40">
        <f t="shared" si="15"/>
        <v>9.5731878834850441</v>
      </c>
      <c r="T33" s="40">
        <f t="shared" si="16"/>
        <v>50.702698108076682</v>
      </c>
      <c r="U33" s="40">
        <f t="shared" si="17"/>
        <v>60.275885991561729</v>
      </c>
      <c r="W33" t="str">
        <f>$A$15</f>
        <v>Process, plant and machine operatives</v>
      </c>
      <c r="X33" s="18">
        <f t="shared" ref="X33:AB33" si="33">X15/X$18*100</f>
        <v>1.1881543399876227</v>
      </c>
      <c r="Y33" s="18">
        <f t="shared" si="33"/>
        <v>1.1129364333528688</v>
      </c>
      <c r="Z33" s="18">
        <f t="shared" si="33"/>
        <v>0.97031041601500478</v>
      </c>
      <c r="AA33" s="18">
        <f t="shared" si="33"/>
        <v>1.2789688718406103</v>
      </c>
      <c r="AB33" s="18">
        <f t="shared" si="33"/>
        <v>1.3418291907355124</v>
      </c>
      <c r="AC33" s="11"/>
      <c r="AD33" s="40">
        <f t="shared" si="19"/>
        <v>48.661351313636672</v>
      </c>
      <c r="AE33" s="40">
        <f t="shared" si="20"/>
        <v>73.384575076019331</v>
      </c>
      <c r="AF33" s="40">
        <f t="shared" si="21"/>
        <v>122.04592638965599</v>
      </c>
    </row>
    <row r="34" spans="1:32" x14ac:dyDescent="0.2">
      <c r="A34" t="str">
        <f>$A$16</f>
        <v>Elementary occupations</v>
      </c>
      <c r="B34" s="18">
        <f t="shared" si="8"/>
        <v>11.802597960958247</v>
      </c>
      <c r="C34" s="18">
        <f t="shared" si="8"/>
        <v>10.992506184438307</v>
      </c>
      <c r="D34" s="18">
        <f t="shared" si="8"/>
        <v>10.364500162940095</v>
      </c>
      <c r="E34" s="18">
        <f t="shared" si="8"/>
        <v>10.158750062742282</v>
      </c>
      <c r="F34" s="18">
        <f t="shared" si="8"/>
        <v>9.3708980524147005</v>
      </c>
      <c r="G34" s="11"/>
      <c r="H34" s="40">
        <f t="shared" si="11"/>
        <v>-2.5763488280927311</v>
      </c>
      <c r="I34" s="40">
        <f t="shared" si="12"/>
        <v>46.974333136289999</v>
      </c>
      <c r="J34" s="40">
        <f t="shared" si="13"/>
        <v>44.397984308197266</v>
      </c>
      <c r="L34" t="str">
        <f>$A$16</f>
        <v>Elementary occupations</v>
      </c>
      <c r="M34" s="18">
        <f t="shared" ref="M34:Q34" si="34">M16/M$18*100</f>
        <v>11.908869057109477</v>
      </c>
      <c r="N34" s="18">
        <f t="shared" si="34"/>
        <v>10.983379140206933</v>
      </c>
      <c r="O34" s="18">
        <f t="shared" si="34"/>
        <v>10.561909318938113</v>
      </c>
      <c r="P34" s="18">
        <f t="shared" si="34"/>
        <v>10.506281343547409</v>
      </c>
      <c r="Q34" s="18">
        <f t="shared" si="34"/>
        <v>9.5405496321915813</v>
      </c>
      <c r="R34" s="11"/>
      <c r="S34" s="40">
        <f t="shared" si="15"/>
        <v>-2.4458283628704032</v>
      </c>
      <c r="T34" s="40">
        <f t="shared" si="16"/>
        <v>38.36567049608086</v>
      </c>
      <c r="U34" s="40">
        <f t="shared" si="17"/>
        <v>35.919842133210459</v>
      </c>
      <c r="W34" t="str">
        <f>$A$16</f>
        <v>Elementary occupations</v>
      </c>
      <c r="X34" s="18">
        <f t="shared" ref="X34:AB34" si="35">X16/X$18*100</f>
        <v>11.688174618920884</v>
      </c>
      <c r="Y34" s="18">
        <f t="shared" si="35"/>
        <v>11.002131585226973</v>
      </c>
      <c r="Z34" s="18">
        <f t="shared" si="35"/>
        <v>10.160198342271269</v>
      </c>
      <c r="AA34" s="18">
        <f t="shared" si="35"/>
        <v>9.7964866230914289</v>
      </c>
      <c r="AB34" s="18">
        <f t="shared" si="35"/>
        <v>9.1945112026054403</v>
      </c>
      <c r="AC34" s="11"/>
      <c r="AD34" s="40">
        <f t="shared" si="19"/>
        <v>-2.7167671590644957</v>
      </c>
      <c r="AE34" s="40">
        <f t="shared" si="20"/>
        <v>56.235823568264351</v>
      </c>
      <c r="AF34" s="40">
        <f t="shared" si="21"/>
        <v>53.519056409199862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7.7535411011391009</v>
      </c>
      <c r="I36" s="43">
        <f t="shared" si="12"/>
        <v>49.967963848828923</v>
      </c>
      <c r="J36" s="43">
        <f t="shared" si="13"/>
        <v>57.721504949968029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7.9977940724575616</v>
      </c>
      <c r="T36" s="43">
        <f t="shared" ref="T36" si="37">IF(O18&gt;0,(T18/O18)*100,0)</f>
        <v>41.905959090991153</v>
      </c>
      <c r="U36" s="43">
        <f t="shared" ref="U36" si="38">IF(O18&gt;0,(U18/O18)*100,0)</f>
        <v>49.903753163448719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7.5007598839159835</v>
      </c>
      <c r="AE36" s="43">
        <f t="shared" ref="AE36" si="40">IF(Z18&gt;0,(AE18/Z18)*100,0)</f>
        <v>58.311458566387188</v>
      </c>
      <c r="AF36" s="43">
        <f t="shared" ref="AF36" si="41">IF(Z18&gt;0,(AF18/Z18)*100,0)</f>
        <v>65.812218450303178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3.1827655346401862</v>
      </c>
      <c r="C46" s="18">
        <f t="shared" si="42"/>
        <v>1.2391628248427988</v>
      </c>
      <c r="D46" s="18">
        <f t="shared" si="42"/>
        <v>0.69564564600255174</v>
      </c>
      <c r="E46" s="18">
        <f t="shared" si="42"/>
        <v>1.161904500524269</v>
      </c>
      <c r="F46" s="18">
        <f>IF(F$6-D$6 &lt;&gt; 0,(EXP(LN(F8/D8)/(F$6-D$6))-1)*100,0)</f>
        <v>1.0062454908532414</v>
      </c>
      <c r="H46" s="18">
        <f>IF($F$6-$D$6 &lt;&gt; 0,(EXP(LN(1+(H26/100))/($F$6-$D$6))-1)*100,0)</f>
        <v>1.0062454908532414</v>
      </c>
      <c r="I46" s="18">
        <f>IF($F$6-$D$6 &lt;&gt; 0,(EXP(LN(1+(I26/100))/($F$6-$D$6))-1)*100,0)</f>
        <v>3.042027312016482</v>
      </c>
      <c r="J46" s="18">
        <f>IF($F$6-$D$6 &lt;&gt; 0,(EXP(LN(1+(J26/100))/($F$6-$D$6))-1)*100,0)</f>
        <v>3.7200342556646282</v>
      </c>
      <c r="L46" t="str">
        <f>$A$8</f>
        <v>Managers, directors and senior officials</v>
      </c>
      <c r="M46" s="18">
        <f t="shared" ref="M46:M54" si="43">IF(N$6-M$6 &lt;&gt; 0,(EXP(LN(N8/M8)/(N$6-M$6))-1)*100,0)</f>
        <v>2.4133433830933582</v>
      </c>
      <c r="N46" s="18">
        <f t="shared" ref="N46:N54" si="44">IF(O$6-N$6 &lt;&gt; 0,(EXP(LN(O8/N8)/(O$6-N$6))-1)*100,0)</f>
        <v>-0.21654920343597839</v>
      </c>
      <c r="O46" s="18">
        <f t="shared" ref="O46:O54" si="45">IF(P$6-O$6 &lt;&gt; 0,(EXP(LN(P8/O8)/(P$6-O$6))-1)*100,0)</f>
        <v>0.21971551615522777</v>
      </c>
      <c r="P46" s="18">
        <f t="shared" ref="P46:P54" si="46">IF(Q$6-P$6 &lt;&gt; 0,(EXP(LN(Q8/P8)/(Q$6-P$6))-1)*100,0)</f>
        <v>0.84643903774010987</v>
      </c>
      <c r="Q46" s="18">
        <f>IF(Q$6-O$6 &lt;&gt; 0,(EXP(LN(Q8/O8)/(Q$6-O$6))-1)*100,0)</f>
        <v>0.63709693505766829</v>
      </c>
      <c r="S46" s="18">
        <f>IF($F$6-$D$6 &lt;&gt; 0,(EXP(LN(1+(S26/100))/($F$6-$D$6))-1)*100,0)</f>
        <v>0.63709693505766829</v>
      </c>
      <c r="T46" s="18">
        <f>IF($F$6-$D$6 &lt;&gt; 0,(EXP(LN(1+(T26/100))/($F$6-$D$6))-1)*100,0)</f>
        <v>2.7123688683917235</v>
      </c>
      <c r="U46" s="18">
        <f>IF($F$6-$D$6 &lt;&gt; 0,(EXP(LN(1+(U26/100))/($F$6-$D$6))-1)*100,0)</f>
        <v>3.1567517458864769</v>
      </c>
      <c r="W46" t="str">
        <f>$A$8</f>
        <v>Managers, directors and senior officials</v>
      </c>
      <c r="X46" s="18">
        <f t="shared" ref="X46:X54" si="47">IF(Y$6-X$6 &lt;&gt; 0,(EXP(LN(Y8/X8)/(Y$6-X$6))-1)*100,0)</f>
        <v>4.5704588523545642</v>
      </c>
      <c r="Y46" s="18">
        <f t="shared" ref="Y46:Y54" si="48">IF(Z$6-Y$6 &lt;&gt; 0,(EXP(LN(Z8/Y8)/(Z$6-Y$6))-1)*100,0)</f>
        <v>3.7314974089072139</v>
      </c>
      <c r="Z46" s="18">
        <f t="shared" ref="Z46:Z54" si="49">IF(AA$6-Z$6 &lt;&gt; 0,(EXP(LN(AA8/Z8)/(AA$6-Z$6))-1)*100,0)</f>
        <v>1.4603966428900161</v>
      </c>
      <c r="AA46" s="18">
        <f t="shared" ref="AA46:AA54" si="50">IF(AB$6-AA$6 &lt;&gt; 0,(EXP(LN(AB8/AA8)/(AB$6-AA$6))-1)*100,0)</f>
        <v>1.6336374995979286</v>
      </c>
      <c r="AB46" s="18">
        <f>IF(AB$6-Z$6 &lt;&gt; 0,(EXP(LN(AB8/Z8)/(AB$6-Z$6))-1)*100,0)</f>
        <v>1.5758577051645517</v>
      </c>
      <c r="AD46" s="18">
        <f>IF($F$6-$D$6 &lt;&gt; 0,(EXP(LN(1+(AD26/100))/($F$6-$D$6))-1)*100,0)</f>
        <v>1.5758577051645517</v>
      </c>
      <c r="AE46" s="18">
        <f>IF($F$6-$D$6 &lt;&gt; 0,(EXP(LN(1+(AE26/100))/($F$6-$D$6))-1)*100,0)</f>
        <v>3.5547171801224131</v>
      </c>
      <c r="AF46" s="18">
        <f>IF($F$6-$D$6 &lt;&gt; 0,(EXP(LN(1+(AF26/100))/($F$6-$D$6))-1)*100,0)</f>
        <v>4.563527032894954</v>
      </c>
    </row>
    <row r="47" spans="1:32" x14ac:dyDescent="0.2">
      <c r="A47" t="str">
        <f>$A$9</f>
        <v>Professional occupations</v>
      </c>
      <c r="B47" s="18">
        <f t="shared" si="42"/>
        <v>3.4270576742337688</v>
      </c>
      <c r="C47" s="18">
        <f t="shared" si="42"/>
        <v>3.3322134915630519</v>
      </c>
      <c r="D47" s="18">
        <f t="shared" si="42"/>
        <v>1.4542407227643883</v>
      </c>
      <c r="E47" s="18">
        <f t="shared" si="42"/>
        <v>0.98367427236989435</v>
      </c>
      <c r="F47" s="18">
        <f>IF(F$6-D$6 &lt;&gt; 0,(EXP(LN(F9/D9)/(F$6-D$6))-1)*100,0)</f>
        <v>1.1402867448101039</v>
      </c>
      <c r="H47" s="18">
        <f t="shared" ref="H47:J56" si="51">IF($F$6-$D$6 &lt;&gt; 0,(EXP(LN(1+(H27/100))/($F$6-$D$6))-1)*100,0)</f>
        <v>1.1402867448101039</v>
      </c>
      <c r="I47" s="18">
        <f t="shared" si="51"/>
        <v>2.8015876734928336</v>
      </c>
      <c r="J47" s="18">
        <f t="shared" si="51"/>
        <v>3.5965525352163796</v>
      </c>
      <c r="L47" t="str">
        <f>$A$9</f>
        <v>Professional occupations</v>
      </c>
      <c r="M47" s="18">
        <f t="shared" si="43"/>
        <v>2.7314155419909003</v>
      </c>
      <c r="N47" s="18">
        <f t="shared" si="44"/>
        <v>3.4897154355601367</v>
      </c>
      <c r="O47" s="18">
        <f t="shared" si="45"/>
        <v>1.4137843815483331</v>
      </c>
      <c r="P47" s="18">
        <f t="shared" si="46"/>
        <v>0.86247055509507398</v>
      </c>
      <c r="Q47" s="18">
        <f>IF(Q$6-O$6 &lt;&gt; 0,(EXP(LN(Q9/O9)/(Q$6-O$6))-1)*100,0)</f>
        <v>1.0459080126603348</v>
      </c>
      <c r="S47" s="18">
        <f t="shared" ref="S47:U47" si="52">IF($F$6-$D$6 &lt;&gt; 0,(EXP(LN(1+(S27/100))/($F$6-$D$6))-1)*100,0)</f>
        <v>1.0459080126603348</v>
      </c>
      <c r="T47" s="18">
        <f t="shared" si="52"/>
        <v>2.331559101745051</v>
      </c>
      <c r="U47" s="18">
        <f t="shared" si="52"/>
        <v>3.1047991856103963</v>
      </c>
      <c r="W47" t="str">
        <f>$A$9</f>
        <v>Professional occupations</v>
      </c>
      <c r="X47" s="18">
        <f t="shared" si="47"/>
        <v>4.1375215194533688</v>
      </c>
      <c r="Y47" s="18">
        <f t="shared" si="48"/>
        <v>3.1767306500334547</v>
      </c>
      <c r="Z47" s="18">
        <f t="shared" si="49"/>
        <v>1.4942361008144944</v>
      </c>
      <c r="AA47" s="18">
        <f t="shared" si="50"/>
        <v>1.1019434400072914</v>
      </c>
      <c r="AB47" s="18">
        <f>IF(AB$6-Z$6 &lt;&gt; 0,(EXP(LN(AB9/Z9)/(AB$6-Z$6))-1)*100,0)</f>
        <v>1.2325388948130955</v>
      </c>
      <c r="AD47" s="18">
        <f t="shared" ref="AD47:AF47" si="53">IF($F$6-$D$6 &lt;&gt; 0,(EXP(LN(1+(AD27/100))/($F$6-$D$6))-1)*100,0)</f>
        <v>1.2325388948130955</v>
      </c>
      <c r="AE47" s="18">
        <f t="shared" si="53"/>
        <v>3.239115289034955</v>
      </c>
      <c r="AF47" s="18">
        <f t="shared" si="53"/>
        <v>4.053256795778637</v>
      </c>
    </row>
    <row r="48" spans="1:32" x14ac:dyDescent="0.2">
      <c r="A48" t="str">
        <f>$A$10</f>
        <v>Associate professional occupations</v>
      </c>
      <c r="B48" s="18">
        <f t="shared" si="42"/>
        <v>1.40161506525327</v>
      </c>
      <c r="C48" s="18">
        <f t="shared" si="42"/>
        <v>4.4794368280882013</v>
      </c>
      <c r="D48" s="18">
        <f t="shared" si="42"/>
        <v>-0.24695209542329177</v>
      </c>
      <c r="E48" s="18">
        <f t="shared" si="42"/>
        <v>0.73944382009458742</v>
      </c>
      <c r="F48" s="18">
        <f t="shared" ref="F48:F56" si="54">IF(F$6-D$6 &lt;&gt; 0,(EXP(LN(F10/D10)/(F$6-D$6))-1)*100,0)</f>
        <v>0.40956615542968589</v>
      </c>
      <c r="H48" s="18">
        <f t="shared" si="51"/>
        <v>0.40956615542968589</v>
      </c>
      <c r="I48" s="18">
        <f t="shared" si="51"/>
        <v>2.5642447325157747</v>
      </c>
      <c r="J48" s="18">
        <f t="shared" si="51"/>
        <v>2.8541528603341915</v>
      </c>
      <c r="L48" t="str">
        <f>$A$10</f>
        <v>Associate professional occupations</v>
      </c>
      <c r="M48" s="18">
        <f t="shared" si="43"/>
        <v>0.63450536992035733</v>
      </c>
      <c r="N48" s="18">
        <f t="shared" si="44"/>
        <v>4.4305818268195907</v>
      </c>
      <c r="O48" s="18">
        <f t="shared" si="45"/>
        <v>-0.90687711813154381</v>
      </c>
      <c r="P48" s="18">
        <f>IF(Q$6-P$6 &lt;&gt; 0,(EXP(LN(Q10/P10)/(Q$6-P$6))-1)*100,0)</f>
        <v>0.4499113253125131</v>
      </c>
      <c r="Q48" s="18">
        <f t="shared" ref="Q48:Q54" si="55">IF(Q$6-O$6 &lt;&gt; 0,(EXP(LN(Q10/O10)/(Q$6-O$6))-1)*100,0)</f>
        <v>-4.4031632913443808E-3</v>
      </c>
      <c r="S48" s="18">
        <f t="shared" ref="S48:U48" si="56">IF($F$6-$D$6 &lt;&gt; 0,(EXP(LN(1+(S28/100))/($F$6-$D$6))-1)*100,0)</f>
        <v>-4.4031632913443808E-3</v>
      </c>
      <c r="T48" s="18">
        <f t="shared" si="56"/>
        <v>2.0679608371188651</v>
      </c>
      <c r="U48" s="18">
        <f t="shared" si="56"/>
        <v>2.0646550319002532</v>
      </c>
      <c r="W48" t="str">
        <f>$A$10</f>
        <v>Associate professional occupations</v>
      </c>
      <c r="X48" s="18">
        <f t="shared" si="47"/>
        <v>2.2523458993159551</v>
      </c>
      <c r="Y48" s="18">
        <f t="shared" si="48"/>
        <v>4.5315000588240339</v>
      </c>
      <c r="Z48" s="18">
        <f t="shared" si="49"/>
        <v>0.43695329350392775</v>
      </c>
      <c r="AA48" s="18">
        <f t="shared" si="50"/>
        <v>1.0203644332628325</v>
      </c>
      <c r="AB48" s="18">
        <f t="shared" ref="AB48:AB54" si="57">IF(AB$6-Z$6 &lt;&gt; 0,(EXP(LN(AB10/Z10)/(AB$6-Z$6))-1)*100,0)</f>
        <v>0.82551848019041252</v>
      </c>
      <c r="AD48" s="18">
        <f t="shared" ref="AD48:AF48" si="58">IF($F$6-$D$6 &lt;&gt; 0,(EXP(LN(1+(AD28/100))/($F$6-$D$6))-1)*100,0)</f>
        <v>0.82551848019041252</v>
      </c>
      <c r="AE48" s="18">
        <f t="shared" si="58"/>
        <v>3.0580846898388137</v>
      </c>
      <c r="AF48" s="18">
        <f t="shared" si="58"/>
        <v>3.6107593748816447</v>
      </c>
    </row>
    <row r="49" spans="1:32" x14ac:dyDescent="0.2">
      <c r="A49" t="str">
        <f>$A$11</f>
        <v>Administrative and secretarial occupations</v>
      </c>
      <c r="B49" s="18">
        <f t="shared" si="42"/>
        <v>-0.92162188530717781</v>
      </c>
      <c r="C49" s="18">
        <f t="shared" si="42"/>
        <v>2.080856588313007</v>
      </c>
      <c r="D49" s="18">
        <f t="shared" si="42"/>
        <v>-1.2754916125562676</v>
      </c>
      <c r="E49" s="18">
        <f t="shared" si="42"/>
        <v>-1.0948846651690158</v>
      </c>
      <c r="F49" s="18">
        <f t="shared" si="54"/>
        <v>-1.1551236625872874</v>
      </c>
      <c r="H49" s="18">
        <f t="shared" si="51"/>
        <v>-1.1551236625872874</v>
      </c>
      <c r="I49" s="18">
        <f t="shared" si="51"/>
        <v>2.5651911951229955</v>
      </c>
      <c r="J49" s="18">
        <f t="shared" si="51"/>
        <v>1.7761669729996932</v>
      </c>
      <c r="L49" t="str">
        <f>$A$11</f>
        <v>Administrative and secretarial occupations</v>
      </c>
      <c r="M49" s="18">
        <f t="shared" si="43"/>
        <v>-1.9952216028485403</v>
      </c>
      <c r="N49" s="18">
        <f t="shared" si="44"/>
        <v>15.859573841101881</v>
      </c>
      <c r="O49" s="18">
        <f t="shared" si="45"/>
        <v>-0.97237278062189958</v>
      </c>
      <c r="P49" s="18">
        <f t="shared" si="46"/>
        <v>0.66643942210651286</v>
      </c>
      <c r="Q49" s="18">
        <f t="shared" si="55"/>
        <v>0.1171772215021738</v>
      </c>
      <c r="S49" s="18">
        <f t="shared" ref="S49:U49" si="59">IF($F$6-$D$6 &lt;&gt; 0,(EXP(LN(1+(S29/100))/($F$6-$D$6))-1)*100,0)</f>
        <v>0.1171772215021738</v>
      </c>
      <c r="T49" s="18">
        <f t="shared" si="59"/>
        <v>2.0562693328105786</v>
      </c>
      <c r="U49" s="18">
        <f t="shared" si="59"/>
        <v>2.1445815403006829</v>
      </c>
      <c r="W49" t="str">
        <f>$A$11</f>
        <v>Administrative and secretarial occupations</v>
      </c>
      <c r="X49" s="18">
        <f t="shared" si="47"/>
        <v>-0.65169632858728122</v>
      </c>
      <c r="Y49" s="18">
        <f t="shared" si="48"/>
        <v>-1.2672338675842831</v>
      </c>
      <c r="Z49" s="18">
        <f t="shared" si="49"/>
        <v>-1.3626090862168927</v>
      </c>
      <c r="AA49" s="18">
        <f t="shared" si="50"/>
        <v>-1.6647337294943276</v>
      </c>
      <c r="AB49" s="18">
        <f t="shared" si="57"/>
        <v>-1.5641284778075026</v>
      </c>
      <c r="AD49" s="18">
        <f t="shared" ref="AD49:AF49" si="60">IF($F$6-$D$6 &lt;&gt; 0,(EXP(LN(1+(AD29/100))/($F$6-$D$6))-1)*100,0)</f>
        <v>-1.5641284778075026</v>
      </c>
      <c r="AE49" s="18">
        <f t="shared" si="60"/>
        <v>2.7040482279925282</v>
      </c>
      <c r="AF49" s="18">
        <f t="shared" si="60"/>
        <v>1.6676061153729327</v>
      </c>
    </row>
    <row r="50" spans="1:32" x14ac:dyDescent="0.2">
      <c r="A50" t="str">
        <f>$A$12</f>
        <v>Skilled trades occupations</v>
      </c>
      <c r="B50" s="18">
        <f t="shared" si="42"/>
        <v>-0.34519140591067199</v>
      </c>
      <c r="C50" s="18">
        <f t="shared" si="42"/>
        <v>-10.082639417324801</v>
      </c>
      <c r="D50" s="18">
        <f t="shared" si="42"/>
        <v>1.0699979754425604</v>
      </c>
      <c r="E50" s="18">
        <f t="shared" si="42"/>
        <v>7.8661624889408976E-2</v>
      </c>
      <c r="F50" s="18">
        <f t="shared" si="54"/>
        <v>0.40802195635494254</v>
      </c>
      <c r="H50" s="18">
        <f t="shared" si="51"/>
        <v>0.40802195635494254</v>
      </c>
      <c r="I50" s="18">
        <f t="shared" si="51"/>
        <v>2.4928315760174291</v>
      </c>
      <c r="J50" s="18">
        <f t="shared" si="51"/>
        <v>2.7844075988818551</v>
      </c>
      <c r="L50" t="str">
        <f>$A$12</f>
        <v>Skilled trades occupations</v>
      </c>
      <c r="M50" s="18">
        <f t="shared" si="43"/>
        <v>-7.5508961692793974E-2</v>
      </c>
      <c r="N50" s="18">
        <f t="shared" si="44"/>
        <v>-12.09846951639274</v>
      </c>
      <c r="O50" s="18">
        <f t="shared" si="45"/>
        <v>0.7653115818875067</v>
      </c>
      <c r="P50" s="18">
        <f t="shared" si="46"/>
        <v>-0.17137028793964282</v>
      </c>
      <c r="Q50" s="18">
        <f t="shared" si="55"/>
        <v>0.13988552847705726</v>
      </c>
      <c r="S50" s="18">
        <f t="shared" ref="S50:U50" si="61">IF($F$6-$D$6 &lt;&gt; 0,(EXP(LN(1+(S30/100))/($F$6-$D$6))-1)*100,0)</f>
        <v>0.13988552847705726</v>
      </c>
      <c r="T50" s="18">
        <f t="shared" si="61"/>
        <v>2.2979479369866995</v>
      </c>
      <c r="U50" s="18">
        <f t="shared" si="61"/>
        <v>2.4000084882492612</v>
      </c>
      <c r="W50" t="str">
        <f>$A$12</f>
        <v>Skilled trades occupations</v>
      </c>
      <c r="X50" s="18">
        <f t="shared" si="47"/>
        <v>-2.3438508597119823</v>
      </c>
      <c r="Y50" s="18">
        <f t="shared" si="48"/>
        <v>5.7436954080326563</v>
      </c>
      <c r="Z50" s="18">
        <f t="shared" si="49"/>
        <v>2.9734663250775339</v>
      </c>
      <c r="AA50" s="18">
        <f t="shared" si="50"/>
        <v>1.4400501180356517</v>
      </c>
      <c r="AB50" s="18">
        <f t="shared" si="57"/>
        <v>1.9486347285988304</v>
      </c>
      <c r="AD50" s="18">
        <f t="shared" ref="AD50:AF50" si="62">IF($F$6-$D$6 &lt;&gt; 0,(EXP(LN(1+(AD30/100))/($F$6-$D$6))-1)*100,0)</f>
        <v>1.9486347285988304</v>
      </c>
      <c r="AE50" s="18">
        <f t="shared" si="62"/>
        <v>3.6515653645575741</v>
      </c>
      <c r="AF50" s="18">
        <f t="shared" si="62"/>
        <v>4.896042627442454</v>
      </c>
    </row>
    <row r="51" spans="1:32" x14ac:dyDescent="0.2">
      <c r="A51" t="str">
        <f>$A$13</f>
        <v>Caring, leisure and other service occupations</v>
      </c>
      <c r="B51" s="18">
        <f t="shared" si="42"/>
        <v>1.2001195021950295</v>
      </c>
      <c r="C51" s="18">
        <f t="shared" si="42"/>
        <v>-4.4710702412790742</v>
      </c>
      <c r="D51" s="18">
        <f t="shared" si="42"/>
        <v>1.2423568735809853</v>
      </c>
      <c r="E51" s="18">
        <f t="shared" si="42"/>
        <v>0.78225019599500456</v>
      </c>
      <c r="F51" s="18">
        <f t="shared" si="54"/>
        <v>0.93538628424472137</v>
      </c>
      <c r="H51" s="18">
        <f t="shared" si="51"/>
        <v>0.93538628424472137</v>
      </c>
      <c r="I51" s="18">
        <f t="shared" si="51"/>
        <v>3.1191209660371255</v>
      </c>
      <c r="J51" s="18">
        <f t="shared" si="51"/>
        <v>3.7420536620403899</v>
      </c>
      <c r="L51" t="str">
        <f>$A$13</f>
        <v>Caring, leisure and other service occupations</v>
      </c>
      <c r="M51" s="18">
        <f t="shared" si="43"/>
        <v>0.76379612546484399</v>
      </c>
      <c r="N51" s="18">
        <f t="shared" si="44"/>
        <v>-1.8897574113676319</v>
      </c>
      <c r="O51" s="18">
        <f t="shared" si="45"/>
        <v>2.8146059533660894</v>
      </c>
      <c r="P51" s="18">
        <f t="shared" si="46"/>
        <v>1.5703447892405409</v>
      </c>
      <c r="Q51" s="18">
        <f t="shared" si="55"/>
        <v>1.9834163325484377</v>
      </c>
      <c r="S51" s="18">
        <f t="shared" ref="S51:U51" si="63">IF($F$6-$D$6 &lt;&gt; 0,(EXP(LN(1+(S31/100))/($F$6-$D$6))-1)*100,0)</f>
        <v>1.9834163325484377</v>
      </c>
      <c r="T51" s="18">
        <f t="shared" si="63"/>
        <v>2.8578109807721797</v>
      </c>
      <c r="U51" s="18">
        <f t="shared" si="63"/>
        <v>4.2560300750191793</v>
      </c>
      <c r="W51" t="str">
        <f>$A$13</f>
        <v>Caring, leisure and other service occupations</v>
      </c>
      <c r="X51" s="18">
        <f t="shared" si="47"/>
        <v>1.3245480060082526</v>
      </c>
      <c r="Y51" s="18">
        <f t="shared" si="48"/>
        <v>-5.1970457893431687</v>
      </c>
      <c r="Z51" s="18">
        <f t="shared" si="49"/>
        <v>0.76584738653082685</v>
      </c>
      <c r="AA51" s="18">
        <f t="shared" si="50"/>
        <v>0.51633577688032783</v>
      </c>
      <c r="AB51" s="18">
        <f t="shared" si="57"/>
        <v>0.59943759012830444</v>
      </c>
      <c r="AD51" s="18">
        <f t="shared" ref="AD51:AF51" si="64">IF($F$6-$D$6 &lt;&gt; 0,(EXP(LN(1+(AD31/100))/($F$6-$D$6))-1)*100,0)</f>
        <v>0.59943759012830444</v>
      </c>
      <c r="AE51" s="18">
        <f t="shared" si="64"/>
        <v>3.1934655584939575</v>
      </c>
      <c r="AF51" s="18">
        <f t="shared" si="64"/>
        <v>3.5855149134593312</v>
      </c>
    </row>
    <row r="52" spans="1:32" x14ac:dyDescent="0.2">
      <c r="A52" t="str">
        <f>$A$14</f>
        <v>Sales and customer service occupations</v>
      </c>
      <c r="B52" s="18">
        <f t="shared" si="42"/>
        <v>-0.71922043079969411</v>
      </c>
      <c r="C52" s="18">
        <f t="shared" si="42"/>
        <v>-0.51778677136715689</v>
      </c>
      <c r="D52" s="18">
        <f t="shared" si="42"/>
        <v>5.6702082892434724E-2</v>
      </c>
      <c r="E52" s="18">
        <f t="shared" si="42"/>
        <v>1.6729249425417869E-2</v>
      </c>
      <c r="F52" s="18">
        <f t="shared" si="54"/>
        <v>3.005175257493331E-2</v>
      </c>
      <c r="H52" s="18">
        <f t="shared" si="51"/>
        <v>3.005175257493331E-2</v>
      </c>
      <c r="I52" s="18">
        <f t="shared" si="51"/>
        <v>2.4836034958839459</v>
      </c>
      <c r="J52" s="18">
        <f t="shared" si="51"/>
        <v>2.5049334225057729</v>
      </c>
      <c r="L52" t="str">
        <f>$A$14</f>
        <v>Sales and customer service occupations</v>
      </c>
      <c r="M52" s="18">
        <f t="shared" si="43"/>
        <v>-0.48343041694138833</v>
      </c>
      <c r="N52" s="18">
        <f t="shared" si="44"/>
        <v>1.1480078911716207</v>
      </c>
      <c r="O52" s="18">
        <f t="shared" si="45"/>
        <v>0.55916978739700696</v>
      </c>
      <c r="P52" s="18">
        <f t="shared" si="46"/>
        <v>0.37564614740739355</v>
      </c>
      <c r="Q52" s="18">
        <f t="shared" si="55"/>
        <v>0.43678344869659824</v>
      </c>
      <c r="S52" s="18">
        <f t="shared" ref="S52:U52" si="65">IF($F$6-$D$6 &lt;&gt; 0,(EXP(LN(1+(S32/100))/($F$6-$D$6))-1)*100,0)</f>
        <v>0.43678344869659824</v>
      </c>
      <c r="T52" s="18">
        <f t="shared" si="65"/>
        <v>2.001849504041453</v>
      </c>
      <c r="U52" s="18">
        <f t="shared" si="65"/>
        <v>2.335362747405334</v>
      </c>
      <c r="W52" t="str">
        <f>$A$14</f>
        <v>Sales and customer service occupations</v>
      </c>
      <c r="X52" s="18">
        <f t="shared" si="47"/>
        <v>-0.88959592151266476</v>
      </c>
      <c r="Y52" s="18">
        <f t="shared" si="48"/>
        <v>-1.7338126771975881</v>
      </c>
      <c r="Z52" s="18">
        <f t="shared" si="49"/>
        <v>-0.32760713101829264</v>
      </c>
      <c r="AA52" s="18">
        <f t="shared" si="50"/>
        <v>-0.27353327578443221</v>
      </c>
      <c r="AB52" s="18">
        <f t="shared" si="57"/>
        <v>-0.29156115295723151</v>
      </c>
      <c r="AD52" s="18">
        <f t="shared" ref="AD52:AF52" si="66">IF($F$6-$D$6 &lt;&gt; 0,(EXP(LN(1+(AD32/100))/($F$6-$D$6))-1)*100,0)</f>
        <v>-0.29156115295723151</v>
      </c>
      <c r="AE52" s="18">
        <f t="shared" si="66"/>
        <v>2.8258084194589417</v>
      </c>
      <c r="AF52" s="18">
        <f t="shared" si="66"/>
        <v>2.6298142515373657</v>
      </c>
    </row>
    <row r="53" spans="1:32" x14ac:dyDescent="0.2">
      <c r="A53" t="str">
        <f>$A$15</f>
        <v>Process, plant and machine operatives</v>
      </c>
      <c r="B53" s="18">
        <f t="shared" si="42"/>
        <v>1.9868588221162886</v>
      </c>
      <c r="C53" s="18">
        <f t="shared" si="42"/>
        <v>-15.590770431216882</v>
      </c>
      <c r="D53" s="18">
        <f t="shared" si="42"/>
        <v>2.5377455525564141</v>
      </c>
      <c r="E53" s="18">
        <f t="shared" si="42"/>
        <v>2.5017116203551737E-2</v>
      </c>
      <c r="F53" s="18">
        <f t="shared" si="54"/>
        <v>0.85567595095710214</v>
      </c>
      <c r="H53" s="18">
        <f t="shared" si="51"/>
        <v>0.85567595095710214</v>
      </c>
      <c r="I53" s="18">
        <f t="shared" si="51"/>
        <v>2.8783170199416341</v>
      </c>
      <c r="J53" s="18">
        <f t="shared" si="51"/>
        <v>3.4651950956341881</v>
      </c>
      <c r="L53" t="str">
        <f>$A$15</f>
        <v>Process, plant and machine operatives</v>
      </c>
      <c r="M53" s="18">
        <f t="shared" si="43"/>
        <v>2.2439829097365749</v>
      </c>
      <c r="N53" s="18">
        <f t="shared" si="44"/>
        <v>-15.856292889718038</v>
      </c>
      <c r="O53" s="18">
        <f t="shared" si="45"/>
        <v>2.070020014959062</v>
      </c>
      <c r="P53" s="18">
        <f t="shared" si="46"/>
        <v>-0.11015718329210333</v>
      </c>
      <c r="Q53" s="18">
        <f t="shared" si="55"/>
        <v>0.61134461307341681</v>
      </c>
      <c r="S53" s="18">
        <f t="shared" ref="S53:U53" si="67">IF($F$6-$D$6 &lt;&gt; 0,(EXP(LN(1+(S33/100))/($F$6-$D$6))-1)*100,0)</f>
        <v>0.61134461307341681</v>
      </c>
      <c r="T53" s="18">
        <f t="shared" si="67"/>
        <v>2.7719827167959732</v>
      </c>
      <c r="U53" s="18">
        <f t="shared" si="67"/>
        <v>3.1948155405975953</v>
      </c>
      <c r="W53" t="str">
        <f>$A$15</f>
        <v>Process, plant and machine operatives</v>
      </c>
      <c r="X53" s="18">
        <f t="shared" si="47"/>
        <v>-0.16767066386033092</v>
      </c>
      <c r="Y53" s="18">
        <f t="shared" si="48"/>
        <v>-13.228392676495403</v>
      </c>
      <c r="Z53" s="18">
        <f t="shared" si="49"/>
        <v>6.2567323338193592</v>
      </c>
      <c r="AA53" s="18">
        <f t="shared" si="50"/>
        <v>0.93495170535395911</v>
      </c>
      <c r="AB53" s="18">
        <f t="shared" si="57"/>
        <v>2.6785842100462531</v>
      </c>
      <c r="AD53" s="18">
        <f t="shared" ref="AD53:AF53" si="68">IF($F$6-$D$6 &lt;&gt; 0,(EXP(LN(1+(AD33/100))/($F$6-$D$6))-1)*100,0)</f>
        <v>2.6785842100462531</v>
      </c>
      <c r="AE53" s="18">
        <f t="shared" si="68"/>
        <v>3.7370826968427195</v>
      </c>
      <c r="AF53" s="18">
        <f t="shared" si="68"/>
        <v>5.4620447373877168</v>
      </c>
    </row>
    <row r="54" spans="1:32" x14ac:dyDescent="0.2">
      <c r="A54" t="str">
        <f>$A$16</f>
        <v>Elementary occupations</v>
      </c>
      <c r="B54" s="18">
        <f t="shared" si="42"/>
        <v>-0.57639991826372583</v>
      </c>
      <c r="C54" s="18">
        <f t="shared" si="42"/>
        <v>-7.0589415230508434</v>
      </c>
      <c r="D54" s="18">
        <f t="shared" si="42"/>
        <v>0.21747900480872939</v>
      </c>
      <c r="E54" s="18">
        <f t="shared" si="42"/>
        <v>-0.36895092451777467</v>
      </c>
      <c r="F54" s="18">
        <f t="shared" si="54"/>
        <v>-0.17385655837846015</v>
      </c>
      <c r="H54" s="18">
        <f t="shared" si="51"/>
        <v>-0.17385655837846015</v>
      </c>
      <c r="I54" s="18">
        <f t="shared" si="51"/>
        <v>2.6004896070125127</v>
      </c>
      <c r="J54" s="18">
        <f t="shared" si="51"/>
        <v>2.4795969625492242</v>
      </c>
      <c r="L54" t="str">
        <f>$A$16</f>
        <v>Elementary occupations</v>
      </c>
      <c r="M54" s="18">
        <f t="shared" si="43"/>
        <v>-1.0682952686754676</v>
      </c>
      <c r="N54" s="18">
        <f t="shared" si="44"/>
        <v>-6.079575675324711</v>
      </c>
      <c r="O54" s="18">
        <f t="shared" si="45"/>
        <v>0.5849606463172341</v>
      </c>
      <c r="P54" s="18">
        <f t="shared" si="46"/>
        <v>-0.53780040234668869</v>
      </c>
      <c r="Q54" s="18">
        <f t="shared" si="55"/>
        <v>-0.16494618561484486</v>
      </c>
      <c r="S54" s="18">
        <f t="shared" ref="S54:U54" si="69">IF($F$6-$D$6 &lt;&gt; 0,(EXP(LN(1+(S34/100))/($F$6-$D$6))-1)*100,0)</f>
        <v>-0.16494618561484486</v>
      </c>
      <c r="T54" s="18">
        <f t="shared" si="69"/>
        <v>2.1884684309369851</v>
      </c>
      <c r="U54" s="18">
        <f t="shared" si="69"/>
        <v>2.0670409212945051</v>
      </c>
      <c r="W54" t="str">
        <f>$A$16</f>
        <v>Elementary occupations</v>
      </c>
      <c r="X54" s="18">
        <f t="shared" si="47"/>
        <v>-4.503647669350519E-2</v>
      </c>
      <c r="Y54" s="18">
        <f t="shared" si="48"/>
        <v>-8.0900224724521959</v>
      </c>
      <c r="Z54" s="18">
        <f t="shared" si="49"/>
        <v>-0.18398378422829209</v>
      </c>
      <c r="AA54" s="18">
        <f t="shared" si="50"/>
        <v>-0.18319073936061692</v>
      </c>
      <c r="AB54" s="18">
        <f t="shared" si="57"/>
        <v>-0.18345508834992641</v>
      </c>
      <c r="AD54" s="18">
        <f t="shared" ref="AD54:AF54" si="70">IF($F$6-$D$6 &lt;&gt; 0,(EXP(LN(1+(AD34/100))/($F$6-$D$6))-1)*100,0)</f>
        <v>-0.18345508834992641</v>
      </c>
      <c r="AE54" s="18">
        <f t="shared" si="70"/>
        <v>3.0193269183431015</v>
      </c>
      <c r="AF54" s="18">
        <f t="shared" si="70"/>
        <v>2.8989206981471893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1.2068035184746195</v>
      </c>
      <c r="C56" s="26">
        <f>IF(D$6-C$6 &lt;&gt; 0,(EXP(LN(D18/C18)/(D$6-C$6))-1)*100,0)</f>
        <v>-1.4274548666422748</v>
      </c>
      <c r="D56" s="26">
        <f>IF(E$6-D$6 &lt;&gt; 0,(EXP(LN(E18/D18)/(E$6-D$6))-1)*100,0)</f>
        <v>0.6201803035188691</v>
      </c>
      <c r="E56" s="26">
        <f>IF(F$6-E$6 &lt;&gt; 0,(EXP(LN(F18/E18)/(F$6-E$6))-1)*100,0)</f>
        <v>0.4385905202724194</v>
      </c>
      <c r="F56" s="26">
        <f t="shared" si="54"/>
        <v>0.499084005888073</v>
      </c>
      <c r="H56" s="26">
        <f t="shared" si="51"/>
        <v>0.499084005888073</v>
      </c>
      <c r="I56" s="26">
        <f t="shared" ref="I56" si="71">IF($F$6-$D$6 &lt;&gt; 0,(EXP(LN(1+(I36/100))/($F$6-$D$6))-1)*100,0)</f>
        <v>2.7385029191845822</v>
      </c>
      <c r="J56" s="26">
        <f t="shared" ref="J56" si="72">IF($F$6-$D$6 &lt;&gt; 0,(EXP(LN(1+(J36/100))/($F$6-$D$6))-1)*100,0)</f>
        <v>3.0843477858022439</v>
      </c>
      <c r="L56" s="24" t="str">
        <f>$A$18</f>
        <v>All occupations</v>
      </c>
      <c r="M56" s="26">
        <f>IF(N$6-M$6 &lt;&gt; 0,(EXP(LN(N18/M18)/(N$6-M$6))-1)*100,0)</f>
        <v>0.95297663200248905</v>
      </c>
      <c r="N56" s="26">
        <f>IF(O$6-N$6 &lt;&gt; 0,(EXP(LN(O18/N18)/(O$6-N$6))-1)*100,0)</f>
        <v>-2.331709332386589</v>
      </c>
      <c r="O56" s="26">
        <f>IF(P$6-O$6 &lt;&gt; 0,(EXP(LN(P18/O18)/(P$6-O$6))-1)*100,0)</f>
        <v>0.69124991667730562</v>
      </c>
      <c r="P56" s="26">
        <f>IF(Q$6-P$6 &lt;&gt; 0,(EXP(LN(Q18/P18)/(Q$6-P$6))-1)*100,0)</f>
        <v>0.4258745671763764</v>
      </c>
      <c r="Q56" s="26">
        <f t="shared" ref="Q56" si="73">IF(Q$6-O$6 &lt;&gt; 0,(EXP(LN(Q18/O18)/(Q$6-O$6))-1)*100,0)</f>
        <v>0.51425521405141783</v>
      </c>
      <c r="S56" s="26">
        <f t="shared" ref="S56:U56" si="74">IF($F$6-$D$6 &lt;&gt; 0,(EXP(LN(1+(S36/100))/($F$6-$D$6))-1)*100,0)</f>
        <v>0.51425521405141783</v>
      </c>
      <c r="T56" s="26">
        <f t="shared" si="74"/>
        <v>2.3607302575914479</v>
      </c>
      <c r="U56" s="26">
        <f t="shared" si="74"/>
        <v>2.7355697468787854</v>
      </c>
      <c r="W56" s="24" t="str">
        <f>$A$18</f>
        <v>All occupations</v>
      </c>
      <c r="X56" s="26">
        <f>IF(Y$6-X$6 &lt;&gt; 0,(EXP(LN(Y18/X18)/(Y$6-X$6))-1)*100,0)</f>
        <v>1.4779836133224089</v>
      </c>
      <c r="Y56" s="26">
        <f>IF(Z$6-Y$6 &lt;&gt; 0,(EXP(LN(Z18/Y18)/(Z$6-Y$6))-1)*100,0)</f>
        <v>-0.47382613130322326</v>
      </c>
      <c r="Z56" s="26">
        <f>IF(AA$6-Z$6 &lt;&gt; 0,(EXP(LN(AA18/Z18)/(AA$6-Z$6))-1)*100,0)</f>
        <v>0.54641720632251367</v>
      </c>
      <c r="AA56" s="26">
        <f>IF(AB$6-AA$6 &lt;&gt; 0,(EXP(LN(AB18/AA18)/(AB$6-AA$6))-1)*100,0)</f>
        <v>0.45183010859135564</v>
      </c>
      <c r="AB56" s="26">
        <f t="shared" ref="AB56" si="75">IF(AB$6-Z$6 &lt;&gt; 0,(EXP(LN(AB18/Z18)/(AB$6-Z$6))-1)*100,0)</f>
        <v>0.4833492502565484</v>
      </c>
      <c r="AD56" s="26">
        <f t="shared" ref="AD56:AF56" si="76">IF($F$6-$D$6 &lt;&gt; 0,(EXP(LN(1+(AD36/100))/($F$6-$D$6))-1)*100,0)</f>
        <v>0.4833492502565484</v>
      </c>
      <c r="AE56" s="26">
        <f t="shared" si="76"/>
        <v>3.1100086631976165</v>
      </c>
      <c r="AF56" s="26">
        <f t="shared" si="76"/>
        <v>3.4287085595945399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27.783755098807688</v>
      </c>
      <c r="C64" s="27">
        <f t="shared" si="77"/>
        <v>2.9228475736958899</v>
      </c>
      <c r="D64" s="27">
        <f t="shared" si="77"/>
        <v>8.4222216186825847</v>
      </c>
      <c r="E64" s="27">
        <f t="shared" si="77"/>
        <v>30.273717599787773</v>
      </c>
      <c r="F64" s="27">
        <f>F8-D8</f>
        <v>38.695939218470357</v>
      </c>
      <c r="L64" t="str">
        <f>$A$8</f>
        <v>Managers, directors and senior officials</v>
      </c>
      <c r="M64" s="27">
        <f t="shared" ref="M64:M72" si="78">N8-M8</f>
        <v>13.547025821760258</v>
      </c>
      <c r="N64" s="27">
        <f t="shared" ref="N64:N72" si="79">O8-N8</f>
        <v>-0.3224470844464804</v>
      </c>
      <c r="O64" s="27">
        <f t="shared" ref="O64:O72" si="80">P8-O8</f>
        <v>1.6394551411617897</v>
      </c>
      <c r="P64" s="27">
        <f t="shared" ref="P64:P72" si="81">Q8-P8</f>
        <v>13.210574824831497</v>
      </c>
      <c r="Q64" s="27">
        <f>Q8-O8</f>
        <v>14.850029965993286</v>
      </c>
      <c r="W64" t="str">
        <f>$A$8</f>
        <v>Managers, directors and senior officials</v>
      </c>
      <c r="X64" s="27">
        <f t="shared" ref="X64:X72" si="82">Y8-X8</f>
        <v>14.236729277047829</v>
      </c>
      <c r="Y64" s="27">
        <f t="shared" ref="Y64:Y72" si="83">Z8-Y8</f>
        <v>3.2452946581421145</v>
      </c>
      <c r="Z64" s="27">
        <f t="shared" ref="Z64:Z72" si="84">AA8-Z8</f>
        <v>6.7827664775207523</v>
      </c>
      <c r="AA64" s="27">
        <f t="shared" ref="AA64:AA72" si="85">AB8-AA8</f>
        <v>17.063142774956049</v>
      </c>
      <c r="AB64" s="27">
        <f>AB8-Z8</f>
        <v>23.845909252476801</v>
      </c>
    </row>
    <row r="65" spans="1:31" x14ac:dyDescent="0.2">
      <c r="A65" t="str">
        <f>$A$9</f>
        <v>Professional occupations</v>
      </c>
      <c r="B65" s="27">
        <f t="shared" si="77"/>
        <v>53.282468468201785</v>
      </c>
      <c r="C65" s="27">
        <f t="shared" si="77"/>
        <v>14.080336220053368</v>
      </c>
      <c r="D65" s="27">
        <f t="shared" si="77"/>
        <v>32.685352933124307</v>
      </c>
      <c r="E65" s="27">
        <f t="shared" si="77"/>
        <v>48.263651438296336</v>
      </c>
      <c r="F65" s="27">
        <f t="shared" ref="F65:F72" si="86">F9-D9</f>
        <v>80.949004371420642</v>
      </c>
      <c r="L65" t="str">
        <f>$A$9</f>
        <v>Professional occupations</v>
      </c>
      <c r="M65" s="27">
        <f t="shared" si="78"/>
        <v>21.449942212779547</v>
      </c>
      <c r="N65" s="27">
        <f t="shared" si="79"/>
        <v>7.3253682817660319</v>
      </c>
      <c r="O65" s="27">
        <f t="shared" si="80"/>
        <v>15.796810030948535</v>
      </c>
      <c r="P65" s="27">
        <f t="shared" si="81"/>
        <v>20.896867239993725</v>
      </c>
      <c r="Q65" s="27">
        <f t="shared" ref="Q65:Q72" si="87">Q9-O9</f>
        <v>36.69367727094226</v>
      </c>
      <c r="W65" t="str">
        <f>$A$9</f>
        <v>Professional occupations</v>
      </c>
      <c r="X65" s="27">
        <f t="shared" si="82"/>
        <v>31.832526255422209</v>
      </c>
      <c r="Y65" s="27">
        <f t="shared" si="83"/>
        <v>6.7549679382875922</v>
      </c>
      <c r="Z65" s="27">
        <f t="shared" si="84"/>
        <v>16.888542902175459</v>
      </c>
      <c r="AA65" s="27">
        <f t="shared" si="85"/>
        <v>27.366784198302298</v>
      </c>
      <c r="AB65" s="27">
        <f t="shared" ref="AB65:AB72" si="88">AB9-Z9</f>
        <v>44.255327100477757</v>
      </c>
    </row>
    <row r="66" spans="1:31" x14ac:dyDescent="0.2">
      <c r="A66" t="str">
        <f>$A$10</f>
        <v>Associate professional occupations</v>
      </c>
      <c r="B66" s="27">
        <f t="shared" si="77"/>
        <v>14.127158271594794</v>
      </c>
      <c r="C66" s="27">
        <f t="shared" si="77"/>
        <v>11.68554776352056</v>
      </c>
      <c r="D66" s="27">
        <f t="shared" si="77"/>
        <v>-3.348838508713186</v>
      </c>
      <c r="E66" s="27">
        <f t="shared" si="77"/>
        <v>20.582007648661545</v>
      </c>
      <c r="F66" s="27">
        <f t="shared" si="86"/>
        <v>17.233169139948359</v>
      </c>
      <c r="L66" t="str">
        <f>$A$10</f>
        <v>Associate professional occupations</v>
      </c>
      <c r="M66" s="27">
        <f t="shared" si="78"/>
        <v>3.3622190215032504</v>
      </c>
      <c r="N66" s="27">
        <f t="shared" si="79"/>
        <v>5.9627678517216225</v>
      </c>
      <c r="O66" s="27">
        <f t="shared" si="80"/>
        <v>-6.2582997380511074</v>
      </c>
      <c r="P66" s="27">
        <f t="shared" si="81"/>
        <v>6.1655020761909327</v>
      </c>
      <c r="Q66" s="27">
        <f t="shared" si="87"/>
        <v>-9.2797661860174685E-2</v>
      </c>
      <c r="W66" t="str">
        <f>$A$10</f>
        <v>Associate professional occupations</v>
      </c>
      <c r="X66" s="27">
        <f t="shared" si="82"/>
        <v>10.764939250091373</v>
      </c>
      <c r="Y66" s="27">
        <f t="shared" si="83"/>
        <v>5.7227799117990514</v>
      </c>
      <c r="Z66" s="27">
        <f t="shared" si="84"/>
        <v>2.9094612293380351</v>
      </c>
      <c r="AA66" s="27">
        <f t="shared" si="85"/>
        <v>14.416505572470442</v>
      </c>
      <c r="AB66" s="27">
        <f t="shared" si="88"/>
        <v>17.325966801808477</v>
      </c>
    </row>
    <row r="67" spans="1:31" x14ac:dyDescent="0.2">
      <c r="A67" t="str">
        <f>$A$11</f>
        <v>Administrative and secretarial occupations</v>
      </c>
      <c r="B67" s="27">
        <f t="shared" si="77"/>
        <v>-7.4960951238820712</v>
      </c>
      <c r="C67" s="27">
        <f t="shared" si="77"/>
        <v>4.1341708537948989</v>
      </c>
      <c r="D67" s="27">
        <f t="shared" si="77"/>
        <v>-12.60839225143738</v>
      </c>
      <c r="E67" s="27">
        <f t="shared" si="77"/>
        <v>-19.828293983507905</v>
      </c>
      <c r="F67" s="27">
        <f t="shared" si="86"/>
        <v>-32.436686234945284</v>
      </c>
      <c r="L67" t="str">
        <f>$A$11</f>
        <v>Administrative and secretarial occupations</v>
      </c>
      <c r="M67" s="27">
        <f t="shared" si="78"/>
        <v>-3.2606957660357025</v>
      </c>
      <c r="N67" s="27">
        <f t="shared" si="79"/>
        <v>6.1596855972697284</v>
      </c>
      <c r="O67" s="27">
        <f t="shared" si="80"/>
        <v>-2.1456356067984217</v>
      </c>
      <c r="P67" s="27">
        <f t="shared" si="81"/>
        <v>2.9430776825553124</v>
      </c>
      <c r="Q67" s="27">
        <f t="shared" si="87"/>
        <v>0.79744207575689074</v>
      </c>
      <c r="W67" t="str">
        <f>$A$11</f>
        <v>Administrative and secretarial occupations</v>
      </c>
      <c r="X67" s="27">
        <f t="shared" si="82"/>
        <v>-4.235399357846461</v>
      </c>
      <c r="Y67" s="27">
        <f t="shared" si="83"/>
        <v>-2.0255147434743321</v>
      </c>
      <c r="Z67" s="27">
        <f t="shared" si="84"/>
        <v>-10.462756644639427</v>
      </c>
      <c r="AA67" s="27">
        <f t="shared" si="85"/>
        <v>-22.771371666062933</v>
      </c>
      <c r="AB67" s="27">
        <f t="shared" si="88"/>
        <v>-33.23412831070236</v>
      </c>
    </row>
    <row r="68" spans="1:31" x14ac:dyDescent="0.2">
      <c r="A68" t="str">
        <f>$A$12</f>
        <v>Skilled trades occupations</v>
      </c>
      <c r="B68" s="27">
        <f t="shared" si="77"/>
        <v>-2.6995932480793385</v>
      </c>
      <c r="C68" s="27">
        <f t="shared" si="77"/>
        <v>-19.543169824818591</v>
      </c>
      <c r="D68" s="27">
        <f t="shared" si="77"/>
        <v>9.5260090255789578</v>
      </c>
      <c r="E68" s="27">
        <f t="shared" si="77"/>
        <v>1.4510297801249123</v>
      </c>
      <c r="F68" s="27">
        <f t="shared" si="86"/>
        <v>10.97703880570387</v>
      </c>
      <c r="L68" t="str">
        <f>$A$12</f>
        <v>Skilled trades occupations</v>
      </c>
      <c r="M68" s="27">
        <f t="shared" si="78"/>
        <v>-0.52027427478438426</v>
      </c>
      <c r="N68" s="27">
        <f t="shared" si="79"/>
        <v>-20.800989972670095</v>
      </c>
      <c r="O68" s="27">
        <f t="shared" si="80"/>
        <v>5.8722649787725345</v>
      </c>
      <c r="P68" s="27">
        <f t="shared" si="81"/>
        <v>-2.6698942404756281</v>
      </c>
      <c r="Q68" s="27">
        <f t="shared" si="87"/>
        <v>3.2023707382969064</v>
      </c>
      <c r="W68" t="str">
        <f>$A$12</f>
        <v>Skilled trades occupations</v>
      </c>
      <c r="X68" s="27">
        <f t="shared" si="82"/>
        <v>-2.1793189732948832</v>
      </c>
      <c r="Y68" s="27">
        <f t="shared" si="83"/>
        <v>1.2578201478515716</v>
      </c>
      <c r="Z68" s="27">
        <f t="shared" si="84"/>
        <v>3.6537440468062918</v>
      </c>
      <c r="AA68" s="27">
        <f t="shared" si="85"/>
        <v>4.1209240206006008</v>
      </c>
      <c r="AB68" s="27">
        <f t="shared" si="88"/>
        <v>7.7746680674068926</v>
      </c>
    </row>
    <row r="69" spans="1:31" x14ac:dyDescent="0.2">
      <c r="A69" t="str">
        <f>$A$13</f>
        <v>Caring, leisure and other service occupations</v>
      </c>
      <c r="B69" s="27">
        <f t="shared" si="77"/>
        <v>9.2357238663661008</v>
      </c>
      <c r="C69" s="27">
        <f t="shared" si="77"/>
        <v>-8.8615946780978732</v>
      </c>
      <c r="D69" s="27">
        <f t="shared" si="77"/>
        <v>12.057086371578066</v>
      </c>
      <c r="E69" s="27">
        <f t="shared" si="77"/>
        <v>16.320340286135973</v>
      </c>
      <c r="F69" s="27">
        <f t="shared" si="86"/>
        <v>28.377426657714039</v>
      </c>
      <c r="L69" t="str">
        <f>$A$13</f>
        <v>Caring, leisure and other service occupations</v>
      </c>
      <c r="M69" s="27">
        <f t="shared" si="78"/>
        <v>1.3041939265915232</v>
      </c>
      <c r="N69" s="27">
        <f t="shared" si="79"/>
        <v>-0.82216005942205328</v>
      </c>
      <c r="O69" s="27">
        <f t="shared" si="80"/>
        <v>6.3547205449563364</v>
      </c>
      <c r="P69" s="27">
        <f t="shared" si="81"/>
        <v>8.2683675989070764</v>
      </c>
      <c r="Q69" s="27">
        <f t="shared" si="87"/>
        <v>14.623088143863413</v>
      </c>
      <c r="W69" t="str">
        <f>$A$13</f>
        <v>Caring, leisure and other service occupations</v>
      </c>
      <c r="X69" s="27">
        <f t="shared" si="82"/>
        <v>7.9315299397747765</v>
      </c>
      <c r="Y69" s="27">
        <f t="shared" si="83"/>
        <v>-8.0394346186761823</v>
      </c>
      <c r="Z69" s="27">
        <f t="shared" si="84"/>
        <v>5.7023658266218149</v>
      </c>
      <c r="AA69" s="27">
        <f t="shared" si="85"/>
        <v>8.0519726872288118</v>
      </c>
      <c r="AB69" s="27">
        <f t="shared" si="88"/>
        <v>13.754338513850627</v>
      </c>
    </row>
    <row r="70" spans="1:31" x14ac:dyDescent="0.2">
      <c r="A70" t="str">
        <f>$A$14</f>
        <v>Sales and customer service occupations</v>
      </c>
      <c r="B70" s="27">
        <f t="shared" si="77"/>
        <v>-4.3280049332612975</v>
      </c>
      <c r="C70" s="27">
        <f t="shared" si="77"/>
        <v>-0.76500715147170695</v>
      </c>
      <c r="D70" s="27">
        <f t="shared" si="77"/>
        <v>0.41717810585225834</v>
      </c>
      <c r="E70" s="27">
        <f t="shared" si="77"/>
        <v>0.24677111717548428</v>
      </c>
      <c r="F70" s="27">
        <f t="shared" si="86"/>
        <v>0.66394922302774262</v>
      </c>
      <c r="L70" t="str">
        <f>$A$14</f>
        <v>Sales and customer service occupations</v>
      </c>
      <c r="M70" s="27">
        <f t="shared" si="78"/>
        <v>-1.2202597317238997</v>
      </c>
      <c r="N70" s="27">
        <f t="shared" si="79"/>
        <v>0.71570707120023513</v>
      </c>
      <c r="O70" s="27">
        <f t="shared" si="80"/>
        <v>1.7828644800011944</v>
      </c>
      <c r="P70" s="27">
        <f t="shared" si="81"/>
        <v>2.4773529250730633</v>
      </c>
      <c r="Q70" s="27">
        <f t="shared" si="87"/>
        <v>4.2602174050742576</v>
      </c>
      <c r="W70" t="str">
        <f>$A$14</f>
        <v>Sales and customer service occupations</v>
      </c>
      <c r="X70" s="27">
        <f t="shared" si="82"/>
        <v>-3.1077452015373694</v>
      </c>
      <c r="Y70" s="27">
        <f t="shared" si="83"/>
        <v>-1.4807142226719634</v>
      </c>
      <c r="Z70" s="27">
        <f t="shared" si="84"/>
        <v>-1.365686374148936</v>
      </c>
      <c r="AA70" s="27">
        <f t="shared" si="85"/>
        <v>-2.2305818078974795</v>
      </c>
      <c r="AB70" s="27">
        <f t="shared" si="88"/>
        <v>-3.5962681820464155</v>
      </c>
    </row>
    <row r="71" spans="1:31" x14ac:dyDescent="0.2">
      <c r="A71" t="str">
        <f>$A$15</f>
        <v>Process, plant and machine operatives</v>
      </c>
      <c r="B71" s="27">
        <f t="shared" si="77"/>
        <v>8.0406711655456888</v>
      </c>
      <c r="C71" s="27">
        <f t="shared" si="77"/>
        <v>-16.564882603579647</v>
      </c>
      <c r="D71" s="27">
        <f t="shared" si="77"/>
        <v>11.972064541776462</v>
      </c>
      <c r="E71" s="27">
        <f t="shared" si="77"/>
        <v>0.25459845125178049</v>
      </c>
      <c r="F71" s="27">
        <f t="shared" si="86"/>
        <v>12.226662993028242</v>
      </c>
      <c r="L71" t="str">
        <f>$A$15</f>
        <v>Process, plant and machine operatives</v>
      </c>
      <c r="M71" s="27">
        <f t="shared" si="78"/>
        <v>8.1129736140148907</v>
      </c>
      <c r="N71" s="27">
        <f t="shared" si="79"/>
        <v>-15.144778264992723</v>
      </c>
      <c r="O71" s="27">
        <f t="shared" si="80"/>
        <v>8.6697414871163545</v>
      </c>
      <c r="P71" s="27">
        <f t="shared" si="81"/>
        <v>-0.97596643969480112</v>
      </c>
      <c r="Q71" s="27">
        <f t="shared" si="87"/>
        <v>7.6937750474215534</v>
      </c>
      <c r="W71" t="str">
        <f>$A$15</f>
        <v>Process, plant and machine operatives</v>
      </c>
      <c r="X71" s="27">
        <f t="shared" si="82"/>
        <v>-7.2302448469233838E-2</v>
      </c>
      <c r="Y71" s="27">
        <f t="shared" si="83"/>
        <v>-1.4201043385867891</v>
      </c>
      <c r="Z71" s="27">
        <f t="shared" si="84"/>
        <v>3.3023230546600111</v>
      </c>
      <c r="AA71" s="27">
        <f t="shared" si="85"/>
        <v>1.2305648909467539</v>
      </c>
      <c r="AB71" s="27">
        <f t="shared" si="88"/>
        <v>4.532887945606765</v>
      </c>
    </row>
    <row r="72" spans="1:31" x14ac:dyDescent="0.2">
      <c r="A72" t="str">
        <f>$A$16</f>
        <v>Elementary occupations</v>
      </c>
      <c r="B72" s="27">
        <f t="shared" si="77"/>
        <v>-5.0960835652928722</v>
      </c>
      <c r="C72" s="27">
        <f t="shared" si="77"/>
        <v>-15.378248153097985</v>
      </c>
      <c r="D72" s="27">
        <f t="shared" si="77"/>
        <v>2.2113181635591275</v>
      </c>
      <c r="E72" s="27">
        <f t="shared" si="77"/>
        <v>-7.4278223379251642</v>
      </c>
      <c r="F72" s="27">
        <f t="shared" si="86"/>
        <v>-5.2165041743660368</v>
      </c>
      <c r="L72" t="str">
        <f>$A$16</f>
        <v>Elementary occupations</v>
      </c>
      <c r="M72" s="27">
        <f t="shared" si="78"/>
        <v>-4.9046874176287503</v>
      </c>
      <c r="N72" s="27">
        <f t="shared" si="79"/>
        <v>-6.7926732984418834</v>
      </c>
      <c r="O72" s="27">
        <f t="shared" si="80"/>
        <v>3.1053105097477669</v>
      </c>
      <c r="P72" s="27">
        <f t="shared" si="81"/>
        <v>-5.6718826837340828</v>
      </c>
      <c r="Q72" s="27">
        <f t="shared" si="87"/>
        <v>-2.5665721739863159</v>
      </c>
      <c r="W72" t="str">
        <f>$A$16</f>
        <v>Elementary occupations</v>
      </c>
      <c r="X72" s="27">
        <f t="shared" si="82"/>
        <v>-0.1913961476643351</v>
      </c>
      <c r="Y72" s="27">
        <f t="shared" si="83"/>
        <v>-8.5855748546556612</v>
      </c>
      <c r="Z72" s="27">
        <f t="shared" si="84"/>
        <v>-0.89399234618888102</v>
      </c>
      <c r="AA72" s="27">
        <f t="shared" si="85"/>
        <v>-1.7559396541912662</v>
      </c>
      <c r="AB72" s="27">
        <f t="shared" si="88"/>
        <v>-2.6499320003801472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92.850000000000591</v>
      </c>
      <c r="C74" s="29">
        <f t="shared" ref="C74" si="89">D18-C18</f>
        <v>-28.290000000001328</v>
      </c>
      <c r="D74" s="29">
        <f>E18-D18</f>
        <v>61.334000000001652</v>
      </c>
      <c r="E74" s="29">
        <f>F18-E18</f>
        <v>90.136000000000422</v>
      </c>
      <c r="F74" s="29">
        <f>F18-D18</f>
        <v>151.47000000000207</v>
      </c>
      <c r="L74" s="24" t="str">
        <f>$A$18</f>
        <v>All occupations</v>
      </c>
      <c r="M74" s="29">
        <f>N18-M18</f>
        <v>37.87043740647664</v>
      </c>
      <c r="N74" s="29">
        <f t="shared" ref="N74" si="90">O18-N18</f>
        <v>-23.71951987801549</v>
      </c>
      <c r="O74" s="29">
        <f>P18-O18</f>
        <v>34.817231827855153</v>
      </c>
      <c r="P74" s="29">
        <f>Q18-P18</f>
        <v>44.643998983646952</v>
      </c>
      <c r="Q74" s="29">
        <f>Q18-O18</f>
        <v>79.461230811502105</v>
      </c>
      <c r="W74" s="24" t="str">
        <f>$A$18</f>
        <v>All occupations</v>
      </c>
      <c r="X74" s="29">
        <f>Y18-X18</f>
        <v>54.979562593523838</v>
      </c>
      <c r="Y74" s="29">
        <f t="shared" ref="Y74" si="91">Z18-Y18</f>
        <v>-4.5704801219845876</v>
      </c>
      <c r="Z74" s="29">
        <f>AA18-Z18</f>
        <v>26.516768172145248</v>
      </c>
      <c r="AA74" s="29">
        <f>AB18-AA18</f>
        <v>45.492001016352901</v>
      </c>
      <c r="AB74" s="29">
        <f>AB18-Z18</f>
        <v>72.00876918849815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208.08900634129546</v>
      </c>
      <c r="C80" s="11">
        <f t="shared" si="92"/>
        <v>235.87276144010315</v>
      </c>
      <c r="D80" s="11">
        <f t="shared" si="92"/>
        <v>238.79560901379904</v>
      </c>
      <c r="E80" s="11">
        <f t="shared" si="92"/>
        <v>247.21783063248162</v>
      </c>
      <c r="F80" s="11">
        <f t="shared" si="92"/>
        <v>277.49154823226939</v>
      </c>
      <c r="H80" s="40">
        <f>IF(D$6-B$6 &lt;&gt; 0,(EXP(LN(D8/B8)/(D$6-B$6))-1)*100,0)</f>
        <v>2.7910825936226402</v>
      </c>
      <c r="I80" s="40">
        <f t="shared" ref="I80:I88" si="93">F46</f>
        <v>1.0062454908532414</v>
      </c>
      <c r="L80" t="str">
        <f t="shared" ref="L80:Q88" si="94">L8</f>
        <v>Managers, directors and senior officials</v>
      </c>
      <c r="M80" s="11">
        <f t="shared" si="94"/>
        <v>135.35543113962424</v>
      </c>
      <c r="N80" s="11">
        <f t="shared" si="94"/>
        <v>148.9024569613845</v>
      </c>
      <c r="O80" s="11">
        <f t="shared" si="94"/>
        <v>148.58000987693802</v>
      </c>
      <c r="P80" s="11">
        <f t="shared" si="94"/>
        <v>150.21946501809981</v>
      </c>
      <c r="Q80" s="11">
        <f t="shared" si="94"/>
        <v>163.43003984293131</v>
      </c>
      <c r="S80" s="40">
        <f t="shared" ref="S80:S88" si="95">IF(O$6-M$6 &lt;&gt; 0,(EXP(LN(O8/M8)/(O$6-M$6))-1)*100,0)</f>
        <v>1.8818774149969242</v>
      </c>
      <c r="T80" s="40">
        <f t="shared" ref="T80:T88" si="96">Q46</f>
        <v>0.63709693505766829</v>
      </c>
      <c r="W80" t="str">
        <f t="shared" ref="W80:AB88" si="97">W8</f>
        <v>Managers, directors and senior officials</v>
      </c>
      <c r="X80" s="11">
        <f t="shared" si="97"/>
        <v>72.73357520167113</v>
      </c>
      <c r="Y80" s="11">
        <f t="shared" si="97"/>
        <v>86.970304478718958</v>
      </c>
      <c r="Z80" s="11">
        <f t="shared" si="97"/>
        <v>90.215599136861073</v>
      </c>
      <c r="AA80" s="11">
        <f t="shared" si="97"/>
        <v>96.998365614381825</v>
      </c>
      <c r="AB80" s="11">
        <f t="shared" si="97"/>
        <v>114.06150838933787</v>
      </c>
      <c r="AD80" s="40">
        <f t="shared" ref="AD80:AD88" si="98">IF(Z$6-X$6 &lt;&gt; 0,(EXP(LN(Z8/X8)/(Z$6-X$6))-1)*100,0)</f>
        <v>4.4021254826368983</v>
      </c>
      <c r="AE80" s="40">
        <f t="shared" ref="AE80:AE88" si="99">AB46</f>
        <v>1.5758577051645517</v>
      </c>
    </row>
    <row r="81" spans="1:31" x14ac:dyDescent="0.2">
      <c r="A81" t="str">
        <f t="shared" si="92"/>
        <v>Professional occupations</v>
      </c>
      <c r="B81" s="11">
        <f t="shared" si="92"/>
        <v>369.2695755621059</v>
      </c>
      <c r="C81" s="11">
        <f t="shared" si="92"/>
        <v>422.55204403030768</v>
      </c>
      <c r="D81" s="11">
        <f t="shared" si="92"/>
        <v>436.63238025036105</v>
      </c>
      <c r="E81" s="11">
        <f t="shared" si="92"/>
        <v>469.31773318348536</v>
      </c>
      <c r="F81" s="11">
        <f t="shared" si="92"/>
        <v>517.58138462178169</v>
      </c>
      <c r="H81" s="40">
        <f t="shared" ref="H81:H88" si="100">IF(D$6-B$6 &lt;&gt; 0,(EXP(LN(D9/B9)/(D$6-B$6))-1)*100,0)</f>
        <v>3.4080818759844034</v>
      </c>
      <c r="I81" s="40">
        <f t="shared" si="93"/>
        <v>1.1402867448101039</v>
      </c>
      <c r="L81" t="str">
        <f t="shared" si="94"/>
        <v>Professional occupations</v>
      </c>
      <c r="M81" s="11">
        <f t="shared" si="94"/>
        <v>188.46311279224108</v>
      </c>
      <c r="N81" s="11">
        <f t="shared" si="94"/>
        <v>209.91305500502062</v>
      </c>
      <c r="O81" s="11">
        <f t="shared" si="94"/>
        <v>217.23842328678666</v>
      </c>
      <c r="P81" s="11">
        <f t="shared" si="94"/>
        <v>233.03523331773519</v>
      </c>
      <c r="Q81" s="11">
        <f t="shared" si="94"/>
        <v>253.93210055772892</v>
      </c>
      <c r="S81" s="40">
        <f t="shared" si="95"/>
        <v>2.8826297095372766</v>
      </c>
      <c r="T81" s="40">
        <f t="shared" si="96"/>
        <v>1.0459080126603348</v>
      </c>
      <c r="W81" t="str">
        <f t="shared" si="97"/>
        <v>Professional occupations</v>
      </c>
      <c r="X81" s="11">
        <f t="shared" si="97"/>
        <v>180.80646276986488</v>
      </c>
      <c r="Y81" s="11">
        <f t="shared" si="97"/>
        <v>212.63898902528709</v>
      </c>
      <c r="Z81" s="11">
        <f t="shared" si="97"/>
        <v>219.39395696357468</v>
      </c>
      <c r="AA81" s="11">
        <f t="shared" si="97"/>
        <v>236.28249986575014</v>
      </c>
      <c r="AB81" s="11">
        <f t="shared" si="97"/>
        <v>263.64928406405244</v>
      </c>
      <c r="AD81" s="40">
        <f t="shared" si="98"/>
        <v>3.9446502404895556</v>
      </c>
      <c r="AE81" s="40">
        <f t="shared" si="99"/>
        <v>1.2325388948130955</v>
      </c>
    </row>
    <row r="82" spans="1:31" x14ac:dyDescent="0.2">
      <c r="A82" t="str">
        <f t="shared" si="92"/>
        <v>Associate professional occupations</v>
      </c>
      <c r="B82" s="11">
        <f t="shared" si="92"/>
        <v>246.7437550147942</v>
      </c>
      <c r="C82" s="11">
        <f t="shared" si="92"/>
        <v>260.870913286389</v>
      </c>
      <c r="D82" s="11">
        <f t="shared" si="92"/>
        <v>272.55646104990956</v>
      </c>
      <c r="E82" s="11">
        <f t="shared" si="92"/>
        <v>269.20762254119637</v>
      </c>
      <c r="F82" s="11">
        <f t="shared" si="92"/>
        <v>289.78963018985792</v>
      </c>
      <c r="H82" s="40">
        <f t="shared" si="100"/>
        <v>2.0098390607202088</v>
      </c>
      <c r="I82" s="40">
        <f t="shared" si="93"/>
        <v>0.40956615542968589</v>
      </c>
      <c r="L82" t="str">
        <f t="shared" si="94"/>
        <v>Associate professional occupations</v>
      </c>
      <c r="M82" s="11">
        <f t="shared" si="94"/>
        <v>131.21983102951427</v>
      </c>
      <c r="N82" s="11">
        <f t="shared" si="94"/>
        <v>134.58205005101752</v>
      </c>
      <c r="O82" s="11">
        <f t="shared" si="94"/>
        <v>140.54481790273914</v>
      </c>
      <c r="P82" s="11">
        <f t="shared" si="94"/>
        <v>134.28651816468803</v>
      </c>
      <c r="Q82" s="11">
        <f t="shared" si="94"/>
        <v>140.45202024087897</v>
      </c>
      <c r="S82" s="40">
        <f t="shared" si="95"/>
        <v>1.3825178042010222</v>
      </c>
      <c r="T82" s="40">
        <f t="shared" si="96"/>
        <v>-4.4031632913443808E-3</v>
      </c>
      <c r="W82" t="str">
        <f t="shared" si="97"/>
        <v>Associate professional occupations</v>
      </c>
      <c r="X82" s="11">
        <f t="shared" si="97"/>
        <v>115.52392398528008</v>
      </c>
      <c r="Y82" s="11">
        <f t="shared" si="97"/>
        <v>126.28886323537145</v>
      </c>
      <c r="Z82" s="11">
        <f t="shared" si="97"/>
        <v>132.0116431471705</v>
      </c>
      <c r="AA82" s="11">
        <f t="shared" si="97"/>
        <v>134.92110437650854</v>
      </c>
      <c r="AB82" s="11">
        <f t="shared" si="97"/>
        <v>149.33760994897898</v>
      </c>
      <c r="AD82" s="40">
        <f t="shared" si="98"/>
        <v>2.7041661519125348</v>
      </c>
      <c r="AE82" s="40">
        <f t="shared" si="99"/>
        <v>0.82551848019041252</v>
      </c>
    </row>
    <row r="83" spans="1:31" x14ac:dyDescent="0.2">
      <c r="A83" t="str">
        <f t="shared" si="92"/>
        <v>Administrative and secretarial occupations</v>
      </c>
      <c r="B83" s="11">
        <f t="shared" si="92"/>
        <v>206.17249007652876</v>
      </c>
      <c r="C83" s="11">
        <f t="shared" si="92"/>
        <v>198.67639495264669</v>
      </c>
      <c r="D83" s="11">
        <f t="shared" si="92"/>
        <v>202.81056580644159</v>
      </c>
      <c r="E83" s="11">
        <f t="shared" si="92"/>
        <v>190.20217355500421</v>
      </c>
      <c r="F83" s="11">
        <f t="shared" si="92"/>
        <v>170.3738795714963</v>
      </c>
      <c r="H83" s="40">
        <f t="shared" si="100"/>
        <v>-0.32827557152386166</v>
      </c>
      <c r="I83" s="40">
        <f t="shared" si="93"/>
        <v>-1.1551236625872874</v>
      </c>
      <c r="L83" t="str">
        <f t="shared" si="94"/>
        <v>Administrative and secretarial occupations</v>
      </c>
      <c r="M83" s="11">
        <f t="shared" si="94"/>
        <v>42.099605682430827</v>
      </c>
      <c r="N83" s="11">
        <f t="shared" si="94"/>
        <v>38.838909916395124</v>
      </c>
      <c r="O83" s="11">
        <f t="shared" si="94"/>
        <v>44.998595513664853</v>
      </c>
      <c r="P83" s="11">
        <f t="shared" si="94"/>
        <v>42.852959906866431</v>
      </c>
      <c r="Q83" s="11">
        <f t="shared" si="94"/>
        <v>45.796037589421744</v>
      </c>
      <c r="S83" s="40">
        <f t="shared" si="95"/>
        <v>1.3407668172653819</v>
      </c>
      <c r="T83" s="40">
        <f t="shared" si="96"/>
        <v>0.1171772215021738</v>
      </c>
      <c r="W83" t="str">
        <f t="shared" si="97"/>
        <v>Administrative and secretarial occupations</v>
      </c>
      <c r="X83" s="11">
        <f t="shared" si="97"/>
        <v>164.07288439409777</v>
      </c>
      <c r="Y83" s="11">
        <f t="shared" si="97"/>
        <v>159.83748503625131</v>
      </c>
      <c r="Z83" s="11">
        <f t="shared" si="97"/>
        <v>157.81197029277698</v>
      </c>
      <c r="AA83" s="11">
        <f t="shared" si="97"/>
        <v>147.34921364813755</v>
      </c>
      <c r="AB83" s="11">
        <f t="shared" si="97"/>
        <v>124.57784198207462</v>
      </c>
      <c r="AD83" s="40">
        <f t="shared" si="98"/>
        <v>-0.77511007299270185</v>
      </c>
      <c r="AE83" s="40">
        <f t="shared" si="99"/>
        <v>-1.5641284778075026</v>
      </c>
    </row>
    <row r="84" spans="1:31" x14ac:dyDescent="0.2">
      <c r="A84" t="str">
        <f t="shared" si="92"/>
        <v>Skilled trades occupations</v>
      </c>
      <c r="B84" s="11">
        <f t="shared" si="92"/>
        <v>196.52949250281173</v>
      </c>
      <c r="C84" s="11">
        <f t="shared" si="92"/>
        <v>193.8298992547324</v>
      </c>
      <c r="D84" s="11">
        <f t="shared" si="92"/>
        <v>174.28672942991381</v>
      </c>
      <c r="E84" s="11">
        <f t="shared" si="92"/>
        <v>183.81273845549276</v>
      </c>
      <c r="F84" s="11">
        <f t="shared" si="92"/>
        <v>185.26376823561768</v>
      </c>
      <c r="H84" s="40">
        <f t="shared" si="100"/>
        <v>-2.3735904161452659</v>
      </c>
      <c r="I84" s="40">
        <f t="shared" si="93"/>
        <v>0.40802195635494254</v>
      </c>
      <c r="L84" t="str">
        <f t="shared" si="94"/>
        <v>Skilled trades occupations</v>
      </c>
      <c r="M84" s="11">
        <f t="shared" si="94"/>
        <v>172.45102918957693</v>
      </c>
      <c r="N84" s="11">
        <f t="shared" si="94"/>
        <v>171.93075491479254</v>
      </c>
      <c r="O84" s="11">
        <f t="shared" si="94"/>
        <v>151.12976494212245</v>
      </c>
      <c r="P84" s="11">
        <f t="shared" si="94"/>
        <v>157.00202992089498</v>
      </c>
      <c r="Q84" s="11">
        <f t="shared" si="94"/>
        <v>154.33213568041936</v>
      </c>
      <c r="S84" s="40">
        <f t="shared" si="95"/>
        <v>-2.6049593350170319</v>
      </c>
      <c r="T84" s="40">
        <f t="shared" si="96"/>
        <v>0.13988552847705726</v>
      </c>
      <c r="W84" t="str">
        <f t="shared" si="97"/>
        <v>Skilled trades occupations</v>
      </c>
      <c r="X84" s="11">
        <f t="shared" si="97"/>
        <v>24.078463313234785</v>
      </c>
      <c r="Y84" s="11">
        <f t="shared" si="97"/>
        <v>21.899144339939902</v>
      </c>
      <c r="Z84" s="11">
        <f t="shared" si="97"/>
        <v>23.156964487791473</v>
      </c>
      <c r="AA84" s="11">
        <f t="shared" si="97"/>
        <v>26.810708534597765</v>
      </c>
      <c r="AB84" s="11">
        <f t="shared" si="97"/>
        <v>30.931632555198366</v>
      </c>
      <c r="AD84" s="40">
        <f t="shared" si="98"/>
        <v>-0.77740694744424799</v>
      </c>
      <c r="AE84" s="40">
        <f t="shared" si="99"/>
        <v>1.9486347285988304</v>
      </c>
    </row>
    <row r="85" spans="1:31" x14ac:dyDescent="0.2">
      <c r="A85" t="str">
        <f t="shared" si="92"/>
        <v>Caring, leisure and other service occupations</v>
      </c>
      <c r="B85" s="11">
        <f t="shared" si="92"/>
        <v>188.96278789673195</v>
      </c>
      <c r="C85" s="11">
        <f t="shared" si="92"/>
        <v>198.19851176309805</v>
      </c>
      <c r="D85" s="11">
        <f t="shared" si="92"/>
        <v>189.33691708500018</v>
      </c>
      <c r="E85" s="11">
        <f t="shared" si="92"/>
        <v>201.39400345657825</v>
      </c>
      <c r="F85" s="11">
        <f t="shared" si="92"/>
        <v>217.71434374271422</v>
      </c>
      <c r="H85" s="40">
        <f t="shared" si="100"/>
        <v>3.9566863632489735E-2</v>
      </c>
      <c r="I85" s="40">
        <f t="shared" si="93"/>
        <v>0.93538628424472137</v>
      </c>
      <c r="L85" t="str">
        <f t="shared" si="94"/>
        <v>Caring, leisure and other service occupations</v>
      </c>
      <c r="M85" s="11">
        <f t="shared" si="94"/>
        <v>42.201922492184757</v>
      </c>
      <c r="N85" s="11">
        <f t="shared" si="94"/>
        <v>43.50611641877628</v>
      </c>
      <c r="O85" s="11">
        <f t="shared" si="94"/>
        <v>42.683956359354227</v>
      </c>
      <c r="P85" s="11">
        <f t="shared" si="94"/>
        <v>49.038676904310563</v>
      </c>
      <c r="Q85" s="11">
        <f t="shared" si="94"/>
        <v>57.307044503217639</v>
      </c>
      <c r="S85" s="40">
        <f t="shared" si="95"/>
        <v>0.22740504695821784</v>
      </c>
      <c r="T85" s="40">
        <f t="shared" si="96"/>
        <v>1.9834163325484377</v>
      </c>
      <c r="W85" t="str">
        <f t="shared" si="97"/>
        <v>Caring, leisure and other service occupations</v>
      </c>
      <c r="X85" s="11">
        <f t="shared" si="97"/>
        <v>146.76086540454733</v>
      </c>
      <c r="Y85" s="11">
        <f t="shared" si="97"/>
        <v>154.69239534432211</v>
      </c>
      <c r="Z85" s="11">
        <f t="shared" si="97"/>
        <v>146.65296072564593</v>
      </c>
      <c r="AA85" s="11">
        <f t="shared" si="97"/>
        <v>152.35532655226774</v>
      </c>
      <c r="AB85" s="11">
        <f t="shared" si="97"/>
        <v>160.40729923949655</v>
      </c>
      <c r="AD85" s="40">
        <f>IF(Z$6-X$6 &lt;&gt; 0,(EXP(LN(Z13/X13)/(Z$6-X$6))-1)*100,0)</f>
        <v>-1.4709156560199776E-2</v>
      </c>
      <c r="AE85" s="40">
        <f t="shared" si="99"/>
        <v>0.59943759012830444</v>
      </c>
    </row>
    <row r="86" spans="1:31" x14ac:dyDescent="0.2">
      <c r="A86" t="str">
        <f t="shared" si="92"/>
        <v>Sales and customer service occupations</v>
      </c>
      <c r="B86" s="11">
        <f t="shared" si="92"/>
        <v>152.07360095376129</v>
      </c>
      <c r="C86" s="11">
        <f t="shared" si="92"/>
        <v>147.74559602049999</v>
      </c>
      <c r="D86" s="11">
        <f t="shared" si="92"/>
        <v>146.98058886902828</v>
      </c>
      <c r="E86" s="11">
        <f t="shared" si="92"/>
        <v>147.39776697488054</v>
      </c>
      <c r="F86" s="11">
        <f t="shared" si="92"/>
        <v>147.64453809205602</v>
      </c>
      <c r="H86" s="40">
        <f t="shared" si="100"/>
        <v>-0.67896635473596589</v>
      </c>
      <c r="I86" s="40">
        <f t="shared" si="93"/>
        <v>3.005175257493331E-2</v>
      </c>
      <c r="L86" t="str">
        <f t="shared" si="94"/>
        <v>Sales and customer service occupations</v>
      </c>
      <c r="M86" s="11">
        <f t="shared" si="94"/>
        <v>63.563652726157606</v>
      </c>
      <c r="N86" s="11">
        <f t="shared" si="94"/>
        <v>62.343392994433707</v>
      </c>
      <c r="O86" s="11">
        <f t="shared" si="94"/>
        <v>63.059100065633942</v>
      </c>
      <c r="P86" s="11">
        <f t="shared" si="94"/>
        <v>64.841964545635136</v>
      </c>
      <c r="Q86" s="11">
        <f t="shared" si="94"/>
        <v>67.319317470708199</v>
      </c>
      <c r="S86" s="40">
        <f t="shared" si="95"/>
        <v>-0.15926156452441553</v>
      </c>
      <c r="T86" s="40">
        <f t="shared" si="96"/>
        <v>0.43678344869659824</v>
      </c>
      <c r="W86" t="str">
        <f t="shared" si="97"/>
        <v>Sales and customer service occupations</v>
      </c>
      <c r="X86" s="11">
        <f t="shared" si="97"/>
        <v>88.509948227603644</v>
      </c>
      <c r="Y86" s="11">
        <f t="shared" si="97"/>
        <v>85.402203026066275</v>
      </c>
      <c r="Z86" s="11">
        <f t="shared" si="97"/>
        <v>83.921488803394311</v>
      </c>
      <c r="AA86" s="11">
        <f t="shared" si="97"/>
        <v>82.555802429245375</v>
      </c>
      <c r="AB86" s="11">
        <f t="shared" si="97"/>
        <v>80.325220621347896</v>
      </c>
      <c r="AD86" s="40">
        <f t="shared" si="98"/>
        <v>-1.0590175096165777</v>
      </c>
      <c r="AE86" s="40">
        <f t="shared" si="99"/>
        <v>-0.29156115295723151</v>
      </c>
    </row>
    <row r="87" spans="1:31" x14ac:dyDescent="0.2">
      <c r="A87" t="str">
        <f t="shared" si="92"/>
        <v>Process, plant and machine operatives</v>
      </c>
      <c r="B87" s="11">
        <f t="shared" si="92"/>
        <v>98.207334195448752</v>
      </c>
      <c r="C87" s="11">
        <f t="shared" si="92"/>
        <v>106.24800536099444</v>
      </c>
      <c r="D87" s="11">
        <f t="shared" si="92"/>
        <v>89.683122757414793</v>
      </c>
      <c r="E87" s="11">
        <f t="shared" si="92"/>
        <v>101.65518729919125</v>
      </c>
      <c r="F87" s="11">
        <f t="shared" si="92"/>
        <v>101.90978575044304</v>
      </c>
      <c r="H87" s="40">
        <f t="shared" si="100"/>
        <v>-1.799576687769</v>
      </c>
      <c r="I87" s="40">
        <f t="shared" si="93"/>
        <v>0.85567595095710214</v>
      </c>
      <c r="L87" t="str">
        <f t="shared" si="94"/>
        <v>Process, plant and machine operatives</v>
      </c>
      <c r="M87" s="11">
        <f t="shared" si="94"/>
        <v>87.39975669644312</v>
      </c>
      <c r="N87" s="11">
        <f t="shared" si="94"/>
        <v>95.512730310458011</v>
      </c>
      <c r="O87" s="11">
        <f t="shared" si="94"/>
        <v>80.367952045465287</v>
      </c>
      <c r="P87" s="11">
        <f t="shared" si="94"/>
        <v>89.037693532581642</v>
      </c>
      <c r="Q87" s="11">
        <f t="shared" si="94"/>
        <v>88.061727092886841</v>
      </c>
      <c r="S87" s="40">
        <f t="shared" si="95"/>
        <v>-1.6635478174513829</v>
      </c>
      <c r="T87" s="40">
        <f t="shared" si="96"/>
        <v>0.61134461307341681</v>
      </c>
      <c r="W87" t="str">
        <f t="shared" si="97"/>
        <v>Process, plant and machine operatives</v>
      </c>
      <c r="X87" s="11">
        <f t="shared" si="97"/>
        <v>10.807577499005582</v>
      </c>
      <c r="Y87" s="11">
        <f t="shared" si="97"/>
        <v>10.735275050536348</v>
      </c>
      <c r="Z87" s="11">
        <f t="shared" si="97"/>
        <v>9.315170711949559</v>
      </c>
      <c r="AA87" s="11">
        <f t="shared" si="97"/>
        <v>12.61749376660957</v>
      </c>
      <c r="AB87" s="11">
        <f t="shared" si="97"/>
        <v>13.848058657556324</v>
      </c>
      <c r="AD87" s="40">
        <f t="shared" si="98"/>
        <v>-2.9283320632719323</v>
      </c>
      <c r="AE87" s="40">
        <f t="shared" si="99"/>
        <v>2.6785842100462531</v>
      </c>
    </row>
    <row r="88" spans="1:31" x14ac:dyDescent="0.2">
      <c r="A88" t="str">
        <f t="shared" si="92"/>
        <v>Elementary occupations</v>
      </c>
      <c r="B88" s="11">
        <f t="shared" si="92"/>
        <v>222.95095745652162</v>
      </c>
      <c r="C88" s="11">
        <f t="shared" si="92"/>
        <v>217.85487389122875</v>
      </c>
      <c r="D88" s="11">
        <f t="shared" si="92"/>
        <v>202.47662573813076</v>
      </c>
      <c r="E88" s="11">
        <f t="shared" si="92"/>
        <v>204.68794390168989</v>
      </c>
      <c r="F88" s="11">
        <f t="shared" si="92"/>
        <v>197.26012156376473</v>
      </c>
      <c r="H88" s="40">
        <f t="shared" si="100"/>
        <v>-1.9081081604235384</v>
      </c>
      <c r="I88" s="40">
        <f t="shared" si="93"/>
        <v>-0.17385655837846015</v>
      </c>
      <c r="L88" t="str">
        <f t="shared" si="94"/>
        <v>Elementary occupations</v>
      </c>
      <c r="M88" s="11">
        <f t="shared" si="94"/>
        <v>116.63408534274105</v>
      </c>
      <c r="N88" s="11">
        <f t="shared" si="94"/>
        <v>111.72939792511229</v>
      </c>
      <c r="O88" s="11">
        <f t="shared" si="94"/>
        <v>104.93672462667041</v>
      </c>
      <c r="P88" s="11">
        <f t="shared" si="94"/>
        <v>108.04203513641818</v>
      </c>
      <c r="Q88" s="11">
        <f t="shared" si="94"/>
        <v>102.3701524526841</v>
      </c>
      <c r="S88" s="40">
        <f t="shared" si="95"/>
        <v>-2.0914985854189716</v>
      </c>
      <c r="T88" s="40">
        <f t="shared" si="96"/>
        <v>-0.16494618561484486</v>
      </c>
      <c r="W88" t="str">
        <f t="shared" si="97"/>
        <v>Elementary occupations</v>
      </c>
      <c r="X88" s="11">
        <f t="shared" si="97"/>
        <v>106.31687211378062</v>
      </c>
      <c r="Y88" s="11">
        <f t="shared" si="97"/>
        <v>106.12547596611628</v>
      </c>
      <c r="Z88" s="11">
        <f t="shared" si="97"/>
        <v>97.539901111460622</v>
      </c>
      <c r="AA88" s="11">
        <f t="shared" si="97"/>
        <v>96.645908765271741</v>
      </c>
      <c r="AB88" s="11">
        <f t="shared" si="97"/>
        <v>94.889969111080475</v>
      </c>
      <c r="AD88" s="40">
        <f t="shared" si="98"/>
        <v>-1.7084861438814158</v>
      </c>
      <c r="AE88" s="40">
        <f t="shared" si="99"/>
        <v>-0.18345508834992641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1888.9989999999996</v>
      </c>
      <c r="C90" s="34">
        <f t="shared" si="101"/>
        <v>1981.8490000000002</v>
      </c>
      <c r="D90" s="34">
        <f t="shared" si="101"/>
        <v>1953.5589999999988</v>
      </c>
      <c r="E90" s="34">
        <f t="shared" si="101"/>
        <v>2014.8930000000005</v>
      </c>
      <c r="F90" s="34">
        <f t="shared" si="101"/>
        <v>2105.0290000000009</v>
      </c>
      <c r="H90" s="43">
        <f>IF(D$6-B$6 &lt;&gt; 0,(EXP(LN(D18/B18)/(D$6-B$6))-1)*100,0)</f>
        <v>0.67437932790048727</v>
      </c>
      <c r="I90" s="43">
        <f>F56</f>
        <v>0.499084005888073</v>
      </c>
      <c r="L90" s="24" t="str">
        <f t="shared" ref="L90:Q90" si="102">L18</f>
        <v>All occupations</v>
      </c>
      <c r="M90" s="34">
        <f t="shared" si="102"/>
        <v>979.38842709091375</v>
      </c>
      <c r="N90" s="34">
        <f t="shared" si="102"/>
        <v>1017.2588644973904</v>
      </c>
      <c r="O90" s="34">
        <f t="shared" si="102"/>
        <v>993.5393446193749</v>
      </c>
      <c r="P90" s="34">
        <f t="shared" si="102"/>
        <v>1028.3565764472301</v>
      </c>
      <c r="Q90" s="34">
        <f t="shared" si="102"/>
        <v>1073.000575430877</v>
      </c>
      <c r="S90" s="43">
        <f>IF(O$6-M$6 &lt;&gt; 0,(EXP(LN(O18/M18)/(O$6-M$6))-1)*100,0)</f>
        <v>0.28731877882377521</v>
      </c>
      <c r="T90" s="43">
        <f>Q56</f>
        <v>0.51425521405141783</v>
      </c>
      <c r="W90" s="24" t="str">
        <f t="shared" ref="W90:AB90" si="103">W18</f>
        <v>All occupations</v>
      </c>
      <c r="X90" s="34">
        <f t="shared" si="103"/>
        <v>909.61057290908582</v>
      </c>
      <c r="Y90" s="34">
        <f t="shared" si="103"/>
        <v>964.59013550260966</v>
      </c>
      <c r="Z90" s="34">
        <f t="shared" si="103"/>
        <v>960.01965538062507</v>
      </c>
      <c r="AA90" s="34">
        <f t="shared" si="103"/>
        <v>986.53642355277032</v>
      </c>
      <c r="AB90" s="34">
        <f t="shared" si="103"/>
        <v>1032.0284245691232</v>
      </c>
      <c r="AD90" s="43">
        <f>IF(Z$6-X$6 &lt;&gt; 0,(EXP(LN(Z18/X18)/(Z$6-X$6))-1)*100,0)</f>
        <v>1.0845832710042025</v>
      </c>
      <c r="AE90" s="43">
        <f>AB56</f>
        <v>0.4833492502565484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142.11344998566358</v>
      </c>
      <c r="C8" s="11">
        <v>166.46943619500522</v>
      </c>
      <c r="D8" s="11">
        <v>169.57564820166911</v>
      </c>
      <c r="E8" s="11">
        <v>160.12234892568432</v>
      </c>
      <c r="F8" s="11">
        <v>176.09792760714936</v>
      </c>
      <c r="G8" s="10"/>
      <c r="H8" s="11">
        <f>F8-D8</f>
        <v>6.5222794054802478</v>
      </c>
      <c r="I8" s="11">
        <f>'RD T1'!E7</f>
        <v>84.428857112373663</v>
      </c>
      <c r="J8" s="11">
        <f>SUM(H8:I8)</f>
        <v>90.951136517853911</v>
      </c>
      <c r="L8" s="10" t="str">
        <f>name!D4</f>
        <v>11 Corporate managers and directors</v>
      </c>
      <c r="M8" s="11">
        <v>97.01303518412827</v>
      </c>
      <c r="N8" s="11">
        <v>108.77894965826431</v>
      </c>
      <c r="O8" s="11">
        <v>110.44921972873136</v>
      </c>
      <c r="P8" s="11">
        <v>101.0558254083107</v>
      </c>
      <c r="Q8" s="11">
        <v>106.98728926850758</v>
      </c>
      <c r="R8" s="10"/>
      <c r="S8" s="11">
        <f>Q8-O8</f>
        <v>-3.4619304602237833</v>
      </c>
      <c r="T8" s="11">
        <f>'RD T1'!T7</f>
        <v>47.93125887276981</v>
      </c>
      <c r="U8" s="11">
        <f>SUM(S8:T8)</f>
        <v>44.469328412546027</v>
      </c>
      <c r="W8" s="10" t="str">
        <f>name!D4</f>
        <v>11 Corporate managers and directors</v>
      </c>
      <c r="X8" s="11">
        <v>45.100414801535237</v>
      </c>
      <c r="Y8" s="11">
        <v>57.690486536741197</v>
      </c>
      <c r="Z8" s="11">
        <v>59.126428472937839</v>
      </c>
      <c r="AA8" s="11">
        <v>59.066523517373675</v>
      </c>
      <c r="AB8" s="11">
        <v>69.110638338641706</v>
      </c>
      <c r="AC8" s="10"/>
      <c r="AD8" s="11">
        <f>AB8-Z8</f>
        <v>9.9842098657038676</v>
      </c>
      <c r="AE8" s="11">
        <f>'RD T1'!T36</f>
        <v>36.497598239603825</v>
      </c>
      <c r="AF8" s="11">
        <f>SUM(AD8:AE8)</f>
        <v>46.481808105307692</v>
      </c>
    </row>
    <row r="9" spans="1:32" x14ac:dyDescent="0.2">
      <c r="A9" s="10" t="str">
        <f>name!D5</f>
        <v>12 Other managers and proprietors</v>
      </c>
      <c r="B9" s="11">
        <v>65.97555635563188</v>
      </c>
      <c r="C9" s="11">
        <v>69.403325245097946</v>
      </c>
      <c r="D9" s="11">
        <v>69.219960812129912</v>
      </c>
      <c r="E9" s="11">
        <v>87.095481706797301</v>
      </c>
      <c r="F9" s="11">
        <v>101.39362062512004</v>
      </c>
      <c r="H9" s="11">
        <f t="shared" ref="H9:H32" si="2">F9-D9</f>
        <v>32.173659812990124</v>
      </c>
      <c r="I9" s="11">
        <f>'RD T1'!E8</f>
        <v>51.094865599223404</v>
      </c>
      <c r="J9" s="11">
        <f>SUM(H9:I9)</f>
        <v>83.268525412213535</v>
      </c>
      <c r="L9" s="10" t="str">
        <f>name!D5</f>
        <v>12 Other managers and proprietors</v>
      </c>
      <c r="M9" s="11">
        <v>38.342395955495967</v>
      </c>
      <c r="N9" s="11">
        <v>40.123507303120199</v>
      </c>
      <c r="O9" s="11">
        <v>38.13079014820665</v>
      </c>
      <c r="P9" s="11">
        <v>49.163639609789129</v>
      </c>
      <c r="Q9" s="11">
        <v>56.442750574423734</v>
      </c>
      <c r="S9" s="11">
        <f t="shared" ref="S9:S32" si="3">Q9-O9</f>
        <v>18.311960426217084</v>
      </c>
      <c r="T9" s="11">
        <f>'RD T1'!T8</f>
        <v>25.462454013631977</v>
      </c>
      <c r="U9" s="11">
        <f>SUM(S9:T9)</f>
        <v>43.77441443984906</v>
      </c>
      <c r="W9" s="10" t="str">
        <f>name!D5</f>
        <v>12 Other managers and proprietors</v>
      </c>
      <c r="X9" s="11">
        <v>27.633160400135889</v>
      </c>
      <c r="Y9" s="11">
        <v>29.279817941977761</v>
      </c>
      <c r="Z9" s="11">
        <v>31.089170663923241</v>
      </c>
      <c r="AA9" s="11">
        <v>37.93184209700815</v>
      </c>
      <c r="AB9" s="11">
        <v>44.950870050696167</v>
      </c>
      <c r="AD9" s="11">
        <f t="shared" ref="AD9:AD32" si="4">AB9-Z9</f>
        <v>13.861699386772926</v>
      </c>
      <c r="AE9" s="11">
        <f>'RD T1'!T37</f>
        <v>25.632411585591424</v>
      </c>
      <c r="AF9" s="11">
        <f>SUM(AD9:AE9)</f>
        <v>39.494110972364354</v>
      </c>
    </row>
    <row r="10" spans="1:32" x14ac:dyDescent="0.2">
      <c r="A10" s="10" t="str">
        <f>name!D6</f>
        <v>21 Science, research, engineering and technology professionals</v>
      </c>
      <c r="B10" s="11">
        <v>105.58038632047479</v>
      </c>
      <c r="C10" s="11">
        <v>118.37776373749837</v>
      </c>
      <c r="D10" s="11">
        <v>123.68682931070349</v>
      </c>
      <c r="E10" s="11">
        <v>131.52872540841082</v>
      </c>
      <c r="F10" s="11">
        <v>146.04535462188795</v>
      </c>
      <c r="G10" s="11"/>
      <c r="H10" s="11">
        <f t="shared" si="2"/>
        <v>22.358525311184465</v>
      </c>
      <c r="I10" s="11">
        <f>'RD T1'!E9</f>
        <v>50.674369842090286</v>
      </c>
      <c r="J10" s="11">
        <f t="shared" ref="J10:J32" si="5">SUM(H10:I10)</f>
        <v>73.032895153274751</v>
      </c>
      <c r="L10" s="10" t="str">
        <f>name!D6</f>
        <v>21 Science, research, engineering and technology professionals</v>
      </c>
      <c r="M10" s="11">
        <v>82.653204926127415</v>
      </c>
      <c r="N10" s="11">
        <v>93.153572616657357</v>
      </c>
      <c r="O10" s="11">
        <v>93.540873337817033</v>
      </c>
      <c r="P10" s="11">
        <v>96.013407809843486</v>
      </c>
      <c r="Q10" s="11">
        <v>103.75391289683731</v>
      </c>
      <c r="R10" s="11"/>
      <c r="S10" s="11">
        <f t="shared" si="3"/>
        <v>10.213039559020274</v>
      </c>
      <c r="T10" s="11">
        <f>'RD T1'!T9</f>
        <v>31.740216104091154</v>
      </c>
      <c r="U10" s="11">
        <f t="shared" ref="U10:U32" si="6">SUM(S10:T10)</f>
        <v>41.953255663111428</v>
      </c>
      <c r="W10" s="10" t="str">
        <f>name!D6</f>
        <v>21 Science, research, engineering and technology professionals</v>
      </c>
      <c r="X10" s="11">
        <v>22.927181394347308</v>
      </c>
      <c r="Y10" s="11">
        <v>25.224191120840857</v>
      </c>
      <c r="Z10" s="11">
        <v>30.145955972886512</v>
      </c>
      <c r="AA10" s="11">
        <v>35.515317598567293</v>
      </c>
      <c r="AB10" s="11">
        <v>42.29144172505039</v>
      </c>
      <c r="AC10" s="11"/>
      <c r="AD10" s="11">
        <f t="shared" si="4"/>
        <v>12.145485752163879</v>
      </c>
      <c r="AE10" s="11">
        <f>'RD T1'!T38</f>
        <v>18.934153737999129</v>
      </c>
      <c r="AF10" s="11">
        <f t="shared" ref="AF10:AF32" si="7">SUM(AD10:AE10)</f>
        <v>31.079639490163007</v>
      </c>
    </row>
    <row r="11" spans="1:32" x14ac:dyDescent="0.2">
      <c r="A11" s="10" t="str">
        <f>name!D7</f>
        <v>22 Health professionals</v>
      </c>
      <c r="B11" s="11">
        <v>69.239672448721819</v>
      </c>
      <c r="C11" s="11">
        <v>83.168239066145944</v>
      </c>
      <c r="D11" s="11">
        <v>81.76153485929774</v>
      </c>
      <c r="E11" s="11">
        <v>87.160628383316464</v>
      </c>
      <c r="F11" s="11">
        <v>93.719050964224266</v>
      </c>
      <c r="G11" s="11"/>
      <c r="H11" s="11">
        <f t="shared" si="2"/>
        <v>11.957516104926526</v>
      </c>
      <c r="I11" s="11">
        <f>'RD T1'!E10</f>
        <v>47.578884707705356</v>
      </c>
      <c r="J11" s="11">
        <f t="shared" si="5"/>
        <v>59.536400812631882</v>
      </c>
      <c r="L11" s="10" t="str">
        <f>name!D7</f>
        <v>22 Health professionals</v>
      </c>
      <c r="M11" s="11">
        <v>14.433122209875602</v>
      </c>
      <c r="N11" s="11">
        <v>17.114953347193961</v>
      </c>
      <c r="O11" s="11">
        <v>18.350458280116037</v>
      </c>
      <c r="P11" s="11">
        <v>19.338391275487155</v>
      </c>
      <c r="Q11" s="11">
        <v>20.705290314444081</v>
      </c>
      <c r="R11" s="11"/>
      <c r="S11" s="11">
        <f t="shared" si="3"/>
        <v>2.3548320343280444</v>
      </c>
      <c r="T11" s="11">
        <f>'RD T1'!T10</f>
        <v>7.3309406585918566</v>
      </c>
      <c r="U11" s="11">
        <f t="shared" si="6"/>
        <v>9.6857726929199011</v>
      </c>
      <c r="W11" s="10" t="str">
        <f>name!D7</f>
        <v>22 Health professionals</v>
      </c>
      <c r="X11" s="11">
        <v>54.806550238846221</v>
      </c>
      <c r="Y11" s="11">
        <v>66.053285718951926</v>
      </c>
      <c r="Z11" s="11">
        <v>63.411076579181795</v>
      </c>
      <c r="AA11" s="11">
        <v>67.822237107829295</v>
      </c>
      <c r="AB11" s="11">
        <v>73.01376064978021</v>
      </c>
      <c r="AC11" s="11"/>
      <c r="AD11" s="11">
        <f t="shared" si="4"/>
        <v>9.6026840705984142</v>
      </c>
      <c r="AE11" s="11">
        <f>'RD T1'!T39</f>
        <v>40.247944049113499</v>
      </c>
      <c r="AF11" s="11">
        <f t="shared" si="7"/>
        <v>49.850628119711914</v>
      </c>
    </row>
    <row r="12" spans="1:32" x14ac:dyDescent="0.2">
      <c r="A12" s="10" t="str">
        <f>name!D8</f>
        <v>23 Teaching and other educational professionals</v>
      </c>
      <c r="B12" s="11">
        <v>82.39904437999914</v>
      </c>
      <c r="C12" s="11">
        <v>90.271983415134642</v>
      </c>
      <c r="D12" s="11">
        <v>91.828648614663621</v>
      </c>
      <c r="E12" s="11">
        <v>94.180725245476978</v>
      </c>
      <c r="F12" s="11">
        <v>101.59471351596544</v>
      </c>
      <c r="G12" s="11"/>
      <c r="H12" s="11">
        <f t="shared" si="2"/>
        <v>9.7660649013018173</v>
      </c>
      <c r="I12" s="11">
        <f>'RD T1'!E11</f>
        <v>49.629582182490878</v>
      </c>
      <c r="J12" s="11">
        <f t="shared" si="5"/>
        <v>59.395647083792696</v>
      </c>
      <c r="L12" s="10" t="str">
        <f>name!D8</f>
        <v>23 Teaching and other educational professionals</v>
      </c>
      <c r="M12" s="11">
        <v>25.688555060178743</v>
      </c>
      <c r="N12" s="11">
        <v>26.696395296221219</v>
      </c>
      <c r="O12" s="11">
        <v>28.639668831933939</v>
      </c>
      <c r="P12" s="11">
        <v>30.492222609623493</v>
      </c>
      <c r="Q12" s="11">
        <v>32.739409840966573</v>
      </c>
      <c r="R12" s="11"/>
      <c r="S12" s="11">
        <f t="shared" si="3"/>
        <v>4.0997410090326341</v>
      </c>
      <c r="T12" s="11">
        <f>'RD T1'!T11</f>
        <v>13.296414631793956</v>
      </c>
      <c r="U12" s="11">
        <f t="shared" si="6"/>
        <v>17.396155640826592</v>
      </c>
      <c r="W12" s="10" t="str">
        <f>name!D8</f>
        <v>23 Teaching and other educational professionals</v>
      </c>
      <c r="X12" s="11">
        <v>56.710489319820319</v>
      </c>
      <c r="Y12" s="11">
        <v>63.575588118913558</v>
      </c>
      <c r="Z12" s="11">
        <v>63.188979782729675</v>
      </c>
      <c r="AA12" s="11">
        <v>63.688502635853425</v>
      </c>
      <c r="AB12" s="11">
        <v>68.85530367499878</v>
      </c>
      <c r="AC12" s="11"/>
      <c r="AD12" s="11">
        <f t="shared" si="4"/>
        <v>5.666323892269105</v>
      </c>
      <c r="AE12" s="11">
        <f>'RD T1'!T40</f>
        <v>36.333167550696921</v>
      </c>
      <c r="AF12" s="11">
        <f t="shared" si="7"/>
        <v>41.999491442966026</v>
      </c>
    </row>
    <row r="13" spans="1:32" x14ac:dyDescent="0.2">
      <c r="A13" s="10" t="str">
        <f>name!D9</f>
        <v>24 Business, media and public service professionals</v>
      </c>
      <c r="B13" s="11">
        <v>112.05047241291014</v>
      </c>
      <c r="C13" s="11">
        <v>130.73405781152869</v>
      </c>
      <c r="D13" s="11">
        <v>139.35536746569616</v>
      </c>
      <c r="E13" s="11">
        <v>156.44765414628108</v>
      </c>
      <c r="F13" s="11">
        <v>176.222265519704</v>
      </c>
      <c r="G13" s="11"/>
      <c r="H13" s="11">
        <f t="shared" si="2"/>
        <v>36.866898054007834</v>
      </c>
      <c r="I13" s="11">
        <f>'RD T1'!E12</f>
        <v>76.350570156236159</v>
      </c>
      <c r="J13" s="11">
        <f t="shared" si="5"/>
        <v>113.21746821024399</v>
      </c>
      <c r="L13" s="10" t="str">
        <f>name!D9</f>
        <v>24 Business, media and public service professionals</v>
      </c>
      <c r="M13" s="11">
        <v>65.688230596059313</v>
      </c>
      <c r="N13" s="11">
        <v>72.948133744948095</v>
      </c>
      <c r="O13" s="11">
        <v>76.707422836919633</v>
      </c>
      <c r="P13" s="11">
        <v>87.191211622781054</v>
      </c>
      <c r="Q13" s="11">
        <v>96.733487505480937</v>
      </c>
      <c r="R13" s="11"/>
      <c r="S13" s="11">
        <f t="shared" si="3"/>
        <v>20.026064668561304</v>
      </c>
      <c r="T13" s="11">
        <f>'RD T1'!T12</f>
        <v>37.353101157195503</v>
      </c>
      <c r="U13" s="11">
        <f t="shared" si="6"/>
        <v>57.379165825756807</v>
      </c>
      <c r="W13" s="10" t="str">
        <f>name!D9</f>
        <v>24 Business, media and public service professionals</v>
      </c>
      <c r="X13" s="11">
        <v>46.362241816851018</v>
      </c>
      <c r="Y13" s="11">
        <v>57.785924066580748</v>
      </c>
      <c r="Z13" s="11">
        <v>62.647944628776706</v>
      </c>
      <c r="AA13" s="11">
        <v>69.256442523500155</v>
      </c>
      <c r="AB13" s="11">
        <v>79.488778014223044</v>
      </c>
      <c r="AC13" s="11"/>
      <c r="AD13" s="11">
        <f t="shared" si="4"/>
        <v>16.840833385446338</v>
      </c>
      <c r="AE13" s="11">
        <f>'RD T1'!T41</f>
        <v>38.997468999040663</v>
      </c>
      <c r="AF13" s="11">
        <f t="shared" si="7"/>
        <v>55.838302384487001</v>
      </c>
    </row>
    <row r="14" spans="1:32" x14ac:dyDescent="0.2">
      <c r="A14" s="10" t="str">
        <f>name!D10</f>
        <v>31 Science, engineering and technology associate professionals</v>
      </c>
      <c r="B14" s="11">
        <v>28.418502038047791</v>
      </c>
      <c r="C14" s="11">
        <v>32.978042633335512</v>
      </c>
      <c r="D14" s="11">
        <v>36.071871159298851</v>
      </c>
      <c r="E14" s="11">
        <v>32.086491873150123</v>
      </c>
      <c r="F14" s="11">
        <v>34.761494546598215</v>
      </c>
      <c r="G14" s="11"/>
      <c r="H14" s="11">
        <f t="shared" si="2"/>
        <v>-1.3103766127006367</v>
      </c>
      <c r="I14" s="11">
        <f>'RD T1'!E13</f>
        <v>13.685028062533247</v>
      </c>
      <c r="J14" s="11">
        <f t="shared" si="5"/>
        <v>12.37465144983261</v>
      </c>
      <c r="L14" s="10" t="str">
        <f>name!D10</f>
        <v>31 Science, engineering and technology associate professionals</v>
      </c>
      <c r="M14" s="11">
        <v>19.612483537088259</v>
      </c>
      <c r="N14" s="11">
        <v>23.78664842482625</v>
      </c>
      <c r="O14" s="11">
        <v>24.932105951668284</v>
      </c>
      <c r="P14" s="11">
        <v>20.554563321296865</v>
      </c>
      <c r="Q14" s="11">
        <v>21.055761216615785</v>
      </c>
      <c r="R14" s="11"/>
      <c r="S14" s="11">
        <f t="shared" si="3"/>
        <v>-3.8763447350524984</v>
      </c>
      <c r="T14" s="11">
        <f>'RD T1'!T13</f>
        <v>7.5786943659938268</v>
      </c>
      <c r="U14" s="11">
        <f t="shared" si="6"/>
        <v>3.7023496309413284</v>
      </c>
      <c r="W14" s="10" t="str">
        <f>name!D10</f>
        <v>31 Science, engineering and technology associate professionals</v>
      </c>
      <c r="X14" s="11">
        <v>8.8060185009595262</v>
      </c>
      <c r="Y14" s="11">
        <v>9.1913942085092675</v>
      </c>
      <c r="Z14" s="11">
        <v>11.13976520763058</v>
      </c>
      <c r="AA14" s="11">
        <v>11.531928551853245</v>
      </c>
      <c r="AB14" s="11">
        <v>13.705733329982458</v>
      </c>
      <c r="AC14" s="11"/>
      <c r="AD14" s="11">
        <f t="shared" si="4"/>
        <v>2.5659681223518778</v>
      </c>
      <c r="AE14" s="11">
        <f>'RD T1'!T42</f>
        <v>6.1063336965394184</v>
      </c>
      <c r="AF14" s="11">
        <f t="shared" si="7"/>
        <v>8.6723018188912953</v>
      </c>
    </row>
    <row r="15" spans="1:32" x14ac:dyDescent="0.2">
      <c r="A15" s="10" t="str">
        <f>name!D11</f>
        <v>32 Health and social care associate professionals</v>
      </c>
      <c r="B15" s="11">
        <v>30.984473496547064</v>
      </c>
      <c r="C15" s="11">
        <v>35.583445865247121</v>
      </c>
      <c r="D15" s="11">
        <v>36.068673926888145</v>
      </c>
      <c r="E15" s="11">
        <v>36.294762114102937</v>
      </c>
      <c r="F15" s="11">
        <v>39.58755768511633</v>
      </c>
      <c r="G15" s="11"/>
      <c r="H15" s="11">
        <f t="shared" si="2"/>
        <v>3.5188837582281849</v>
      </c>
      <c r="I15" s="11">
        <f>'RD T1'!E14</f>
        <v>21.337226845902901</v>
      </c>
      <c r="J15" s="11">
        <f t="shared" si="5"/>
        <v>24.856110604131086</v>
      </c>
      <c r="L15" s="10" t="str">
        <f>name!D11</f>
        <v>32 Health and social care associate professionals</v>
      </c>
      <c r="M15" s="11">
        <v>6.2910505834373245</v>
      </c>
      <c r="N15" s="11">
        <v>6.4143769870578993</v>
      </c>
      <c r="O15" s="11">
        <v>7.2877879941589407</v>
      </c>
      <c r="P15" s="11">
        <v>6.5461430941206897</v>
      </c>
      <c r="Q15" s="11">
        <v>6.9628679139230272</v>
      </c>
      <c r="R15" s="11"/>
      <c r="S15" s="11">
        <f t="shared" si="3"/>
        <v>-0.32492008023591357</v>
      </c>
      <c r="T15" s="11">
        <f>'RD T1'!T14</f>
        <v>3.0925543360501759</v>
      </c>
      <c r="U15" s="11">
        <f t="shared" si="6"/>
        <v>2.7676342558142624</v>
      </c>
      <c r="W15" s="10" t="str">
        <f>name!D11</f>
        <v>32 Health and social care associate professionals</v>
      </c>
      <c r="X15" s="11">
        <v>24.693422913109739</v>
      </c>
      <c r="Y15" s="11">
        <v>29.169068878189215</v>
      </c>
      <c r="Z15" s="11">
        <v>28.780885932729205</v>
      </c>
      <c r="AA15" s="11">
        <v>29.748619019982247</v>
      </c>
      <c r="AB15" s="11">
        <v>32.624689771193253</v>
      </c>
      <c r="AC15" s="11"/>
      <c r="AD15" s="11">
        <f t="shared" si="4"/>
        <v>3.8438038384640478</v>
      </c>
      <c r="AE15" s="11">
        <f>'RD T1'!T43</f>
        <v>18.244672509852727</v>
      </c>
      <c r="AF15" s="11">
        <f t="shared" si="7"/>
        <v>22.088476348316775</v>
      </c>
    </row>
    <row r="16" spans="1:32" x14ac:dyDescent="0.2">
      <c r="A16" s="10" t="str">
        <f>name!D12</f>
        <v>33 Protective service occupations</v>
      </c>
      <c r="B16" s="11">
        <v>24.622561847299345</v>
      </c>
      <c r="C16" s="11">
        <v>23.868701287174748</v>
      </c>
      <c r="D16" s="11">
        <v>25.321443253202418</v>
      </c>
      <c r="E16" s="11">
        <v>30.51478522252761</v>
      </c>
      <c r="F16" s="11">
        <v>35.125520861689552</v>
      </c>
      <c r="G16" s="11"/>
      <c r="H16" s="11">
        <f t="shared" si="2"/>
        <v>9.8040776084871339</v>
      </c>
      <c r="I16" s="11">
        <f>'RD T1'!E15</f>
        <v>11.049336993815027</v>
      </c>
      <c r="J16" s="11">
        <f t="shared" si="5"/>
        <v>20.853414602302159</v>
      </c>
      <c r="L16" s="10" t="str">
        <f>name!D12</f>
        <v>33 Protective service occupations</v>
      </c>
      <c r="M16" s="11">
        <v>18.941565903635354</v>
      </c>
      <c r="N16" s="11">
        <v>17.662377198233226</v>
      </c>
      <c r="O16" s="11">
        <v>18.410910890804033</v>
      </c>
      <c r="P16" s="11">
        <v>21.137249206577437</v>
      </c>
      <c r="Q16" s="11">
        <v>22.789650868824726</v>
      </c>
      <c r="R16" s="11"/>
      <c r="S16" s="11">
        <f t="shared" si="3"/>
        <v>4.3787399780206933</v>
      </c>
      <c r="T16" s="11">
        <f>'RD T1'!T15</f>
        <v>6.0002368379320616</v>
      </c>
      <c r="U16" s="11">
        <f t="shared" si="6"/>
        <v>10.378976815952754</v>
      </c>
      <c r="W16" s="10" t="str">
        <f>name!D12</f>
        <v>33 Protective service occupations</v>
      </c>
      <c r="X16" s="11">
        <v>5.6809959436639925</v>
      </c>
      <c r="Y16" s="11">
        <v>6.2063240889414883</v>
      </c>
      <c r="Z16" s="11">
        <v>6.9105323623983814</v>
      </c>
      <c r="AA16" s="11">
        <v>9.3775360159501826</v>
      </c>
      <c r="AB16" s="11">
        <v>12.335869992864756</v>
      </c>
      <c r="AC16" s="11"/>
      <c r="AD16" s="11">
        <f t="shared" si="4"/>
        <v>5.425337630466375</v>
      </c>
      <c r="AE16" s="11">
        <f>'RD T1'!T44</f>
        <v>5.0491001558829653</v>
      </c>
      <c r="AF16" s="11">
        <f t="shared" si="7"/>
        <v>10.474437786349341</v>
      </c>
    </row>
    <row r="17" spans="1:32" x14ac:dyDescent="0.2">
      <c r="A17" s="10" t="str">
        <f>name!D13</f>
        <v>34 Culture, media and sports occupations</v>
      </c>
      <c r="B17" s="11">
        <v>42.404562749373547</v>
      </c>
      <c r="C17" s="11">
        <v>40.434305827741213</v>
      </c>
      <c r="D17" s="11">
        <v>43.537169652157047</v>
      </c>
      <c r="E17" s="11">
        <v>42.142537171026504</v>
      </c>
      <c r="F17" s="11">
        <v>45.973147080247976</v>
      </c>
      <c r="G17" s="11"/>
      <c r="H17" s="11">
        <f t="shared" si="2"/>
        <v>2.4359774280909292</v>
      </c>
      <c r="I17" s="11">
        <f>'RD T1'!E16</f>
        <v>20.251227368923288</v>
      </c>
      <c r="J17" s="11">
        <f t="shared" si="5"/>
        <v>22.687204797014218</v>
      </c>
      <c r="L17" s="10" t="str">
        <f>name!D13</f>
        <v>34 Culture, media and sports occupations</v>
      </c>
      <c r="M17" s="11">
        <v>22.713008569828247</v>
      </c>
      <c r="N17" s="11">
        <v>20.559281337517962</v>
      </c>
      <c r="O17" s="11">
        <v>21.180428637312108</v>
      </c>
      <c r="P17" s="11">
        <v>20.817889615491037</v>
      </c>
      <c r="Q17" s="11">
        <v>23.418299970150741</v>
      </c>
      <c r="R17" s="11"/>
      <c r="S17" s="11">
        <f t="shared" si="3"/>
        <v>2.2378713328386333</v>
      </c>
      <c r="T17" s="11">
        <f>'RD T1'!T16</f>
        <v>8.6909468969466541</v>
      </c>
      <c r="U17" s="11">
        <f t="shared" si="6"/>
        <v>10.928818229785287</v>
      </c>
      <c r="W17" s="10" t="str">
        <f>name!D13</f>
        <v>34 Culture, media and sports occupations</v>
      </c>
      <c r="X17" s="11">
        <v>19.69155417954526</v>
      </c>
      <c r="Y17" s="11">
        <v>19.875024490223215</v>
      </c>
      <c r="Z17" s="11">
        <v>22.35674101484496</v>
      </c>
      <c r="AA17" s="11">
        <v>21.324647555535488</v>
      </c>
      <c r="AB17" s="11">
        <v>22.554847110097231</v>
      </c>
      <c r="AC17" s="11"/>
      <c r="AD17" s="11">
        <f t="shared" si="4"/>
        <v>0.19810609525227107</v>
      </c>
      <c r="AE17" s="11">
        <f>'RD T1'!T45</f>
        <v>11.560280471976633</v>
      </c>
      <c r="AF17" s="11">
        <f t="shared" si="7"/>
        <v>11.758386567228904</v>
      </c>
    </row>
    <row r="18" spans="1:32" x14ac:dyDescent="0.2">
      <c r="A18" s="10" t="str">
        <f>name!D14</f>
        <v>35 Business and public service associate professionals</v>
      </c>
      <c r="B18" s="11">
        <v>120.31365488352644</v>
      </c>
      <c r="C18" s="11">
        <v>128.00641767289039</v>
      </c>
      <c r="D18" s="11">
        <v>131.55730305836315</v>
      </c>
      <c r="E18" s="11">
        <v>128.1690461603892</v>
      </c>
      <c r="F18" s="11">
        <v>134.34191001620587</v>
      </c>
      <c r="G18" s="11"/>
      <c r="H18" s="11">
        <f t="shared" si="2"/>
        <v>2.7846069578427262</v>
      </c>
      <c r="I18" s="11">
        <f>'RD T1'!E17</f>
        <v>59.591312581641603</v>
      </c>
      <c r="J18" s="11">
        <f t="shared" si="5"/>
        <v>62.375919539484329</v>
      </c>
      <c r="L18" s="10" t="str">
        <f>name!D14</f>
        <v>35 Business and public service associate professionals</v>
      </c>
      <c r="M18" s="11">
        <v>63.661722435525071</v>
      </c>
      <c r="N18" s="11">
        <v>66.159366103382197</v>
      </c>
      <c r="O18" s="11">
        <v>68.73358442879578</v>
      </c>
      <c r="P18" s="11">
        <v>65.230672927202008</v>
      </c>
      <c r="Q18" s="11">
        <v>66.22544027136469</v>
      </c>
      <c r="R18" s="11"/>
      <c r="S18" s="11">
        <f t="shared" si="3"/>
        <v>-2.5081441574310901</v>
      </c>
      <c r="T18" s="11">
        <f>'RD T1'!T17</f>
        <v>25.146871575146285</v>
      </c>
      <c r="U18" s="11">
        <f t="shared" si="6"/>
        <v>22.638727417715195</v>
      </c>
      <c r="W18" s="10" t="str">
        <f>name!D14</f>
        <v>35 Business and public service associate professionals</v>
      </c>
      <c r="X18" s="11">
        <v>56.65193244800156</v>
      </c>
      <c r="Y18" s="11">
        <v>61.847051569508267</v>
      </c>
      <c r="Z18" s="11">
        <v>62.823718629567374</v>
      </c>
      <c r="AA18" s="11">
        <v>62.938373233187384</v>
      </c>
      <c r="AB18" s="11">
        <v>68.116469744841282</v>
      </c>
      <c r="AC18" s="11"/>
      <c r="AD18" s="11">
        <f t="shared" si="4"/>
        <v>5.2927511152739086</v>
      </c>
      <c r="AE18" s="11">
        <f>'RD T1'!T46</f>
        <v>34.444441006495317</v>
      </c>
      <c r="AF18" s="11">
        <f t="shared" si="7"/>
        <v>39.737192121769226</v>
      </c>
    </row>
    <row r="19" spans="1:32" x14ac:dyDescent="0.2">
      <c r="A19" s="10" t="str">
        <f>name!D15</f>
        <v>41 Administrative occupations</v>
      </c>
      <c r="B19" s="11">
        <v>159.0666995882778</v>
      </c>
      <c r="C19" s="11">
        <v>155.75845120998295</v>
      </c>
      <c r="D19" s="11">
        <v>160.63142495074962</v>
      </c>
      <c r="E19" s="11">
        <v>146.76857369389833</v>
      </c>
      <c r="F19" s="11">
        <v>135.57006764095948</v>
      </c>
      <c r="G19" s="11"/>
      <c r="H19" s="11">
        <f t="shared" si="2"/>
        <v>-25.061357309790139</v>
      </c>
      <c r="I19" s="11">
        <f>'RD T1'!E18</f>
        <v>72.2074870404374</v>
      </c>
      <c r="J19" s="11">
        <f t="shared" si="5"/>
        <v>47.14612973064726</v>
      </c>
      <c r="L19" s="10" t="str">
        <f>name!D15</f>
        <v>41 Administrative occupations</v>
      </c>
      <c r="M19" s="11">
        <v>39.883363297872719</v>
      </c>
      <c r="N19" s="11">
        <v>37.045865300447282</v>
      </c>
      <c r="O19" s="11">
        <v>43.365543072698209</v>
      </c>
      <c r="P19" s="11">
        <v>40.64116574731068</v>
      </c>
      <c r="Q19" s="11">
        <v>43.236090310844666</v>
      </c>
      <c r="R19" s="11"/>
      <c r="S19" s="11">
        <f t="shared" si="3"/>
        <v>-0.1294527618535426</v>
      </c>
      <c r="T19" s="11">
        <f>'RD T1'!T18</f>
        <v>15.338622299604079</v>
      </c>
      <c r="U19" s="11">
        <f t="shared" si="6"/>
        <v>15.209169537750537</v>
      </c>
      <c r="W19" s="10" t="str">
        <f>name!D15</f>
        <v>41 Administrative occupations</v>
      </c>
      <c r="X19" s="11">
        <v>119.18333629040491</v>
      </c>
      <c r="Y19" s="11">
        <v>118.71258590953541</v>
      </c>
      <c r="Z19" s="11">
        <v>117.26588187805164</v>
      </c>
      <c r="AA19" s="11">
        <v>106.12740794658744</v>
      </c>
      <c r="AB19" s="11">
        <v>92.333977330114848</v>
      </c>
      <c r="AC19" s="11"/>
      <c r="AD19" s="11">
        <f t="shared" si="4"/>
        <v>-24.931904547936796</v>
      </c>
      <c r="AE19" s="11">
        <f>'RD T1'!T47</f>
        <v>56.868864740833331</v>
      </c>
      <c r="AF19" s="11">
        <f t="shared" si="7"/>
        <v>31.936960192896535</v>
      </c>
    </row>
    <row r="20" spans="1:32" x14ac:dyDescent="0.2">
      <c r="A20" s="10" t="str">
        <f>name!D16</f>
        <v>42 Secretarial and related occupations</v>
      </c>
      <c r="B20" s="11">
        <v>47.105790488250967</v>
      </c>
      <c r="C20" s="11">
        <v>42.917943742663738</v>
      </c>
      <c r="D20" s="11">
        <v>42.179140855691976</v>
      </c>
      <c r="E20" s="11">
        <v>43.433599861105861</v>
      </c>
      <c r="F20" s="11">
        <v>34.803811930536831</v>
      </c>
      <c r="G20" s="11"/>
      <c r="H20" s="11">
        <f t="shared" si="2"/>
        <v>-7.375328925155145</v>
      </c>
      <c r="I20" s="11">
        <f>'RD T1'!E19</f>
        <v>21.526865195170807</v>
      </c>
      <c r="J20" s="11">
        <f t="shared" si="5"/>
        <v>14.151536270015662</v>
      </c>
      <c r="L20" s="10" t="str">
        <f>name!D16</f>
        <v>42 Secretarial and related occupations</v>
      </c>
      <c r="M20" s="11">
        <v>2.2162423845581065</v>
      </c>
      <c r="N20" s="11">
        <v>1.7930446159478406</v>
      </c>
      <c r="O20" s="11">
        <v>1.6330524409666427</v>
      </c>
      <c r="P20" s="11">
        <v>2.2117941595557524</v>
      </c>
      <c r="Q20" s="11">
        <v>2.5599472785770772</v>
      </c>
      <c r="R20" s="11"/>
      <c r="S20" s="11">
        <f t="shared" si="3"/>
        <v>0.92689483761043445</v>
      </c>
      <c r="T20" s="11">
        <f>'RD T1'!T19</f>
        <v>0.72805316642894635</v>
      </c>
      <c r="U20" s="11">
        <f t="shared" si="6"/>
        <v>1.6549480040393809</v>
      </c>
      <c r="W20" s="10" t="str">
        <f>name!D16</f>
        <v>42 Secretarial and related occupations</v>
      </c>
      <c r="X20" s="11">
        <v>44.88954810369286</v>
      </c>
      <c r="Y20" s="11">
        <v>41.12489912671591</v>
      </c>
      <c r="Z20" s="11">
        <v>40.54608841472534</v>
      </c>
      <c r="AA20" s="11">
        <v>41.221805701550117</v>
      </c>
      <c r="AB20" s="11">
        <v>32.243864651959768</v>
      </c>
      <c r="AC20" s="11"/>
      <c r="AD20" s="11">
        <f t="shared" si="4"/>
        <v>-8.3022237627655713</v>
      </c>
      <c r="AE20" s="11">
        <f>'RD T1'!T48</f>
        <v>20.798812028741857</v>
      </c>
      <c r="AF20" s="11">
        <f t="shared" si="7"/>
        <v>12.496588265976285</v>
      </c>
    </row>
    <row r="21" spans="1:32" x14ac:dyDescent="0.2">
      <c r="A21" s="10" t="str">
        <f>name!D17</f>
        <v>51 Skilled agricultural and related trades</v>
      </c>
      <c r="B21" s="11">
        <v>21.627910326937879</v>
      </c>
      <c r="C21" s="11">
        <v>25.650895612962088</v>
      </c>
      <c r="D21" s="11">
        <v>18.355313409378684</v>
      </c>
      <c r="E21" s="11">
        <v>19.488873626050157</v>
      </c>
      <c r="F21" s="11">
        <v>22.637094965597409</v>
      </c>
      <c r="G21" s="11"/>
      <c r="H21" s="11">
        <f t="shared" si="2"/>
        <v>4.2817815562187249</v>
      </c>
      <c r="I21" s="11">
        <f>'RD T1'!E20</f>
        <v>11.419629196738544</v>
      </c>
      <c r="J21" s="11">
        <f t="shared" si="5"/>
        <v>15.701410752957269</v>
      </c>
      <c r="L21" s="10" t="str">
        <f>name!D17</f>
        <v>51 Skilled agricultural and related trades</v>
      </c>
      <c r="M21" s="11">
        <v>16.275494424345432</v>
      </c>
      <c r="N21" s="11">
        <v>21.879203252077417</v>
      </c>
      <c r="O21" s="11">
        <v>13.780005933182441</v>
      </c>
      <c r="P21" s="11">
        <v>14.11517611396601</v>
      </c>
      <c r="Q21" s="11">
        <v>16.089292487350114</v>
      </c>
      <c r="R21" s="11"/>
      <c r="S21" s="11">
        <f t="shared" si="3"/>
        <v>2.3092865541676737</v>
      </c>
      <c r="T21" s="11">
        <f>'RD T1'!T20</f>
        <v>7.5316403799511162</v>
      </c>
      <c r="U21" s="11">
        <f t="shared" si="6"/>
        <v>9.8409269341187908</v>
      </c>
      <c r="W21" s="10" t="str">
        <f>name!D17</f>
        <v>51 Skilled agricultural and related trades</v>
      </c>
      <c r="X21" s="11">
        <v>5.3524159025923987</v>
      </c>
      <c r="Y21" s="11">
        <v>3.7716923608846784</v>
      </c>
      <c r="Z21" s="11">
        <v>4.5753074761962402</v>
      </c>
      <c r="AA21" s="11">
        <v>5.3736975120841297</v>
      </c>
      <c r="AB21" s="11">
        <v>6.547802478247279</v>
      </c>
      <c r="AC21" s="11"/>
      <c r="AD21" s="11">
        <f t="shared" si="4"/>
        <v>1.9724950020510388</v>
      </c>
      <c r="AE21" s="11">
        <f>'RD T1'!T49</f>
        <v>3.8879888167874279</v>
      </c>
      <c r="AF21" s="11">
        <f t="shared" si="7"/>
        <v>5.8604838188384667</v>
      </c>
    </row>
    <row r="22" spans="1:32" x14ac:dyDescent="0.2">
      <c r="A22" s="10" t="str">
        <f>name!D18</f>
        <v>52 Skilled metal, electrical and electronic trades</v>
      </c>
      <c r="B22" s="11">
        <v>65.107117441471758</v>
      </c>
      <c r="C22" s="11">
        <v>66.661174791805138</v>
      </c>
      <c r="D22" s="11">
        <v>59.628028743818177</v>
      </c>
      <c r="E22" s="11">
        <v>61.863333350092077</v>
      </c>
      <c r="F22" s="11">
        <v>61.975586634718191</v>
      </c>
      <c r="G22" s="11"/>
      <c r="H22" s="11">
        <f t="shared" si="2"/>
        <v>2.3475578909000134</v>
      </c>
      <c r="I22" s="11">
        <f>'RD T1'!E21</f>
        <v>23.62762987831999</v>
      </c>
      <c r="J22" s="11">
        <f t="shared" si="5"/>
        <v>25.975187769220003</v>
      </c>
      <c r="L22" s="10" t="str">
        <f>name!D18</f>
        <v>52 Skilled metal, electrical and electronic trades</v>
      </c>
      <c r="M22" s="11">
        <v>63.721604853872208</v>
      </c>
      <c r="N22" s="11">
        <v>64.259603871222808</v>
      </c>
      <c r="O22" s="11">
        <v>57.84799507557755</v>
      </c>
      <c r="P22" s="11">
        <v>57.706209880745149</v>
      </c>
      <c r="Q22" s="11">
        <v>56.207780595066211</v>
      </c>
      <c r="R22" s="11"/>
      <c r="S22" s="11">
        <f t="shared" si="3"/>
        <v>-1.6402144805113394</v>
      </c>
      <c r="T22" s="11">
        <f>'RD T1'!T21</f>
        <v>21.149714038782935</v>
      </c>
      <c r="U22" s="11">
        <f t="shared" si="6"/>
        <v>19.509499558271596</v>
      </c>
      <c r="W22" s="10" t="str">
        <f>name!D18</f>
        <v>52 Skilled metal, electrical and electronic trades</v>
      </c>
      <c r="X22" s="11">
        <v>1.3855125875995782</v>
      </c>
      <c r="Y22" s="11">
        <v>2.4015709205822651</v>
      </c>
      <c r="Z22" s="11">
        <v>1.7800336682406839</v>
      </c>
      <c r="AA22" s="11">
        <v>4.1571234693469874</v>
      </c>
      <c r="AB22" s="11">
        <v>5.7678060396519477</v>
      </c>
      <c r="AC22" s="11"/>
      <c r="AD22" s="11">
        <f t="shared" si="4"/>
        <v>3.9877723714112641</v>
      </c>
      <c r="AE22" s="11">
        <f>'RD T1'!T50</f>
        <v>2.4779158395370593</v>
      </c>
      <c r="AF22" s="11">
        <f t="shared" si="7"/>
        <v>6.4656882109483238</v>
      </c>
    </row>
    <row r="23" spans="1:32" x14ac:dyDescent="0.2">
      <c r="A23" s="10" t="str">
        <f>name!D19</f>
        <v>53 Skilled construction and building trades</v>
      </c>
      <c r="B23" s="11">
        <v>66.039361014646175</v>
      </c>
      <c r="C23" s="11">
        <v>62.184299317374688</v>
      </c>
      <c r="D23" s="11">
        <v>59.233862347223933</v>
      </c>
      <c r="E23" s="11">
        <v>64.272578716575126</v>
      </c>
      <c r="F23" s="11">
        <v>60.865265298628152</v>
      </c>
      <c r="G23" s="11"/>
      <c r="H23" s="11">
        <f t="shared" si="2"/>
        <v>1.631402951404219</v>
      </c>
      <c r="I23" s="11">
        <f>'RD T1'!E22</f>
        <v>26.157721818165488</v>
      </c>
      <c r="J23" s="11">
        <f t="shared" si="5"/>
        <v>27.789124769569707</v>
      </c>
      <c r="L23" s="10" t="str">
        <f>name!D19</f>
        <v>53 Skilled construction and building trades</v>
      </c>
      <c r="M23" s="11">
        <v>65.026568566133193</v>
      </c>
      <c r="N23" s="11">
        <v>60.994066889675807</v>
      </c>
      <c r="O23" s="11">
        <v>58.121504365345452</v>
      </c>
      <c r="P23" s="11">
        <v>63.257975255788367</v>
      </c>
      <c r="Q23" s="11">
        <v>59.56743151090074</v>
      </c>
      <c r="R23" s="11"/>
      <c r="S23" s="11">
        <f t="shared" si="3"/>
        <v>1.445927145555288</v>
      </c>
      <c r="T23" s="11">
        <f>'RD T1'!T22</f>
        <v>25.571659782688457</v>
      </c>
      <c r="U23" s="11">
        <f t="shared" si="6"/>
        <v>27.017586928243745</v>
      </c>
      <c r="W23" s="10" t="str">
        <f>name!D19</f>
        <v>53 Skilled construction and building trades</v>
      </c>
      <c r="X23" s="11">
        <v>1.0127924485130007</v>
      </c>
      <c r="Y23" s="11">
        <v>1.1902324276989333</v>
      </c>
      <c r="Z23" s="11">
        <v>1.1123579818785356</v>
      </c>
      <c r="AA23" s="11">
        <v>1.01460346078673</v>
      </c>
      <c r="AB23" s="11">
        <v>1.2978337877274329</v>
      </c>
      <c r="AC23" s="11"/>
      <c r="AD23" s="11">
        <f t="shared" si="4"/>
        <v>0.18547580584889722</v>
      </c>
      <c r="AE23" s="11">
        <f>'RD T1'!T51</f>
        <v>0.58606203547703239</v>
      </c>
      <c r="AF23" s="11">
        <f t="shared" si="7"/>
        <v>0.77153784132592962</v>
      </c>
    </row>
    <row r="24" spans="1:32" x14ac:dyDescent="0.2">
      <c r="A24" s="10" t="str">
        <f>name!D20</f>
        <v>54 Textiles, printing and other skilled trades</v>
      </c>
      <c r="B24" s="11">
        <v>43.755103719755908</v>
      </c>
      <c r="C24" s="11">
        <v>39.333529532590497</v>
      </c>
      <c r="D24" s="11">
        <v>37.069524929492999</v>
      </c>
      <c r="E24" s="11">
        <v>38.187952762775417</v>
      </c>
      <c r="F24" s="11">
        <v>39.785821336673941</v>
      </c>
      <c r="G24" s="11"/>
      <c r="H24" s="11">
        <f t="shared" si="2"/>
        <v>2.7162964071809412</v>
      </c>
      <c r="I24" s="11">
        <f>'RD T1'!E23</f>
        <v>16.66277275343429</v>
      </c>
      <c r="J24" s="11">
        <f t="shared" si="5"/>
        <v>19.379069160615231</v>
      </c>
      <c r="L24" s="10" t="str">
        <f>name!D20</f>
        <v>54 Textiles, printing and other skilled trades</v>
      </c>
      <c r="M24" s="11">
        <v>27.427361345226107</v>
      </c>
      <c r="N24" s="11">
        <v>24.797880901816505</v>
      </c>
      <c r="O24" s="11">
        <v>21.380259568017006</v>
      </c>
      <c r="P24" s="11">
        <v>21.922668670395474</v>
      </c>
      <c r="Q24" s="11">
        <v>22.467631087102287</v>
      </c>
      <c r="R24" s="11"/>
      <c r="S24" s="11">
        <f t="shared" si="3"/>
        <v>1.0873715190852806</v>
      </c>
      <c r="T24" s="11">
        <f>'RD T1'!T23</f>
        <v>7.1147266311578719</v>
      </c>
      <c r="U24" s="11">
        <f t="shared" si="6"/>
        <v>8.2020981502431525</v>
      </c>
      <c r="W24" s="10" t="str">
        <f>name!D20</f>
        <v>54 Textiles, printing and other skilled trades</v>
      </c>
      <c r="X24" s="11">
        <v>16.327742374529805</v>
      </c>
      <c r="Y24" s="11">
        <v>14.535648630774023</v>
      </c>
      <c r="Z24" s="11">
        <v>15.689265361476014</v>
      </c>
      <c r="AA24" s="11">
        <v>16.265284092379918</v>
      </c>
      <c r="AB24" s="11">
        <v>17.318190249571707</v>
      </c>
      <c r="AC24" s="11"/>
      <c r="AD24" s="11">
        <f t="shared" si="4"/>
        <v>1.6289248880956926</v>
      </c>
      <c r="AE24" s="11">
        <f>'RD T1'!T52</f>
        <v>9.5480461222764141</v>
      </c>
      <c r="AF24" s="11">
        <f t="shared" si="7"/>
        <v>11.176971010372107</v>
      </c>
    </row>
    <row r="25" spans="1:32" x14ac:dyDescent="0.2">
      <c r="A25" s="10" t="str">
        <f>name!D21</f>
        <v>61 Caring personal service occupations</v>
      </c>
      <c r="B25" s="11">
        <v>138.92894500308412</v>
      </c>
      <c r="C25" s="11">
        <v>145.52057311646951</v>
      </c>
      <c r="D25" s="11">
        <v>139.11589787394414</v>
      </c>
      <c r="E25" s="11">
        <v>150.644479682709</v>
      </c>
      <c r="F25" s="11">
        <v>165.04235179683127</v>
      </c>
      <c r="G25" s="11"/>
      <c r="H25" s="11">
        <f t="shared" si="2"/>
        <v>25.926453922887134</v>
      </c>
      <c r="I25" s="11">
        <f>'RD T1'!E24</f>
        <v>84.86217330573659</v>
      </c>
      <c r="J25" s="11">
        <f t="shared" si="5"/>
        <v>110.78862722862372</v>
      </c>
      <c r="L25" s="10" t="str">
        <f>name!D21</f>
        <v>61 Caring personal service occupations</v>
      </c>
      <c r="M25" s="11">
        <v>26.495452271133484</v>
      </c>
      <c r="N25" s="11">
        <v>26.352798129987399</v>
      </c>
      <c r="O25" s="11">
        <v>26.244130117327401</v>
      </c>
      <c r="P25" s="11">
        <v>32.335297711987366</v>
      </c>
      <c r="Q25" s="11">
        <v>38.462268861317533</v>
      </c>
      <c r="R25" s="11"/>
      <c r="S25" s="11">
        <f t="shared" si="3"/>
        <v>12.218138743990131</v>
      </c>
      <c r="T25" s="11">
        <f>'RD T1'!T24</f>
        <v>14.899917453789108</v>
      </c>
      <c r="U25" s="11">
        <f t="shared" si="6"/>
        <v>27.118056197779239</v>
      </c>
      <c r="W25" s="10" t="str">
        <f>name!D21</f>
        <v>61 Caring personal service occupations</v>
      </c>
      <c r="X25" s="11">
        <v>112.43349273195072</v>
      </c>
      <c r="Y25" s="11">
        <v>119.16777498648248</v>
      </c>
      <c r="Z25" s="11">
        <v>112.87176775661669</v>
      </c>
      <c r="AA25" s="11">
        <v>118.3091819707217</v>
      </c>
      <c r="AB25" s="11">
        <v>126.5800829355137</v>
      </c>
      <c r="AC25" s="11"/>
      <c r="AD25" s="11">
        <f t="shared" si="4"/>
        <v>13.70831517889701</v>
      </c>
      <c r="AE25" s="11">
        <f>'RD T1'!T53</f>
        <v>69.962255851947489</v>
      </c>
      <c r="AF25" s="11">
        <f t="shared" si="7"/>
        <v>83.670571030844499</v>
      </c>
    </row>
    <row r="26" spans="1:32" x14ac:dyDescent="0.2">
      <c r="A26" s="10" t="str">
        <f>name!D22</f>
        <v>62 Leisure, travel and related personal service occupations</v>
      </c>
      <c r="B26" s="11">
        <v>47.833992930442548</v>
      </c>
      <c r="C26" s="11">
        <v>50.830346598418174</v>
      </c>
      <c r="D26" s="11">
        <v>47.914987048149172</v>
      </c>
      <c r="E26" s="11">
        <v>48.834671573200403</v>
      </c>
      <c r="F26" s="11">
        <v>50.658099507291247</v>
      </c>
      <c r="G26" s="11"/>
      <c r="H26" s="11">
        <f t="shared" si="2"/>
        <v>2.7431124591420755</v>
      </c>
      <c r="I26" s="11">
        <f>'RD T1'!E25</f>
        <v>24.977817297202495</v>
      </c>
      <c r="J26" s="11">
        <f t="shared" si="5"/>
        <v>27.720929756344571</v>
      </c>
      <c r="L26" s="10" t="str">
        <f>name!D22</f>
        <v>62 Leisure, travel and related personal service occupations</v>
      </c>
      <c r="M26" s="11">
        <v>14.067094968052167</v>
      </c>
      <c r="N26" s="11">
        <v>15.973014790096537</v>
      </c>
      <c r="O26" s="11">
        <v>14.710122891915931</v>
      </c>
      <c r="P26" s="11">
        <v>15.571570333541723</v>
      </c>
      <c r="Q26" s="11">
        <v>17.60096335455232</v>
      </c>
      <c r="R26" s="11"/>
      <c r="S26" s="11">
        <f t="shared" si="3"/>
        <v>2.8908404626363886</v>
      </c>
      <c r="T26" s="11">
        <f>'RD T1'!T25</f>
        <v>7.0593070555574897</v>
      </c>
      <c r="U26" s="11">
        <f t="shared" si="6"/>
        <v>9.9501475181938783</v>
      </c>
      <c r="W26" s="10" t="str">
        <f>name!D22</f>
        <v>62 Leisure, travel and related personal service occupations</v>
      </c>
      <c r="X26" s="11">
        <v>33.766897962390416</v>
      </c>
      <c r="Y26" s="11">
        <v>34.857331808321604</v>
      </c>
      <c r="Z26" s="11">
        <v>33.204864156233285</v>
      </c>
      <c r="AA26" s="11">
        <v>33.263101239658695</v>
      </c>
      <c r="AB26" s="11">
        <v>33.05713615273892</v>
      </c>
      <c r="AC26" s="11"/>
      <c r="AD26" s="11">
        <f t="shared" si="4"/>
        <v>-0.14772800349436466</v>
      </c>
      <c r="AE26" s="11">
        <f>'RD T1'!T54</f>
        <v>17.918510241645002</v>
      </c>
      <c r="AF26" s="11">
        <f t="shared" si="7"/>
        <v>17.770782238150638</v>
      </c>
    </row>
    <row r="27" spans="1:32" x14ac:dyDescent="0.2">
      <c r="A27" s="10" t="str">
        <f>name!D23</f>
        <v>63 Community and civil enforcement occupations</v>
      </c>
      <c r="B27" s="11">
        <v>2.1998499632052932</v>
      </c>
      <c r="C27" s="11">
        <v>1.8475920482103798</v>
      </c>
      <c r="D27" s="11">
        <v>2.3060321629068676</v>
      </c>
      <c r="E27" s="11">
        <v>1.9148522006688233</v>
      </c>
      <c r="F27" s="11">
        <v>2.0138924385917178</v>
      </c>
      <c r="G27" s="11"/>
      <c r="H27" s="11">
        <f t="shared" si="2"/>
        <v>-0.29213972431514978</v>
      </c>
      <c r="I27" s="11">
        <f>'RD T1'!E26</f>
        <v>0.96271686250716149</v>
      </c>
      <c r="J27" s="11">
        <f t="shared" si="5"/>
        <v>0.6705771381920117</v>
      </c>
      <c r="L27" s="10" t="str">
        <f>name!D23</f>
        <v>63 Community and civil enforcement occupations</v>
      </c>
      <c r="M27" s="11">
        <v>1.6393752529991066</v>
      </c>
      <c r="N27" s="11">
        <v>1.1803034986923469</v>
      </c>
      <c r="O27" s="11">
        <v>1.7297033501108989</v>
      </c>
      <c r="P27" s="11">
        <v>1.1318088587814765</v>
      </c>
      <c r="Q27" s="11">
        <v>1.2438122873477842</v>
      </c>
      <c r="R27" s="11"/>
      <c r="S27" s="11">
        <f t="shared" si="3"/>
        <v>-0.48589106276311478</v>
      </c>
      <c r="T27" s="11">
        <f>'RD T1'!T26</f>
        <v>0.4932306267276681</v>
      </c>
      <c r="U27" s="11">
        <f t="shared" si="6"/>
        <v>7.3395639645533195E-3</v>
      </c>
      <c r="W27" s="10" t="str">
        <f>name!D23</f>
        <v>63 Community and civil enforcement occupations</v>
      </c>
      <c r="X27" s="11">
        <v>0.56047471020618755</v>
      </c>
      <c r="Y27" s="11">
        <v>0.66728854951803296</v>
      </c>
      <c r="Z27" s="11">
        <v>0.57632881279596748</v>
      </c>
      <c r="AA27" s="11">
        <v>0.78304334188734936</v>
      </c>
      <c r="AB27" s="11">
        <v>0.77008015124393303</v>
      </c>
      <c r="AC27" s="11"/>
      <c r="AD27" s="11">
        <f t="shared" si="4"/>
        <v>0.19375133844796555</v>
      </c>
      <c r="AE27" s="11">
        <f>'RD T1'!T55</f>
        <v>0.46948623577949339</v>
      </c>
      <c r="AF27" s="11">
        <f t="shared" si="7"/>
        <v>0.66323757422745899</v>
      </c>
    </row>
    <row r="28" spans="1:32" x14ac:dyDescent="0.2">
      <c r="A28" s="10" t="str">
        <f>name!D24</f>
        <v>71 Sales occupations</v>
      </c>
      <c r="B28" s="11">
        <v>124.45083461496999</v>
      </c>
      <c r="C28" s="11">
        <v>118.21650770193231</v>
      </c>
      <c r="D28" s="11">
        <v>116.68295948537936</v>
      </c>
      <c r="E28" s="11">
        <v>108.59794704743011</v>
      </c>
      <c r="F28" s="11">
        <v>103.57518672590136</v>
      </c>
      <c r="G28" s="11"/>
      <c r="H28" s="11">
        <f t="shared" si="2"/>
        <v>-13.107772759477996</v>
      </c>
      <c r="I28" s="11">
        <f>'RD T1'!E27</f>
        <v>47.231464326566162</v>
      </c>
      <c r="J28" s="11">
        <f t="shared" si="5"/>
        <v>34.123691567088166</v>
      </c>
      <c r="L28" s="10" t="str">
        <f>name!D24</f>
        <v>71 Sales occupations</v>
      </c>
      <c r="M28" s="11">
        <v>53.752525937454131</v>
      </c>
      <c r="N28" s="11">
        <v>53.391991511651497</v>
      </c>
      <c r="O28" s="11">
        <v>52.581940209124014</v>
      </c>
      <c r="P28" s="11">
        <v>50.28695438940133</v>
      </c>
      <c r="Q28" s="11">
        <v>49.924324132156151</v>
      </c>
      <c r="R28" s="11"/>
      <c r="S28" s="11">
        <f t="shared" si="3"/>
        <v>-2.6576160769678623</v>
      </c>
      <c r="T28" s="11">
        <f>'RD T1'!T27</f>
        <v>16.745149788332323</v>
      </c>
      <c r="U28" s="11">
        <f t="shared" si="6"/>
        <v>14.087533711364461</v>
      </c>
      <c r="W28" s="10" t="str">
        <f>name!D24</f>
        <v>71 Sales occupations</v>
      </c>
      <c r="X28" s="11">
        <v>70.69830867751584</v>
      </c>
      <c r="Y28" s="11">
        <v>64.824516190280775</v>
      </c>
      <c r="Z28" s="11">
        <v>64.101019276255329</v>
      </c>
      <c r="AA28" s="11">
        <v>58.310992658028738</v>
      </c>
      <c r="AB28" s="11">
        <v>53.650862593745266</v>
      </c>
      <c r="AC28" s="11"/>
      <c r="AD28" s="11">
        <f t="shared" si="4"/>
        <v>-10.450156682510062</v>
      </c>
      <c r="AE28" s="11">
        <f>'RD T1'!T56</f>
        <v>30.486314538233849</v>
      </c>
      <c r="AF28" s="11">
        <f t="shared" si="7"/>
        <v>20.036157855723786</v>
      </c>
    </row>
    <row r="29" spans="1:32" x14ac:dyDescent="0.2">
      <c r="A29" s="10" t="str">
        <f>name!D25</f>
        <v>72 Customer service occupations</v>
      </c>
      <c r="B29" s="11">
        <v>27.622766338791287</v>
      </c>
      <c r="C29" s="11">
        <v>29.529088318567688</v>
      </c>
      <c r="D29" s="11">
        <v>30.297629383648911</v>
      </c>
      <c r="E29" s="11">
        <v>38.799819927450415</v>
      </c>
      <c r="F29" s="11">
        <v>44.06935136615467</v>
      </c>
      <c r="G29" s="11"/>
      <c r="H29" s="11">
        <f t="shared" si="2"/>
        <v>13.77172198250576</v>
      </c>
      <c r="I29" s="11">
        <f>'RD T1'!E28</f>
        <v>18.149452515153705</v>
      </c>
      <c r="J29" s="11">
        <f t="shared" si="5"/>
        <v>31.921174497659464</v>
      </c>
      <c r="L29" s="10" t="str">
        <f>name!D25</f>
        <v>72 Customer service occupations</v>
      </c>
      <c r="M29" s="11">
        <v>9.8111267887034757</v>
      </c>
      <c r="N29" s="11">
        <v>8.9514014827822077</v>
      </c>
      <c r="O29" s="11">
        <v>10.47715985650993</v>
      </c>
      <c r="P29" s="11">
        <v>14.555010156233809</v>
      </c>
      <c r="Q29" s="11">
        <v>17.394993338552055</v>
      </c>
      <c r="R29" s="11"/>
      <c r="S29" s="11">
        <f t="shared" si="3"/>
        <v>6.9178334820421252</v>
      </c>
      <c r="T29" s="11">
        <f>'RD T1'!T28</f>
        <v>5.0880825350294554</v>
      </c>
      <c r="U29" s="11">
        <f t="shared" si="6"/>
        <v>12.005916017071581</v>
      </c>
      <c r="W29" s="10" t="str">
        <f>name!D25</f>
        <v>72 Customer service occupations</v>
      </c>
      <c r="X29" s="11">
        <v>17.811639550087804</v>
      </c>
      <c r="Y29" s="11">
        <v>20.577686835785492</v>
      </c>
      <c r="Z29" s="11">
        <v>19.820469527138986</v>
      </c>
      <c r="AA29" s="11">
        <v>24.24480977121663</v>
      </c>
      <c r="AB29" s="11">
        <v>26.674358027602626</v>
      </c>
      <c r="AC29" s="11"/>
      <c r="AD29" s="11">
        <f t="shared" si="4"/>
        <v>6.8538885004636398</v>
      </c>
      <c r="AE29" s="11">
        <f>'RD T1'!T57</f>
        <v>13.061369980124255</v>
      </c>
      <c r="AF29" s="11">
        <f t="shared" si="7"/>
        <v>19.915258480587894</v>
      </c>
    </row>
    <row r="30" spans="1:32" x14ac:dyDescent="0.2">
      <c r="A30" s="10" t="str">
        <f>name!D26</f>
        <v>81 Process, plant and machine operatives</v>
      </c>
      <c r="B30" s="11">
        <v>31.989800823579117</v>
      </c>
      <c r="C30" s="11">
        <v>31.569251204566459</v>
      </c>
      <c r="D30" s="11">
        <v>28.266820235084055</v>
      </c>
      <c r="E30" s="11">
        <v>35.216609368948575</v>
      </c>
      <c r="F30" s="11">
        <v>35.738880189438937</v>
      </c>
      <c r="G30" s="11"/>
      <c r="H30" s="11">
        <f t="shared" si="2"/>
        <v>7.4720599543548829</v>
      </c>
      <c r="I30" s="11">
        <f>'RD T1'!E29</f>
        <v>13.090462099438046</v>
      </c>
      <c r="J30" s="11">
        <f t="shared" si="5"/>
        <v>20.562522053792929</v>
      </c>
      <c r="L30" s="10" t="str">
        <f>name!D26</f>
        <v>81 Process, plant and machine operatives</v>
      </c>
      <c r="M30" s="11">
        <v>26.852717608988279</v>
      </c>
      <c r="N30" s="11">
        <v>26.584925363678433</v>
      </c>
      <c r="O30" s="11">
        <v>23.866591026836527</v>
      </c>
      <c r="P30" s="11">
        <v>29.947849307304246</v>
      </c>
      <c r="Q30" s="11">
        <v>30.449899480904115</v>
      </c>
      <c r="R30" s="11"/>
      <c r="S30" s="11">
        <f t="shared" si="3"/>
        <v>6.5833084540675877</v>
      </c>
      <c r="T30" s="11">
        <f>'RD T1'!T29</f>
        <v>10.673241826174579</v>
      </c>
      <c r="U30" s="11">
        <f t="shared" si="6"/>
        <v>17.256550280242166</v>
      </c>
      <c r="W30" s="10" t="str">
        <f>name!D26</f>
        <v>81 Process, plant and machine operatives</v>
      </c>
      <c r="X30" s="11">
        <v>5.1370832145908345</v>
      </c>
      <c r="Y30" s="11">
        <v>4.9843258408880011</v>
      </c>
      <c r="Z30" s="11">
        <v>4.4002292082475591</v>
      </c>
      <c r="AA30" s="11">
        <v>5.2687600616443602</v>
      </c>
      <c r="AB30" s="11">
        <v>5.2889807085348668</v>
      </c>
      <c r="AC30" s="11"/>
      <c r="AD30" s="11">
        <f t="shared" si="4"/>
        <v>0.88875150028730765</v>
      </c>
      <c r="AE30" s="11">
        <f>'RD T1'!T58</f>
        <v>2.41722027326347</v>
      </c>
      <c r="AF30" s="11">
        <f t="shared" si="7"/>
        <v>3.3059717735507776</v>
      </c>
    </row>
    <row r="31" spans="1:32" x14ac:dyDescent="0.2">
      <c r="A31" s="10" t="str">
        <f>name!D27</f>
        <v>82 Transport and mobile machine drivers and operatives</v>
      </c>
      <c r="B31" s="11">
        <v>66.217533371869635</v>
      </c>
      <c r="C31" s="11">
        <v>74.678754156427985</v>
      </c>
      <c r="D31" s="11">
        <v>61.416302522330746</v>
      </c>
      <c r="E31" s="11">
        <v>66.438577930242687</v>
      </c>
      <c r="F31" s="11">
        <v>66.170905561004105</v>
      </c>
      <c r="G31" s="11"/>
      <c r="H31" s="11">
        <f t="shared" si="2"/>
        <v>4.7546030386733591</v>
      </c>
      <c r="I31" s="11">
        <f>'RD T1'!E30</f>
        <v>34.49415644638804</v>
      </c>
      <c r="J31" s="11">
        <f t="shared" si="5"/>
        <v>39.248759485061399</v>
      </c>
      <c r="L31" s="10" t="str">
        <f>name!D27</f>
        <v>82 Transport and mobile machine drivers and operatives</v>
      </c>
      <c r="M31" s="11">
        <v>60.547039087454849</v>
      </c>
      <c r="N31" s="11">
        <v>68.927804946779574</v>
      </c>
      <c r="O31" s="11">
        <v>56.501361018628756</v>
      </c>
      <c r="P31" s="11">
        <v>59.089844225277403</v>
      </c>
      <c r="Q31" s="11">
        <v>57.611827611982726</v>
      </c>
      <c r="R31" s="11"/>
      <c r="S31" s="11">
        <f t="shared" si="3"/>
        <v>1.1104665933539692</v>
      </c>
      <c r="T31" s="11">
        <f>'RD T1'!T30</f>
        <v>30.075478275081526</v>
      </c>
      <c r="U31" s="11">
        <f t="shared" si="6"/>
        <v>31.185944868435495</v>
      </c>
      <c r="W31" s="10" t="str">
        <f>name!D27</f>
        <v>82 Transport and mobile machine drivers and operatives</v>
      </c>
      <c r="X31" s="11">
        <v>5.6704942844147483</v>
      </c>
      <c r="Y31" s="11">
        <v>5.750949209648347</v>
      </c>
      <c r="Z31" s="11">
        <v>4.914941503701999</v>
      </c>
      <c r="AA31" s="11">
        <v>7.3487337049652099</v>
      </c>
      <c r="AB31" s="11">
        <v>8.5590779490214572</v>
      </c>
      <c r="AC31" s="11"/>
      <c r="AD31" s="11">
        <f t="shared" si="4"/>
        <v>3.6441364453194582</v>
      </c>
      <c r="AE31" s="11">
        <f>'RD T1'!T59</f>
        <v>4.4186781713065182</v>
      </c>
      <c r="AF31" s="11">
        <f t="shared" si="7"/>
        <v>8.0628146166259764</v>
      </c>
    </row>
    <row r="32" spans="1:32" x14ac:dyDescent="0.2">
      <c r="A32" s="10" t="str">
        <f>name!D28</f>
        <v>91 Elementary trades and related occupations</v>
      </c>
      <c r="B32" s="11">
        <v>28.852951998385961</v>
      </c>
      <c r="C32" s="11">
        <v>25.400014200836036</v>
      </c>
      <c r="D32" s="11">
        <v>23.053921517805438</v>
      </c>
      <c r="E32" s="11">
        <v>19.795631930466428</v>
      </c>
      <c r="F32" s="11">
        <v>19.073427346087673</v>
      </c>
      <c r="G32" s="11"/>
      <c r="H32" s="11">
        <f t="shared" si="2"/>
        <v>-3.9804941717177655</v>
      </c>
      <c r="I32" s="11">
        <f>'RD T1'!E31</f>
        <v>7.2175382701740425</v>
      </c>
      <c r="J32" s="11">
        <f t="shared" si="5"/>
        <v>3.2370440984562769</v>
      </c>
      <c r="L32" s="10" t="str">
        <f>name!D28</f>
        <v>91 Elementary trades and related occupations</v>
      </c>
      <c r="M32" s="11">
        <v>23.465462695809403</v>
      </c>
      <c r="N32" s="11">
        <v>21.312108867518415</v>
      </c>
      <c r="O32" s="11">
        <v>19.446562094740564</v>
      </c>
      <c r="P32" s="11">
        <v>16.591375434736726</v>
      </c>
      <c r="Q32" s="11">
        <v>16.028117024526928</v>
      </c>
      <c r="R32" s="11"/>
      <c r="S32" s="11">
        <f t="shared" si="3"/>
        <v>-3.418445070213636</v>
      </c>
      <c r="T32" s="11">
        <f>'RD T1'!T31</f>
        <v>5.4187519771183208</v>
      </c>
      <c r="U32" s="11">
        <f t="shared" si="6"/>
        <v>2.0003069069046848</v>
      </c>
      <c r="W32" s="10" t="str">
        <f>name!D28</f>
        <v>91 Elementary trades and related occupations</v>
      </c>
      <c r="X32" s="11">
        <v>5.3874893025765429</v>
      </c>
      <c r="Y32" s="11">
        <v>4.0879053333176394</v>
      </c>
      <c r="Z32" s="11">
        <v>3.6073594230648895</v>
      </c>
      <c r="AA32" s="11">
        <v>3.2042564957297355</v>
      </c>
      <c r="AB32" s="11">
        <v>3.0453103215607253</v>
      </c>
      <c r="AC32" s="11"/>
      <c r="AD32" s="11">
        <f t="shared" si="4"/>
        <v>-0.56204910150416421</v>
      </c>
      <c r="AE32" s="11">
        <f>'RD T1'!T60</f>
        <v>1.7987862930557217</v>
      </c>
      <c r="AF32" s="11">
        <f t="shared" si="7"/>
        <v>1.2367371915515575</v>
      </c>
    </row>
    <row r="33" spans="1:32" x14ac:dyDescent="0.2">
      <c r="A33" s="10" t="str">
        <f>name!D29</f>
        <v>92 Elementary administration and service occupations</v>
      </c>
      <c r="B33" s="11">
        <v>194.09800545813567</v>
      </c>
      <c r="C33" s="11">
        <v>192.45485969039271</v>
      </c>
      <c r="D33" s="11">
        <v>179.42270422032533</v>
      </c>
      <c r="E33" s="11">
        <v>184.89231197122348</v>
      </c>
      <c r="F33" s="11">
        <v>178.18669421767706</v>
      </c>
      <c r="G33" s="11"/>
      <c r="H33" s="11">
        <f t="shared" ref="H33" si="8">F33-D33</f>
        <v>-1.2360100026482712</v>
      </c>
      <c r="I33" s="11">
        <f>'RD T1'!E32</f>
        <v>87.894506427174591</v>
      </c>
      <c r="J33" s="11">
        <f>SUM(H33:I33)</f>
        <v>86.658496424526319</v>
      </c>
      <c r="L33" s="10" t="str">
        <f>name!D29</f>
        <v>92 Elementary administration and service occupations</v>
      </c>
      <c r="M33" s="11">
        <v>93.168622646931638</v>
      </c>
      <c r="N33" s="11">
        <v>90.417289057593877</v>
      </c>
      <c r="O33" s="11">
        <v>85.49016253192984</v>
      </c>
      <c r="P33" s="11">
        <v>91.45065970168146</v>
      </c>
      <c r="Q33" s="11">
        <v>86.342035428157175</v>
      </c>
      <c r="R33" s="11"/>
      <c r="S33" s="11">
        <f t="shared" ref="S33" si="9">Q33-O33</f>
        <v>0.85187289622733431</v>
      </c>
      <c r="T33" s="11">
        <f>'RD T1'!T32</f>
        <v>34.840926022529793</v>
      </c>
      <c r="U33" s="11">
        <f t="shared" ref="U33" si="10">SUM(S33:T33)</f>
        <v>35.692798918757127</v>
      </c>
      <c r="W33" s="10" t="str">
        <f>name!D29</f>
        <v>92 Elementary administration and service occupations</v>
      </c>
      <c r="X33" s="11">
        <v>100.92938281120408</v>
      </c>
      <c r="Y33" s="11">
        <v>102.03757063279865</v>
      </c>
      <c r="Z33" s="11">
        <v>93.93254168839573</v>
      </c>
      <c r="AA33" s="11">
        <v>93.441652269542004</v>
      </c>
      <c r="AB33" s="11">
        <v>91.844658789519755</v>
      </c>
      <c r="AC33" s="11"/>
      <c r="AD33" s="11">
        <f t="shared" ref="AD33" si="11">AB33-Z33</f>
        <v>-2.087882898875975</v>
      </c>
      <c r="AE33" s="11">
        <f>'RD T1'!T61</f>
        <v>53.053580404644798</v>
      </c>
      <c r="AF33" s="11">
        <f t="shared" ref="AF33" si="12">SUM(AD33:AE33)</f>
        <v>50.965697505768823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1888.9989999999996</v>
      </c>
      <c r="C35" s="34">
        <f>SUM(C8:C33)</f>
        <v>1981.8489999999997</v>
      </c>
      <c r="D35" s="34">
        <f>SUM(D8:D33)</f>
        <v>1953.5589999999991</v>
      </c>
      <c r="E35" s="34">
        <f>SUM(E8:E33)</f>
        <v>2014.8930000000005</v>
      </c>
      <c r="F35" s="34">
        <f>SUM(F8:F33)</f>
        <v>2105.0290000000014</v>
      </c>
      <c r="G35" s="11"/>
      <c r="H35" s="34">
        <f>F35-D35</f>
        <v>151.4700000000023</v>
      </c>
      <c r="I35" s="34">
        <f>SUM(I8:I33)</f>
        <v>976.15365488554323</v>
      </c>
      <c r="J35" s="34">
        <f>SUM(J8:J33)</f>
        <v>1127.623654885545</v>
      </c>
      <c r="L35" s="231" t="str">
        <f>name!D3</f>
        <v>All occupations</v>
      </c>
      <c r="M35" s="34">
        <f>SUM(M8:M33)</f>
        <v>979.38842709091409</v>
      </c>
      <c r="N35" s="34">
        <f>SUM(N8:N33)</f>
        <v>1017.2588644973903</v>
      </c>
      <c r="O35" s="34">
        <f>SUM(O8:O33)</f>
        <v>993.53934461937479</v>
      </c>
      <c r="P35" s="34">
        <f>SUM(P8:P33)</f>
        <v>1028.3565764472298</v>
      </c>
      <c r="Q35" s="34">
        <f>SUM(Q8:Q33)</f>
        <v>1073.000575430877</v>
      </c>
      <c r="R35" s="11"/>
      <c r="S35" s="34">
        <f>Q35-O35</f>
        <v>79.461230811502219</v>
      </c>
      <c r="T35" s="34">
        <f>SUM(T8:T33)</f>
        <v>416.35219130909695</v>
      </c>
      <c r="U35" s="34">
        <f>SUM(U8:U33)</f>
        <v>495.81342212059917</v>
      </c>
      <c r="W35" s="231" t="str">
        <f>name!D3</f>
        <v>All occupations</v>
      </c>
      <c r="X35" s="34">
        <f>SUM(X8:X33)</f>
        <v>909.61057290908582</v>
      </c>
      <c r="Y35" s="34">
        <f>SUM(Y8:Y33)</f>
        <v>964.59013550260966</v>
      </c>
      <c r="Z35" s="34">
        <f>SUM(Z8:Z33)</f>
        <v>960.01965538062518</v>
      </c>
      <c r="AA35" s="34">
        <f>SUM(AA8:AA33)</f>
        <v>986.53642355277043</v>
      </c>
      <c r="AB35" s="34">
        <f>SUM(AB8:AB33)</f>
        <v>1032.0284245691234</v>
      </c>
      <c r="AC35" s="11"/>
      <c r="AD35" s="34">
        <f t="shared" ref="AD35" si="13">AB35-Z35</f>
        <v>72.008769188498263</v>
      </c>
      <c r="AE35" s="34">
        <f>SUM(AE8:AE33)</f>
        <v>559.80146357644617</v>
      </c>
      <c r="AF35" s="34">
        <f>SUM(AF8:AF33)</f>
        <v>631.81023276494454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East (Continued)</v>
      </c>
      <c r="L38" s="19" t="str">
        <f>CONCATENATE(L$1," (Continued)")</f>
        <v>Occupation Table 2.1  Males: Employment Change by Occupation (SOC 2020) and Replacement Demand, 2015-2035, South East (Continued)</v>
      </c>
      <c r="W38" s="19" t="str">
        <f>CONCATENATE(W$1," (Continued)")</f>
        <v>Occupation Table 2.2  Females: Employment Change by Occupation (SOC 2020) and Replacement Demand, 2015-2035, South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7.5232146753737617</v>
      </c>
      <c r="C45" s="173">
        <f t="shared" si="20"/>
        <v>8.3997033172055602</v>
      </c>
      <c r="D45" s="173">
        <f t="shared" si="20"/>
        <v>8.6803443459690328</v>
      </c>
      <c r="E45" s="173">
        <f t="shared" si="20"/>
        <v>7.9469405534529276</v>
      </c>
      <c r="F45" s="173">
        <f t="shared" si="20"/>
        <v>8.3655820232001208</v>
      </c>
      <c r="H45" s="68">
        <f t="shared" ref="H45:H70" si="21">IF(D8&gt;0,(H8/D8)*100,0)</f>
        <v>3.8462358685626712</v>
      </c>
      <c r="I45" s="69">
        <f t="shared" ref="I45:I70" si="22">IF(D8&gt;0,I8/D8*100,0)</f>
        <v>49.788314541464125</v>
      </c>
      <c r="J45" s="69">
        <f t="shared" ref="J45:J70" si="23">IF(D8&gt;0,(J8/D8)*100,0)</f>
        <v>53.63455041002679</v>
      </c>
      <c r="L45" t="str">
        <f t="shared" ref="L45:L70" si="24">L8</f>
        <v>11 Corporate managers and directors</v>
      </c>
      <c r="M45" s="173">
        <f t="shared" ref="M45:Q45" si="25">M8/M$35*100</f>
        <v>9.905470853100331</v>
      </c>
      <c r="N45" s="173">
        <f t="shared" si="25"/>
        <v>10.693340058728323</v>
      </c>
      <c r="O45" s="173">
        <f t="shared" si="25"/>
        <v>11.116743421071511</v>
      </c>
      <c r="P45" s="173">
        <f t="shared" si="25"/>
        <v>9.8269246021101697</v>
      </c>
      <c r="Q45" s="173">
        <f t="shared" si="25"/>
        <v>9.9708510618035291</v>
      </c>
      <c r="S45" s="68">
        <f t="shared" ref="S45:S70" si="26">IF(O8&gt;0,(S8/O8)*100,0)</f>
        <v>-3.1344091599075594</v>
      </c>
      <c r="T45" s="69">
        <f t="shared" ref="T45:T70" si="27">IF(O8&gt;0,T8/O8*100,0)</f>
        <v>43.396647790261717</v>
      </c>
      <c r="U45" s="69">
        <f t="shared" ref="U45:U70" si="28">IF(O8&gt;0,(U8/O8)*100,0)</f>
        <v>40.262238630354155</v>
      </c>
      <c r="W45" t="str">
        <f t="shared" ref="W45:W70" si="29">W8</f>
        <v>11 Corporate managers and directors</v>
      </c>
      <c r="X45" s="173">
        <f t="shared" ref="X45:AB45" si="30">X8/X$35*100</f>
        <v>4.958211364814793</v>
      </c>
      <c r="Y45" s="173">
        <f t="shared" si="30"/>
        <v>5.9808289980781293</v>
      </c>
      <c r="Z45" s="173">
        <f t="shared" si="30"/>
        <v>6.1588768669007719</v>
      </c>
      <c r="AA45" s="173">
        <f t="shared" si="30"/>
        <v>5.9872623156335161</v>
      </c>
      <c r="AB45" s="173">
        <f t="shared" si="30"/>
        <v>6.6965828356419257</v>
      </c>
      <c r="AD45" s="68">
        <f t="shared" ref="AD45:AD70" si="31">IF(Z8&gt;0,(AD8/Z8)*100,0)</f>
        <v>16.88620490627747</v>
      </c>
      <c r="AE45" s="69">
        <f t="shared" ref="AE45:AE70" si="32">IF(Z8&gt;0,AE8/Z8*100,0)</f>
        <v>61.728061684477986</v>
      </c>
      <c r="AF45" s="69">
        <f t="shared" ref="AF45:AF70" si="33">IF(Z8&gt;0,(AF8/Z8)*100,0)</f>
        <v>78.614266590755449</v>
      </c>
    </row>
    <row r="46" spans="1:32" x14ac:dyDescent="0.2">
      <c r="A46" t="str">
        <f t="shared" si="19"/>
        <v>12 Other managers and proprietors</v>
      </c>
      <c r="B46" s="173">
        <f t="shared" si="20"/>
        <v>3.49261997256917</v>
      </c>
      <c r="C46" s="173">
        <f t="shared" si="20"/>
        <v>3.5019481930812066</v>
      </c>
      <c r="D46" s="173">
        <f t="shared" si="20"/>
        <v>3.5432746496077132</v>
      </c>
      <c r="E46" s="173">
        <f t="shared" si="20"/>
        <v>4.3225859490701133</v>
      </c>
      <c r="F46" s="173">
        <f t="shared" si="20"/>
        <v>4.8167327207900685</v>
      </c>
      <c r="H46" s="68">
        <f t="shared" si="21"/>
        <v>46.480320756483437</v>
      </c>
      <c r="I46" s="69">
        <f t="shared" si="22"/>
        <v>73.815218904703102</v>
      </c>
      <c r="J46" s="69">
        <f t="shared" si="23"/>
        <v>120.29553966118655</v>
      </c>
      <c r="L46" t="str">
        <f t="shared" si="24"/>
        <v>12 Other managers and proprietors</v>
      </c>
      <c r="M46" s="173">
        <f t="shared" ref="M46:Q46" si="34">M9/M$35*100</f>
        <v>3.9149325124644077</v>
      </c>
      <c r="N46" s="173">
        <f t="shared" si="34"/>
        <v>3.9442769882319499</v>
      </c>
      <c r="O46" s="173">
        <f t="shared" si="34"/>
        <v>3.8378741974042874</v>
      </c>
      <c r="P46" s="173">
        <f t="shared" si="34"/>
        <v>4.7807969274276303</v>
      </c>
      <c r="Q46" s="173">
        <f t="shared" si="34"/>
        <v>5.2602721626461779</v>
      </c>
      <c r="S46" s="68">
        <f t="shared" si="26"/>
        <v>48.024078061435929</v>
      </c>
      <c r="T46" s="69">
        <f t="shared" si="27"/>
        <v>66.776623077215504</v>
      </c>
      <c r="U46" s="69">
        <f t="shared" si="28"/>
        <v>114.80070113865143</v>
      </c>
      <c r="W46" t="str">
        <f t="shared" si="29"/>
        <v>12 Other managers and proprietors</v>
      </c>
      <c r="X46" s="173">
        <f t="shared" ref="X46:AB46" si="35">X9/X$35*100</f>
        <v>3.0379110822954103</v>
      </c>
      <c r="Y46" s="173">
        <f t="shared" si="35"/>
        <v>3.0354672792419972</v>
      </c>
      <c r="Z46" s="173">
        <f t="shared" si="35"/>
        <v>3.2383889735671212</v>
      </c>
      <c r="AA46" s="173">
        <f t="shared" si="35"/>
        <v>3.8449510014446164</v>
      </c>
      <c r="AB46" s="173">
        <f t="shared" si="35"/>
        <v>4.3555844955979151</v>
      </c>
      <c r="AD46" s="68">
        <f t="shared" si="31"/>
        <v>44.586906278778407</v>
      </c>
      <c r="AE46" s="69">
        <f t="shared" si="32"/>
        <v>82.44803910236179</v>
      </c>
      <c r="AF46" s="69">
        <f t="shared" si="33"/>
        <v>127.03494538114019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5.5892240451410942</v>
      </c>
      <c r="C47" s="173">
        <f t="shared" si="20"/>
        <v>5.9730970289612575</v>
      </c>
      <c r="D47" s="173">
        <f t="shared" si="20"/>
        <v>6.3313587821357613</v>
      </c>
      <c r="E47" s="173">
        <f t="shared" si="20"/>
        <v>6.5278268080940673</v>
      </c>
      <c r="F47" s="173">
        <f t="shared" si="20"/>
        <v>6.9379260153607323</v>
      </c>
      <c r="H47" s="68">
        <f t="shared" si="21"/>
        <v>18.076722829574244</v>
      </c>
      <c r="I47" s="69">
        <f t="shared" si="22"/>
        <v>40.969899644525107</v>
      </c>
      <c r="J47" s="69">
        <f t="shared" si="23"/>
        <v>59.046622474099351</v>
      </c>
      <c r="L47" t="str">
        <f t="shared" si="24"/>
        <v>21 Science, research, engineering and technology professionals</v>
      </c>
      <c r="M47" s="173">
        <f t="shared" ref="M47:Q47" si="36">M10/M$35*100</f>
        <v>8.4392670609385227</v>
      </c>
      <c r="N47" s="173">
        <f t="shared" si="36"/>
        <v>9.1573124469829903</v>
      </c>
      <c r="O47" s="173">
        <f t="shared" si="36"/>
        <v>9.4149138475892542</v>
      </c>
      <c r="P47" s="173">
        <f t="shared" si="36"/>
        <v>9.3365871341583642</v>
      </c>
      <c r="Q47" s="173">
        <f t="shared" si="36"/>
        <v>9.6695113938008479</v>
      </c>
      <c r="S47" s="68">
        <f t="shared" si="26"/>
        <v>10.918264064241221</v>
      </c>
      <c r="T47" s="69">
        <f t="shared" si="27"/>
        <v>33.931921919804338</v>
      </c>
      <c r="U47" s="69">
        <f t="shared" si="28"/>
        <v>44.850185984045567</v>
      </c>
      <c r="W47" t="str">
        <f t="shared" si="29"/>
        <v>21 Science, research, engineering and technology professionals</v>
      </c>
      <c r="X47" s="173">
        <f t="shared" ref="X47:AB47" si="37">X10/X$35*100</f>
        <v>2.5205491313741408</v>
      </c>
      <c r="Y47" s="173">
        <f t="shared" si="37"/>
        <v>2.6150164917141239</v>
      </c>
      <c r="Z47" s="173">
        <f t="shared" si="37"/>
        <v>3.1401394548463024</v>
      </c>
      <c r="AA47" s="173">
        <f t="shared" si="37"/>
        <v>3.600000643733714</v>
      </c>
      <c r="AB47" s="173">
        <f t="shared" si="37"/>
        <v>4.0978950500038085</v>
      </c>
      <c r="AD47" s="68">
        <f t="shared" si="31"/>
        <v>40.288938798582521</v>
      </c>
      <c r="AE47" s="69">
        <f t="shared" si="32"/>
        <v>62.808271049784061</v>
      </c>
      <c r="AF47" s="69">
        <f t="shared" si="33"/>
        <v>103.09720984836659</v>
      </c>
    </row>
    <row r="48" spans="1:32" x14ac:dyDescent="0.2">
      <c r="A48" t="str">
        <f t="shared" si="19"/>
        <v>22 Health professionals</v>
      </c>
      <c r="B48" s="173">
        <f t="shared" si="20"/>
        <v>3.6654160456793163</v>
      </c>
      <c r="C48" s="173">
        <f t="shared" si="20"/>
        <v>4.1964972642288068</v>
      </c>
      <c r="D48" s="173">
        <f t="shared" si="20"/>
        <v>4.185260586411661</v>
      </c>
      <c r="E48" s="173">
        <f t="shared" si="20"/>
        <v>4.3258192064450292</v>
      </c>
      <c r="F48" s="173">
        <f t="shared" si="20"/>
        <v>4.4521501111967678</v>
      </c>
      <c r="H48" s="68">
        <f t="shared" si="21"/>
        <v>14.624867458156265</v>
      </c>
      <c r="I48" s="69">
        <f t="shared" si="22"/>
        <v>58.192259709389241</v>
      </c>
      <c r="J48" s="69">
        <f t="shared" si="23"/>
        <v>72.817127167545507</v>
      </c>
      <c r="L48" t="str">
        <f t="shared" si="24"/>
        <v>22 Health professionals</v>
      </c>
      <c r="M48" s="173">
        <f t="shared" ref="M48:Q48" si="38">M11/M$35*100</f>
        <v>1.4736872328322717</v>
      </c>
      <c r="N48" s="173">
        <f t="shared" si="38"/>
        <v>1.6824580197342551</v>
      </c>
      <c r="O48" s="173">
        <f t="shared" si="38"/>
        <v>1.8469785197229509</v>
      </c>
      <c r="P48" s="173">
        <f t="shared" si="38"/>
        <v>1.8805141833484937</v>
      </c>
      <c r="Q48" s="173">
        <f t="shared" si="38"/>
        <v>1.9296625545731521</v>
      </c>
      <c r="S48" s="68">
        <f t="shared" si="26"/>
        <v>12.832551636487816</v>
      </c>
      <c r="T48" s="69">
        <f t="shared" si="27"/>
        <v>39.949632574219834</v>
      </c>
      <c r="U48" s="69">
        <f t="shared" si="28"/>
        <v>52.782184210707648</v>
      </c>
      <c r="W48" t="str">
        <f t="shared" si="29"/>
        <v>22 Health professionals</v>
      </c>
      <c r="X48" s="173">
        <f t="shared" ref="X48:AB48" si="39">X11/X$35*100</f>
        <v>6.0252762963787632</v>
      </c>
      <c r="Y48" s="173">
        <f t="shared" si="39"/>
        <v>6.8478085445622119</v>
      </c>
      <c r="Z48" s="173">
        <f t="shared" si="39"/>
        <v>6.6051852400918598</v>
      </c>
      <c r="AA48" s="173">
        <f t="shared" si="39"/>
        <v>6.8747828755864919</v>
      </c>
      <c r="AB48" s="173">
        <f t="shared" si="39"/>
        <v>7.0747819451061913</v>
      </c>
      <c r="AD48" s="68">
        <f t="shared" si="31"/>
        <v>15.143543665604675</v>
      </c>
      <c r="AE48" s="69">
        <f t="shared" si="32"/>
        <v>63.471472525554184</v>
      </c>
      <c r="AF48" s="69">
        <f t="shared" si="33"/>
        <v>78.615016191158858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4.3620480677861213</v>
      </c>
      <c r="C49" s="173">
        <f t="shared" si="20"/>
        <v>4.5549375060932826</v>
      </c>
      <c r="D49" s="173">
        <f t="shared" si="20"/>
        <v>4.7005823020785993</v>
      </c>
      <c r="E49" s="173">
        <f t="shared" si="20"/>
        <v>4.6742296114720219</v>
      </c>
      <c r="F49" s="173">
        <f t="shared" si="20"/>
        <v>4.8262856956348523</v>
      </c>
      <c r="H49" s="68">
        <f t="shared" si="21"/>
        <v>10.635095962571235</v>
      </c>
      <c r="I49" s="69">
        <f t="shared" si="22"/>
        <v>54.045859251124597</v>
      </c>
      <c r="J49" s="69">
        <f t="shared" si="23"/>
        <v>64.680955213695839</v>
      </c>
      <c r="L49" t="str">
        <f t="shared" si="24"/>
        <v>23 Teaching and other educational professionals</v>
      </c>
      <c r="M49" s="173">
        <f t="shared" ref="M49:Q49" si="40">M12/M$35*100</f>
        <v>2.6229179710119386</v>
      </c>
      <c r="N49" s="173">
        <f t="shared" si="40"/>
        <v>2.624346292564522</v>
      </c>
      <c r="O49" s="173">
        <f t="shared" si="40"/>
        <v>2.8825903057624562</v>
      </c>
      <c r="P49" s="173">
        <f t="shared" si="40"/>
        <v>2.9651410131462512</v>
      </c>
      <c r="Q49" s="173">
        <f t="shared" si="40"/>
        <v>3.0512015175592659</v>
      </c>
      <c r="S49" s="68">
        <f t="shared" si="26"/>
        <v>14.314903685133823</v>
      </c>
      <c r="T49" s="69">
        <f t="shared" si="27"/>
        <v>46.426565578747628</v>
      </c>
      <c r="U49" s="69">
        <f t="shared" si="28"/>
        <v>60.741469263881463</v>
      </c>
      <c r="W49" t="str">
        <f t="shared" si="29"/>
        <v>23 Teaching and other educational professionals</v>
      </c>
      <c r="X49" s="173">
        <f t="shared" ref="X49:AB49" si="41">X12/X$35*100</f>
        <v>6.2345899452829299</v>
      </c>
      <c r="Y49" s="173">
        <f t="shared" si="41"/>
        <v>6.5909432181562631</v>
      </c>
      <c r="Z49" s="173">
        <f t="shared" si="41"/>
        <v>6.5820506307942965</v>
      </c>
      <c r="AA49" s="173">
        <f t="shared" si="41"/>
        <v>6.4557679894367004</v>
      </c>
      <c r="AB49" s="173">
        <f t="shared" si="41"/>
        <v>6.671841786116131</v>
      </c>
      <c r="AD49" s="68">
        <f t="shared" si="31"/>
        <v>8.9672659880762637</v>
      </c>
      <c r="AE49" s="69">
        <f t="shared" si="32"/>
        <v>57.499215330941645</v>
      </c>
      <c r="AF49" s="69">
        <f t="shared" si="33"/>
        <v>66.466481319017916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5.9317380481890236</v>
      </c>
      <c r="C50" s="173">
        <f t="shared" si="20"/>
        <v>6.5965700621757106</v>
      </c>
      <c r="D50" s="173">
        <f t="shared" si="20"/>
        <v>7.133409713538021</v>
      </c>
      <c r="E50" s="173">
        <f t="shared" si="20"/>
        <v>7.7645638823640279</v>
      </c>
      <c r="F50" s="173">
        <f t="shared" si="20"/>
        <v>8.3714887310200421</v>
      </c>
      <c r="H50" s="68">
        <f t="shared" si="21"/>
        <v>26.455312575658791</v>
      </c>
      <c r="I50" s="69">
        <f t="shared" si="22"/>
        <v>54.788395699958016</v>
      </c>
      <c r="J50" s="69">
        <f t="shared" si="23"/>
        <v>81.243708275616797</v>
      </c>
      <c r="L50" t="str">
        <f t="shared" si="24"/>
        <v>24 Business, media and public service professionals</v>
      </c>
      <c r="M50" s="173">
        <f t="shared" ref="M50:Q50" si="42">M13/M$35*100</f>
        <v>6.7070662445107327</v>
      </c>
      <c r="N50" s="173">
        <f t="shared" si="42"/>
        <v>7.1710492079113495</v>
      </c>
      <c r="O50" s="173">
        <f t="shared" si="42"/>
        <v>7.7206225654109613</v>
      </c>
      <c r="P50" s="173">
        <f t="shared" si="42"/>
        <v>8.4786944159009092</v>
      </c>
      <c r="Q50" s="173">
        <f t="shared" si="42"/>
        <v>9.0152316522883851</v>
      </c>
      <c r="S50" s="68">
        <f t="shared" si="26"/>
        <v>26.107075336290229</v>
      </c>
      <c r="T50" s="69">
        <f t="shared" si="27"/>
        <v>48.695549629673238</v>
      </c>
      <c r="U50" s="69">
        <f t="shared" si="28"/>
        <v>74.802624965963474</v>
      </c>
      <c r="W50" t="str">
        <f t="shared" si="29"/>
        <v>24 Business, media and public service professionals</v>
      </c>
      <c r="X50" s="173">
        <f t="shared" ref="X50:AB50" si="43">X13/X$35*100</f>
        <v>5.0969330390011693</v>
      </c>
      <c r="Y50" s="173">
        <f t="shared" si="43"/>
        <v>5.9907230998657059</v>
      </c>
      <c r="Z50" s="173">
        <f t="shared" si="43"/>
        <v>6.5256939561240834</v>
      </c>
      <c r="AA50" s="173">
        <f t="shared" si="43"/>
        <v>7.0201607229148175</v>
      </c>
      <c r="AB50" s="173">
        <f t="shared" si="43"/>
        <v>7.7021888275422228</v>
      </c>
      <c r="AD50" s="68">
        <f t="shared" si="31"/>
        <v>26.881701363448514</v>
      </c>
      <c r="AE50" s="69">
        <f t="shared" si="32"/>
        <v>62.248600860127127</v>
      </c>
      <c r="AF50" s="69">
        <f t="shared" si="33"/>
        <v>89.13030222357564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1.5044212325177406</v>
      </c>
      <c r="C51" s="173">
        <f t="shared" si="20"/>
        <v>1.6640037981367661</v>
      </c>
      <c r="D51" s="173">
        <f t="shared" si="20"/>
        <v>1.8464695030607658</v>
      </c>
      <c r="E51" s="173">
        <f t="shared" si="20"/>
        <v>1.5924662934036753</v>
      </c>
      <c r="F51" s="173">
        <f t="shared" si="20"/>
        <v>1.6513546628857936</v>
      </c>
      <c r="H51" s="68">
        <f t="shared" si="21"/>
        <v>-3.6326826709759938</v>
      </c>
      <c r="I51" s="69">
        <f t="shared" si="22"/>
        <v>37.93822616547417</v>
      </c>
      <c r="J51" s="69">
        <f t="shared" si="23"/>
        <v>34.305543494498174</v>
      </c>
      <c r="L51" t="str">
        <f t="shared" si="24"/>
        <v>31 Science, engineering and technology associate professionals</v>
      </c>
      <c r="M51" s="173">
        <f t="shared" ref="M51:Q51" si="44">M14/M$35*100</f>
        <v>2.0025235131012717</v>
      </c>
      <c r="N51" s="173">
        <f t="shared" si="44"/>
        <v>2.3383082964412223</v>
      </c>
      <c r="O51" s="173">
        <f t="shared" si="44"/>
        <v>2.509423113104774</v>
      </c>
      <c r="P51" s="173">
        <f t="shared" si="44"/>
        <v>1.9987778356325436</v>
      </c>
      <c r="Q51" s="173">
        <f t="shared" si="44"/>
        <v>1.9623252492814904</v>
      </c>
      <c r="S51" s="68">
        <f t="shared" si="26"/>
        <v>-15.547602527307248</v>
      </c>
      <c r="T51" s="69">
        <f t="shared" si="27"/>
        <v>30.397329373962144</v>
      </c>
      <c r="U51" s="69">
        <f t="shared" si="28"/>
        <v>14.849726846654896</v>
      </c>
      <c r="W51" t="str">
        <f t="shared" si="29"/>
        <v>31 Science, engineering and technology associate professionals</v>
      </c>
      <c r="X51" s="173">
        <f t="shared" ref="X51:AB51" si="45">X14/X$35*100</f>
        <v>0.96810863497292199</v>
      </c>
      <c r="Y51" s="173">
        <f t="shared" si="45"/>
        <v>0.95288080089270222</v>
      </c>
      <c r="Z51" s="173">
        <f t="shared" si="45"/>
        <v>1.1603684513327934</v>
      </c>
      <c r="AA51" s="173">
        <f t="shared" si="45"/>
        <v>1.1689308449782132</v>
      </c>
      <c r="AB51" s="173">
        <f t="shared" si="45"/>
        <v>1.3280383566668392</v>
      </c>
      <c r="AD51" s="68">
        <f t="shared" si="31"/>
        <v>23.034310638739729</v>
      </c>
      <c r="AE51" s="69">
        <f t="shared" si="32"/>
        <v>54.815640928918931</v>
      </c>
      <c r="AF51" s="69">
        <f t="shared" si="33"/>
        <v>77.84995156765865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1.640258861785902</v>
      </c>
      <c r="C52" s="173">
        <f t="shared" si="20"/>
        <v>1.7954670545156128</v>
      </c>
      <c r="D52" s="173">
        <f t="shared" si="20"/>
        <v>1.8463058411283286</v>
      </c>
      <c r="E52" s="173">
        <f t="shared" si="20"/>
        <v>1.8013245424994246</v>
      </c>
      <c r="F52" s="173">
        <f t="shared" si="20"/>
        <v>1.8806181617980704</v>
      </c>
      <c r="H52" s="68">
        <f t="shared" si="21"/>
        <v>9.7560663454415479</v>
      </c>
      <c r="I52" s="69">
        <f t="shared" si="22"/>
        <v>59.157225711025148</v>
      </c>
      <c r="J52" s="69">
        <f t="shared" si="23"/>
        <v>68.913292056466702</v>
      </c>
      <c r="L52" t="str">
        <f t="shared" si="24"/>
        <v>32 Health and social care associate professionals</v>
      </c>
      <c r="M52" s="173">
        <f t="shared" ref="M52:Q52" si="46">M15/M$35*100</f>
        <v>0.64234479491693475</v>
      </c>
      <c r="N52" s="173">
        <f t="shared" si="46"/>
        <v>0.63055503480199504</v>
      </c>
      <c r="O52" s="173">
        <f t="shared" si="46"/>
        <v>0.73351780517065424</v>
      </c>
      <c r="P52" s="173">
        <f t="shared" si="46"/>
        <v>0.63656354654105773</v>
      </c>
      <c r="Q52" s="173">
        <f t="shared" si="46"/>
        <v>0.64891558060227505</v>
      </c>
      <c r="S52" s="68">
        <f t="shared" si="26"/>
        <v>-4.4584183910993627</v>
      </c>
      <c r="T52" s="69">
        <f t="shared" si="27"/>
        <v>42.434746160684348</v>
      </c>
      <c r="U52" s="69">
        <f t="shared" si="28"/>
        <v>37.976327769584984</v>
      </c>
      <c r="W52" t="str">
        <f t="shared" si="29"/>
        <v>32 Health and social care associate professionals</v>
      </c>
      <c r="X52" s="173">
        <f t="shared" ref="X52:AB52" si="47">X15/X$35*100</f>
        <v>2.7147247018178411</v>
      </c>
      <c r="Y52" s="173">
        <f t="shared" si="47"/>
        <v>3.0239858157983721</v>
      </c>
      <c r="Z52" s="173">
        <f t="shared" si="47"/>
        <v>2.9979475702836793</v>
      </c>
      <c r="AA52" s="173">
        <f t="shared" si="47"/>
        <v>3.0154607888525642</v>
      </c>
      <c r="AB52" s="173">
        <f t="shared" si="47"/>
        <v>3.1612200782952473</v>
      </c>
      <c r="AD52" s="68">
        <f t="shared" si="31"/>
        <v>13.3554048594902</v>
      </c>
      <c r="AE52" s="69">
        <f t="shared" si="32"/>
        <v>63.391629265675761</v>
      </c>
      <c r="AF52" s="69">
        <f t="shared" si="33"/>
        <v>76.747034125165968</v>
      </c>
    </row>
    <row r="53" spans="1:32" x14ac:dyDescent="0.2">
      <c r="A53" t="str">
        <f t="shared" si="19"/>
        <v>33 Protective service occupations</v>
      </c>
      <c r="B53" s="173">
        <f t="shared" si="20"/>
        <v>1.3034714072002871</v>
      </c>
      <c r="C53" s="173">
        <f t="shared" si="20"/>
        <v>1.2043652814707251</v>
      </c>
      <c r="D53" s="173">
        <f t="shared" si="20"/>
        <v>1.2961698752483253</v>
      </c>
      <c r="E53" s="173">
        <f t="shared" si="20"/>
        <v>1.5144618211750005</v>
      </c>
      <c r="F53" s="173">
        <f t="shared" si="20"/>
        <v>1.6686478362858435</v>
      </c>
      <c r="H53" s="68">
        <f t="shared" si="21"/>
        <v>38.718478684058447</v>
      </c>
      <c r="I53" s="69">
        <f t="shared" si="22"/>
        <v>43.63628440656759</v>
      </c>
      <c r="J53" s="69">
        <f t="shared" si="23"/>
        <v>82.354763090626022</v>
      </c>
      <c r="L53" t="str">
        <f t="shared" si="24"/>
        <v>33 Protective service occupations</v>
      </c>
      <c r="M53" s="173">
        <f t="shared" ref="M53:Q53" si="48">M16/M$35*100</f>
        <v>1.9340197800680217</v>
      </c>
      <c r="N53" s="173">
        <f t="shared" si="48"/>
        <v>1.7362716428094136</v>
      </c>
      <c r="O53" s="173">
        <f t="shared" si="48"/>
        <v>1.8530630911106252</v>
      </c>
      <c r="P53" s="173">
        <f t="shared" si="48"/>
        <v>2.0554396880119623</v>
      </c>
      <c r="Q53" s="173">
        <f t="shared" si="48"/>
        <v>2.1239178608709741</v>
      </c>
      <c r="S53" s="68">
        <f t="shared" si="26"/>
        <v>23.783396725948016</v>
      </c>
      <c r="T53" s="69">
        <f t="shared" si="27"/>
        <v>32.590657102843764</v>
      </c>
      <c r="U53" s="69">
        <f t="shared" si="28"/>
        <v>56.37405382879178</v>
      </c>
      <c r="W53" t="str">
        <f t="shared" si="29"/>
        <v>33 Protective service occupations</v>
      </c>
      <c r="X53" s="173">
        <f t="shared" ref="X53:AB53" si="49">X16/X$35*100</f>
        <v>0.62455254070928656</v>
      </c>
      <c r="Y53" s="173">
        <f t="shared" si="49"/>
        <v>0.64341567060579763</v>
      </c>
      <c r="Z53" s="173">
        <f t="shared" si="49"/>
        <v>0.71983238297954621</v>
      </c>
      <c r="AA53" s="173">
        <f t="shared" si="49"/>
        <v>0.95055142335031817</v>
      </c>
      <c r="AB53" s="173">
        <f t="shared" si="49"/>
        <v>1.1953033171557303</v>
      </c>
      <c r="AD53" s="68">
        <f t="shared" si="31"/>
        <v>78.508244313951053</v>
      </c>
      <c r="AE53" s="69">
        <f t="shared" si="32"/>
        <v>73.063837792818262</v>
      </c>
      <c r="AF53" s="69">
        <f t="shared" si="33"/>
        <v>151.57208210676933</v>
      </c>
    </row>
    <row r="54" spans="1:32" x14ac:dyDescent="0.2">
      <c r="A54" t="str">
        <f t="shared" si="19"/>
        <v>34 Culture, media and sports occupations</v>
      </c>
      <c r="B54" s="173">
        <f t="shared" si="20"/>
        <v>2.244816580070903</v>
      </c>
      <c r="C54" s="173">
        <f t="shared" si="20"/>
        <v>2.040231411562698</v>
      </c>
      <c r="D54" s="173">
        <f t="shared" si="20"/>
        <v>2.2286078716924886</v>
      </c>
      <c r="E54" s="173">
        <f t="shared" si="20"/>
        <v>2.0915521157216039</v>
      </c>
      <c r="F54" s="173">
        <f t="shared" si="20"/>
        <v>2.1839673980856298</v>
      </c>
      <c r="H54" s="68">
        <f t="shared" si="21"/>
        <v>5.5951671814068851</v>
      </c>
      <c r="I54" s="69">
        <f t="shared" si="22"/>
        <v>46.514799953055615</v>
      </c>
      <c r="J54" s="69">
        <f t="shared" si="23"/>
        <v>52.109967134462501</v>
      </c>
      <c r="L54" t="str">
        <f t="shared" si="24"/>
        <v>34 Culture, media and sports occupations</v>
      </c>
      <c r="M54" s="173">
        <f t="shared" ref="M54:Q54" si="50">M17/M$35*100</f>
        <v>2.3191011800387402</v>
      </c>
      <c r="N54" s="173">
        <f t="shared" si="50"/>
        <v>2.0210471547648732</v>
      </c>
      <c r="O54" s="173">
        <f t="shared" si="50"/>
        <v>2.131815790891133</v>
      </c>
      <c r="P54" s="173">
        <f t="shared" si="50"/>
        <v>2.0243843519154376</v>
      </c>
      <c r="Q54" s="173">
        <f t="shared" si="50"/>
        <v>2.1825058165273421</v>
      </c>
      <c r="S54" s="68">
        <f t="shared" si="26"/>
        <v>10.565750916373471</v>
      </c>
      <c r="T54" s="69">
        <f t="shared" si="27"/>
        <v>41.032913194383653</v>
      </c>
      <c r="U54" s="69">
        <f t="shared" si="28"/>
        <v>51.598664110757127</v>
      </c>
      <c r="W54" t="str">
        <f t="shared" si="29"/>
        <v>34 Culture, media and sports occupations</v>
      </c>
      <c r="X54" s="173">
        <f t="shared" ref="X54:AB54" si="51">X17/X$35*100</f>
        <v>2.164833475557391</v>
      </c>
      <c r="Y54" s="173">
        <f t="shared" si="51"/>
        <v>2.0604631706986227</v>
      </c>
      <c r="Z54" s="173">
        <f t="shared" si="51"/>
        <v>2.3287795087883945</v>
      </c>
      <c r="AA54" s="173">
        <f t="shared" si="51"/>
        <v>2.1615671805344974</v>
      </c>
      <c r="AB54" s="173">
        <f t="shared" si="51"/>
        <v>2.1854870053132482</v>
      </c>
      <c r="AD54" s="68">
        <f t="shared" si="31"/>
        <v>0.88611347745509006</v>
      </c>
      <c r="AE54" s="69">
        <f t="shared" si="32"/>
        <v>51.708254187408457</v>
      </c>
      <c r="AF54" s="69">
        <f t="shared" si="33"/>
        <v>52.59436766486354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6.3691751495647413</v>
      </c>
      <c r="C55" s="173">
        <f t="shared" si="52"/>
        <v>6.4589389843974194</v>
      </c>
      <c r="D55" s="173">
        <f t="shared" si="52"/>
        <v>6.7342375151384317</v>
      </c>
      <c r="E55" s="173">
        <f t="shared" si="52"/>
        <v>6.361084492347195</v>
      </c>
      <c r="F55" s="173">
        <f t="shared" si="52"/>
        <v>6.3819505582206126</v>
      </c>
      <c r="H55" s="68">
        <f t="shared" si="21"/>
        <v>2.1166494699327965</v>
      </c>
      <c r="I55" s="69">
        <f t="shared" si="22"/>
        <v>45.296848746743414</v>
      </c>
      <c r="J55" s="69">
        <f t="shared" si="23"/>
        <v>47.41349821667621</v>
      </c>
      <c r="L55" t="str">
        <f t="shared" si="24"/>
        <v>35 Business and public service associate professionals</v>
      </c>
      <c r="M55" s="173">
        <f t="shared" ref="M55:Q55" si="53">M18/M$35*100</f>
        <v>6.5001505709660092</v>
      </c>
      <c r="N55" s="173">
        <f t="shared" si="53"/>
        <v>6.5036903007053546</v>
      </c>
      <c r="O55" s="173">
        <f t="shared" si="53"/>
        <v>6.9180536031139894</v>
      </c>
      <c r="P55" s="173">
        <f t="shared" si="53"/>
        <v>6.3431959712419186</v>
      </c>
      <c r="Q55" s="173">
        <f t="shared" si="53"/>
        <v>6.1719855317664694</v>
      </c>
      <c r="S55" s="68">
        <f t="shared" si="26"/>
        <v>-3.6490809816988228</v>
      </c>
      <c r="T55" s="69">
        <f t="shared" si="27"/>
        <v>36.586003456864766</v>
      </c>
      <c r="U55" s="69">
        <f t="shared" si="28"/>
        <v>32.936922475165943</v>
      </c>
      <c r="W55" t="str">
        <f t="shared" si="29"/>
        <v>35 Business and public service associate professionals</v>
      </c>
      <c r="X55" s="173">
        <f t="shared" ref="X55:AB55" si="54">X18/X$35*100</f>
        <v>6.2281523692957155</v>
      </c>
      <c r="Y55" s="173">
        <f t="shared" si="54"/>
        <v>6.411744148438987</v>
      </c>
      <c r="Z55" s="173">
        <f t="shared" si="54"/>
        <v>6.5440033729996125</v>
      </c>
      <c r="AA55" s="173">
        <f t="shared" si="54"/>
        <v>6.3797313237082696</v>
      </c>
      <c r="AB55" s="173">
        <f t="shared" si="54"/>
        <v>6.6002513228528779</v>
      </c>
      <c r="AD55" s="68">
        <f t="shared" si="31"/>
        <v>8.4247657265912412</v>
      </c>
      <c r="AE55" s="69">
        <f t="shared" si="32"/>
        <v>54.827128603438602</v>
      </c>
      <c r="AF55" s="69">
        <f t="shared" si="33"/>
        <v>63.251894330029842</v>
      </c>
    </row>
    <row r="56" spans="1:32" x14ac:dyDescent="0.2">
      <c r="A56" t="str">
        <f t="shared" si="19"/>
        <v>41 Administrative occupations</v>
      </c>
      <c r="B56" s="173">
        <f t="shared" si="52"/>
        <v>8.4206873369587729</v>
      </c>
      <c r="C56" s="173">
        <f t="shared" si="52"/>
        <v>7.8592491763995636</v>
      </c>
      <c r="D56" s="173">
        <f t="shared" si="52"/>
        <v>8.2225018517869017</v>
      </c>
      <c r="E56" s="173">
        <f t="shared" si="52"/>
        <v>7.2841869863014219</v>
      </c>
      <c r="F56" s="173">
        <f t="shared" si="52"/>
        <v>6.4402945347051936</v>
      </c>
      <c r="H56" s="68">
        <f t="shared" si="21"/>
        <v>-15.601777371690547</v>
      </c>
      <c r="I56" s="69">
        <f t="shared" si="22"/>
        <v>44.952279457507501</v>
      </c>
      <c r="J56" s="69">
        <f t="shared" si="23"/>
        <v>29.350502085816956</v>
      </c>
      <c r="L56" t="str">
        <f t="shared" si="24"/>
        <v>41 Administrative occupations</v>
      </c>
      <c r="M56" s="173">
        <f t="shared" ref="M56:Q56" si="55">M19/M$35*100</f>
        <v>4.0722722665141768</v>
      </c>
      <c r="N56" s="173">
        <f t="shared" si="55"/>
        <v>3.6417343306957561</v>
      </c>
      <c r="O56" s="173">
        <f t="shared" si="55"/>
        <v>4.3647534752950881</v>
      </c>
      <c r="P56" s="173">
        <f t="shared" si="55"/>
        <v>3.9520499676987466</v>
      </c>
      <c r="Q56" s="173">
        <f t="shared" si="55"/>
        <v>4.0294563955366627</v>
      </c>
      <c r="S56" s="68">
        <f t="shared" si="26"/>
        <v>-0.29851525584846789</v>
      </c>
      <c r="T56" s="69">
        <f t="shared" si="27"/>
        <v>35.370529717315748</v>
      </c>
      <c r="U56" s="69">
        <f t="shared" si="28"/>
        <v>35.072014461467276</v>
      </c>
      <c r="W56" t="str">
        <f t="shared" si="29"/>
        <v>41 Administrative occupations</v>
      </c>
      <c r="X56" s="173">
        <f t="shared" ref="X56:AB56" si="56">X19/X$35*100</f>
        <v>13.102677106009969</v>
      </c>
      <c r="Y56" s="173">
        <f t="shared" si="56"/>
        <v>12.307049547803947</v>
      </c>
      <c r="Z56" s="173">
        <f t="shared" si="56"/>
        <v>12.214945935826542</v>
      </c>
      <c r="AA56" s="173">
        <f t="shared" si="56"/>
        <v>10.757576244817749</v>
      </c>
      <c r="AB56" s="173">
        <f t="shared" si="56"/>
        <v>8.9468444019518838</v>
      </c>
      <c r="AD56" s="68">
        <f t="shared" si="31"/>
        <v>-21.261004606492655</v>
      </c>
      <c r="AE56" s="69">
        <f t="shared" si="32"/>
        <v>48.495661167647199</v>
      </c>
      <c r="AF56" s="69">
        <f t="shared" si="33"/>
        <v>27.234656561154548</v>
      </c>
    </row>
    <row r="57" spans="1:32" x14ac:dyDescent="0.2">
      <c r="A57" t="str">
        <f t="shared" si="19"/>
        <v>42 Secretarial and related occupations</v>
      </c>
      <c r="B57" s="173">
        <f t="shared" si="52"/>
        <v>2.4936905995318672</v>
      </c>
      <c r="C57" s="173">
        <f t="shared" si="52"/>
        <v>2.1655506419845176</v>
      </c>
      <c r="D57" s="173">
        <f t="shared" si="52"/>
        <v>2.1590922442420215</v>
      </c>
      <c r="E57" s="173">
        <f t="shared" si="52"/>
        <v>2.1556281083464905</v>
      </c>
      <c r="F57" s="173">
        <f t="shared" si="52"/>
        <v>1.6533649622184212</v>
      </c>
      <c r="H57" s="68">
        <f t="shared" si="21"/>
        <v>-17.485725824498065</v>
      </c>
      <c r="I57" s="69">
        <f t="shared" si="22"/>
        <v>51.036755985194063</v>
      </c>
      <c r="J57" s="69">
        <f t="shared" si="23"/>
        <v>33.551030160695994</v>
      </c>
      <c r="L57" t="str">
        <f t="shared" si="24"/>
        <v>42 Secretarial and related occupations</v>
      </c>
      <c r="M57" s="173">
        <f t="shared" ref="M57:Q57" si="57">M20/M$35*100</f>
        <v>0.22628839827534314</v>
      </c>
      <c r="N57" s="173">
        <f t="shared" si="57"/>
        <v>0.17626237318008062</v>
      </c>
      <c r="O57" s="173">
        <f t="shared" si="57"/>
        <v>0.16436716369720272</v>
      </c>
      <c r="P57" s="173">
        <f t="shared" si="57"/>
        <v>0.21508047016114462</v>
      </c>
      <c r="Q57" s="173">
        <f t="shared" si="57"/>
        <v>0.23857836959212234</v>
      </c>
      <c r="S57" s="68">
        <f t="shared" si="26"/>
        <v>56.758424552599386</v>
      </c>
      <c r="T57" s="69">
        <f t="shared" si="27"/>
        <v>44.582350705038856</v>
      </c>
      <c r="U57" s="69">
        <f t="shared" si="28"/>
        <v>101.34077525763826</v>
      </c>
      <c r="W57" t="str">
        <f t="shared" si="29"/>
        <v>42 Secretarial and related occupations</v>
      </c>
      <c r="X57" s="173">
        <f t="shared" ref="X57:AB57" si="58">X20/X$35*100</f>
        <v>4.9350292796321202</v>
      </c>
      <c r="Y57" s="173">
        <f t="shared" si="58"/>
        <v>4.2634583967922666</v>
      </c>
      <c r="Z57" s="173">
        <f t="shared" si="58"/>
        <v>4.2234644038251252</v>
      </c>
      <c r="AA57" s="173">
        <f t="shared" si="58"/>
        <v>4.1784372799029388</v>
      </c>
      <c r="AB57" s="173">
        <f t="shared" si="58"/>
        <v>3.1243194358160946</v>
      </c>
      <c r="AD57" s="68">
        <f t="shared" si="31"/>
        <v>-20.47601652185617</v>
      </c>
      <c r="AE57" s="69">
        <f t="shared" si="32"/>
        <v>51.296716506907835</v>
      </c>
      <c r="AF57" s="69">
        <f t="shared" si="33"/>
        <v>30.820699985051657</v>
      </c>
    </row>
    <row r="58" spans="1:32" x14ac:dyDescent="0.2">
      <c r="A58" t="str">
        <f t="shared" si="19"/>
        <v>51 Skilled agricultural and related trades</v>
      </c>
      <c r="B58" s="173">
        <f t="shared" si="52"/>
        <v>1.1449402740254433</v>
      </c>
      <c r="C58" s="173">
        <f t="shared" si="52"/>
        <v>1.2942911197049873</v>
      </c>
      <c r="D58" s="173">
        <f t="shared" si="52"/>
        <v>0.93958326364234168</v>
      </c>
      <c r="E58" s="173">
        <f t="shared" si="52"/>
        <v>0.96724112030019227</v>
      </c>
      <c r="F58" s="173">
        <f t="shared" si="52"/>
        <v>1.0753816201865816</v>
      </c>
      <c r="H58" s="68">
        <f t="shared" si="21"/>
        <v>23.327204830133493</v>
      </c>
      <c r="I58" s="69">
        <f t="shared" si="22"/>
        <v>62.214296983366467</v>
      </c>
      <c r="J58" s="69">
        <f t="shared" si="23"/>
        <v>85.541501813499963</v>
      </c>
      <c r="L58" t="str">
        <f t="shared" si="24"/>
        <v>51 Skilled agricultural and related trades</v>
      </c>
      <c r="M58" s="173">
        <f t="shared" ref="M58:Q58" si="59">M21/M$35*100</f>
        <v>1.6618017912146128</v>
      </c>
      <c r="N58" s="173">
        <f t="shared" si="59"/>
        <v>2.1507999601347834</v>
      </c>
      <c r="O58" s="173">
        <f t="shared" si="59"/>
        <v>1.386961272123709</v>
      </c>
      <c r="P58" s="173">
        <f t="shared" si="59"/>
        <v>1.3725955021098979</v>
      </c>
      <c r="Q58" s="173">
        <f t="shared" si="59"/>
        <v>1.499467274832472</v>
      </c>
      <c r="S58" s="68">
        <f t="shared" si="26"/>
        <v>16.758240637668234</v>
      </c>
      <c r="T58" s="69">
        <f t="shared" si="27"/>
        <v>54.656292722014179</v>
      </c>
      <c r="U58" s="69">
        <f t="shared" si="28"/>
        <v>71.414533359682423</v>
      </c>
      <c r="W58" t="str">
        <f t="shared" si="29"/>
        <v>51 Skilled agricultural and related trades</v>
      </c>
      <c r="X58" s="173">
        <f t="shared" ref="X58:AB58" si="60">X21/X$35*100</f>
        <v>0.58842938527797484</v>
      </c>
      <c r="Y58" s="173">
        <f t="shared" si="60"/>
        <v>0.39101502514530689</v>
      </c>
      <c r="Z58" s="173">
        <f t="shared" si="60"/>
        <v>0.47658477100473934</v>
      </c>
      <c r="AA58" s="173">
        <f t="shared" si="60"/>
        <v>0.54470340717193877</v>
      </c>
      <c r="AB58" s="173">
        <f t="shared" si="60"/>
        <v>0.63445950928929273</v>
      </c>
      <c r="AD58" s="68">
        <f t="shared" si="31"/>
        <v>43.111747403059915</v>
      </c>
      <c r="AE58" s="69">
        <f t="shared" si="32"/>
        <v>84.977650945107058</v>
      </c>
      <c r="AF58" s="69">
        <f t="shared" si="33"/>
        <v>128.08939834816698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3.4466464747451839</v>
      </c>
      <c r="C59" s="173">
        <f t="shared" si="52"/>
        <v>3.3635849548479806</v>
      </c>
      <c r="D59" s="173">
        <f t="shared" si="52"/>
        <v>3.0522768313533506</v>
      </c>
      <c r="E59" s="173">
        <f t="shared" si="52"/>
        <v>3.0703036513647159</v>
      </c>
      <c r="F59" s="173">
        <f t="shared" si="52"/>
        <v>2.9441678302160277</v>
      </c>
      <c r="H59" s="68">
        <f t="shared" si="21"/>
        <v>3.937004023704862</v>
      </c>
      <c r="I59" s="69">
        <f t="shared" si="22"/>
        <v>39.625039391847309</v>
      </c>
      <c r="J59" s="69">
        <f t="shared" si="23"/>
        <v>43.562043415552168</v>
      </c>
      <c r="L59" t="str">
        <f t="shared" si="24"/>
        <v>52 Skilled metal, electrical and electronic trades</v>
      </c>
      <c r="M59" s="173">
        <f t="shared" ref="M59:Q59" si="61">M22/M$35*100</f>
        <v>6.5062648374501455</v>
      </c>
      <c r="N59" s="173">
        <f t="shared" si="61"/>
        <v>6.3169372235426371</v>
      </c>
      <c r="O59" s="173">
        <f t="shared" si="61"/>
        <v>5.8224161316670484</v>
      </c>
      <c r="P59" s="173">
        <f t="shared" si="61"/>
        <v>5.6114981128538872</v>
      </c>
      <c r="Q59" s="173">
        <f t="shared" si="61"/>
        <v>5.2383737606566765</v>
      </c>
      <c r="S59" s="68">
        <f t="shared" si="26"/>
        <v>-2.8353869107622889</v>
      </c>
      <c r="T59" s="69">
        <f t="shared" si="27"/>
        <v>36.560841929182068</v>
      </c>
      <c r="U59" s="69">
        <f t="shared" si="28"/>
        <v>33.72545501841978</v>
      </c>
      <c r="W59" t="str">
        <f t="shared" si="29"/>
        <v>52 Skilled metal, electrical and electronic trades</v>
      </c>
      <c r="X59" s="173">
        <f t="shared" ref="X59:AB59" si="62">X22/X$35*100</f>
        <v>0.15231931431584822</v>
      </c>
      <c r="Y59" s="173">
        <f t="shared" si="62"/>
        <v>0.24897319930924877</v>
      </c>
      <c r="Z59" s="173">
        <f t="shared" si="62"/>
        <v>0.18541637749436937</v>
      </c>
      <c r="AA59" s="173">
        <f t="shared" si="62"/>
        <v>0.421385705595757</v>
      </c>
      <c r="AB59" s="173">
        <f t="shared" si="62"/>
        <v>0.55888054072348181</v>
      </c>
      <c r="AD59" s="68">
        <f t="shared" si="31"/>
        <v>224.02791826699678</v>
      </c>
      <c r="AE59" s="69">
        <f t="shared" si="32"/>
        <v>139.20612198229571</v>
      </c>
      <c r="AF59" s="69">
        <f t="shared" si="33"/>
        <v>363.23404024929255</v>
      </c>
    </row>
    <row r="60" spans="1:32" x14ac:dyDescent="0.2">
      <c r="A60" t="str">
        <f t="shared" si="19"/>
        <v>53 Skilled construction and building trades</v>
      </c>
      <c r="B60" s="173">
        <f t="shared" si="52"/>
        <v>3.4959976693818362</v>
      </c>
      <c r="C60" s="173">
        <f t="shared" si="52"/>
        <v>3.1376910812768632</v>
      </c>
      <c r="D60" s="173">
        <f t="shared" si="52"/>
        <v>3.0320999953021106</v>
      </c>
      <c r="E60" s="173">
        <f t="shared" si="52"/>
        <v>3.1898755277116506</v>
      </c>
      <c r="F60" s="173">
        <f t="shared" si="52"/>
        <v>2.8914217000634248</v>
      </c>
      <c r="H60" s="68">
        <f t="shared" si="21"/>
        <v>2.7541728443117077</v>
      </c>
      <c r="I60" s="69">
        <f t="shared" si="22"/>
        <v>44.160081381881056</v>
      </c>
      <c r="J60" s="69">
        <f t="shared" si="23"/>
        <v>46.91425422619276</v>
      </c>
      <c r="L60" t="str">
        <f t="shared" si="24"/>
        <v>53 Skilled construction and building trades</v>
      </c>
      <c r="M60" s="173">
        <f t="shared" ref="M60:Q60" si="63">M23/M$35*100</f>
        <v>6.6395075505723682</v>
      </c>
      <c r="N60" s="173">
        <f t="shared" si="63"/>
        <v>5.9959238516748536</v>
      </c>
      <c r="O60" s="173">
        <f t="shared" si="63"/>
        <v>5.8499449146235696</v>
      </c>
      <c r="P60" s="173">
        <f t="shared" si="63"/>
        <v>6.1513658496095056</v>
      </c>
      <c r="Q60" s="173">
        <f t="shared" si="63"/>
        <v>5.5514817862032073</v>
      </c>
      <c r="S60" s="68">
        <f t="shared" si="26"/>
        <v>2.4877662086417232</v>
      </c>
      <c r="T60" s="69">
        <f t="shared" si="27"/>
        <v>43.996899360945278</v>
      </c>
      <c r="U60" s="69">
        <f t="shared" si="28"/>
        <v>46.484665569587001</v>
      </c>
      <c r="W60" t="str">
        <f t="shared" si="29"/>
        <v>53 Skilled construction and building trades</v>
      </c>
      <c r="X60" s="173">
        <f t="shared" ref="X60:AB60" si="64">X23/X$35*100</f>
        <v>0.11134352201667161</v>
      </c>
      <c r="Y60" s="173">
        <f t="shared" si="64"/>
        <v>0.12339255647464717</v>
      </c>
      <c r="Z60" s="173">
        <f t="shared" si="64"/>
        <v>0.11586825078466878</v>
      </c>
      <c r="AA60" s="173">
        <f t="shared" si="64"/>
        <v>0.10284500770208595</v>
      </c>
      <c r="AB60" s="173">
        <f t="shared" si="64"/>
        <v>0.12575562424739262</v>
      </c>
      <c r="AD60" s="68">
        <f t="shared" si="31"/>
        <v>16.674111110855527</v>
      </c>
      <c r="AE60" s="69">
        <f t="shared" si="32"/>
        <v>52.686459307578168</v>
      </c>
      <c r="AF60" s="69">
        <f t="shared" si="33"/>
        <v>69.360570418433696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2.3163116401732302</v>
      </c>
      <c r="C61" s="173">
        <f t="shared" si="52"/>
        <v>1.9846885172679907</v>
      </c>
      <c r="D61" s="173">
        <f t="shared" si="52"/>
        <v>1.8975380282598591</v>
      </c>
      <c r="E61" s="173">
        <f t="shared" si="52"/>
        <v>1.895284402833074</v>
      </c>
      <c r="F61" s="173">
        <f t="shared" si="52"/>
        <v>1.8900367328276195</v>
      </c>
      <c r="H61" s="68">
        <f t="shared" si="21"/>
        <v>7.3275727497112335</v>
      </c>
      <c r="I61" s="69">
        <f t="shared" si="22"/>
        <v>44.950057453197005</v>
      </c>
      <c r="J61" s="69">
        <f t="shared" si="23"/>
        <v>52.277630202908242</v>
      </c>
      <c r="L61" t="str">
        <f t="shared" si="24"/>
        <v>54 Textiles, printing and other skilled trades</v>
      </c>
      <c r="M61" s="173">
        <f t="shared" ref="M61:Q61" si="65">M24/M$35*100</f>
        <v>2.8004579783216181</v>
      </c>
      <c r="N61" s="173">
        <f t="shared" si="65"/>
        <v>2.437715882089531</v>
      </c>
      <c r="O61" s="173">
        <f t="shared" si="65"/>
        <v>2.1519288273588995</v>
      </c>
      <c r="P61" s="173">
        <f t="shared" si="65"/>
        <v>2.1318158674235343</v>
      </c>
      <c r="Q61" s="173">
        <f t="shared" si="65"/>
        <v>2.0939067137107661</v>
      </c>
      <c r="S61" s="68">
        <f t="shared" si="26"/>
        <v>5.0858667811119238</v>
      </c>
      <c r="T61" s="69">
        <f t="shared" si="27"/>
        <v>33.277082574810642</v>
      </c>
      <c r="U61" s="69">
        <f t="shared" si="28"/>
        <v>38.362949355922566</v>
      </c>
      <c r="W61" t="str">
        <f t="shared" si="29"/>
        <v>54 Textiles, printing and other skilled trades</v>
      </c>
      <c r="X61" s="173">
        <f t="shared" ref="X61:AB61" si="66">X24/X$35*100</f>
        <v>1.7950255703724913</v>
      </c>
      <c r="Y61" s="173">
        <f t="shared" si="66"/>
        <v>1.5069248684779544</v>
      </c>
      <c r="Z61" s="173">
        <f t="shared" si="66"/>
        <v>1.6342650146319755</v>
      </c>
      <c r="AA61" s="173">
        <f t="shared" si="66"/>
        <v>1.648726159932794</v>
      </c>
      <c r="AB61" s="173">
        <f t="shared" si="66"/>
        <v>1.6780729907514058</v>
      </c>
      <c r="AD61" s="68">
        <f t="shared" si="31"/>
        <v>10.382416579525854</v>
      </c>
      <c r="AE61" s="69">
        <f t="shared" si="32"/>
        <v>60.857190584085785</v>
      </c>
      <c r="AF61" s="69">
        <f t="shared" si="33"/>
        <v>71.239607163611637</v>
      </c>
    </row>
    <row r="62" spans="1:32" x14ac:dyDescent="0.2">
      <c r="A62" t="str">
        <f t="shared" si="19"/>
        <v>61 Caring personal service occupations</v>
      </c>
      <c r="B62" s="173">
        <f t="shared" si="52"/>
        <v>7.3546330624359335</v>
      </c>
      <c r="C62" s="173">
        <f t="shared" si="52"/>
        <v>7.3426670304584007</v>
      </c>
      <c r="D62" s="173">
        <f t="shared" si="52"/>
        <v>7.1211515942924786</v>
      </c>
      <c r="E62" s="173">
        <f t="shared" si="52"/>
        <v>7.4765498556354588</v>
      </c>
      <c r="F62" s="173">
        <f t="shared" si="52"/>
        <v>7.8403837570328569</v>
      </c>
      <c r="H62" s="68">
        <f t="shared" si="21"/>
        <v>18.636585982703174</v>
      </c>
      <c r="I62" s="69">
        <f t="shared" si="22"/>
        <v>61.001060700217025</v>
      </c>
      <c r="J62" s="69">
        <f t="shared" si="23"/>
        <v>79.637646682920206</v>
      </c>
      <c r="L62" t="str">
        <f t="shared" si="24"/>
        <v>61 Caring personal service occupations</v>
      </c>
      <c r="M62" s="173">
        <f t="shared" ref="M62:Q62" si="67">M25/M$35*100</f>
        <v>2.7053058355848818</v>
      </c>
      <c r="N62" s="173">
        <f t="shared" si="67"/>
        <v>2.5905695246025555</v>
      </c>
      <c r="O62" s="173">
        <f t="shared" si="67"/>
        <v>2.6414786952781961</v>
      </c>
      <c r="P62" s="173">
        <f t="shared" si="67"/>
        <v>3.1443663076186548</v>
      </c>
      <c r="Q62" s="173">
        <f t="shared" si="67"/>
        <v>3.5845524915839415</v>
      </c>
      <c r="S62" s="68">
        <f t="shared" si="26"/>
        <v>46.555700986725554</v>
      </c>
      <c r="T62" s="69">
        <f t="shared" si="27"/>
        <v>56.77428585812261</v>
      </c>
      <c r="U62" s="69">
        <f t="shared" si="28"/>
        <v>103.32998684484818</v>
      </c>
      <c r="W62" t="str">
        <f t="shared" si="29"/>
        <v>61 Caring personal service occupations</v>
      </c>
      <c r="X62" s="173">
        <f t="shared" ref="X62:AB62" si="68">X25/X$35*100</f>
        <v>12.360618497690689</v>
      </c>
      <c r="Y62" s="173">
        <f t="shared" si="68"/>
        <v>12.354239443303957</v>
      </c>
      <c r="Z62" s="173">
        <f t="shared" si="68"/>
        <v>11.757235086178074</v>
      </c>
      <c r="AA62" s="173">
        <f t="shared" si="68"/>
        <v>11.992378501815475</v>
      </c>
      <c r="AB62" s="173">
        <f t="shared" si="68"/>
        <v>12.265174090370763</v>
      </c>
      <c r="AD62" s="68">
        <f t="shared" si="31"/>
        <v>12.145034539067375</v>
      </c>
      <c r="AE62" s="69">
        <f t="shared" si="32"/>
        <v>61.983839929579034</v>
      </c>
      <c r="AF62" s="69">
        <f t="shared" si="33"/>
        <v>74.128874468646416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2.5322402463126004</v>
      </c>
      <c r="C63" s="173">
        <f t="shared" si="52"/>
        <v>2.5647941189474164</v>
      </c>
      <c r="D63" s="173">
        <f t="shared" si="52"/>
        <v>2.4527023267866084</v>
      </c>
      <c r="E63" s="173">
        <f t="shared" si="52"/>
        <v>2.4236856038112391</v>
      </c>
      <c r="F63" s="173">
        <f t="shared" si="52"/>
        <v>2.4065273926055752</v>
      </c>
      <c r="H63" s="68">
        <f t="shared" si="21"/>
        <v>5.7249571128664938</v>
      </c>
      <c r="I63" s="69">
        <f t="shared" si="22"/>
        <v>52.129445995889753</v>
      </c>
      <c r="J63" s="69">
        <f t="shared" si="23"/>
        <v>57.854403108756259</v>
      </c>
      <c r="L63" t="str">
        <f t="shared" si="24"/>
        <v>62 Leisure, travel and related personal service occupations</v>
      </c>
      <c r="M63" s="173">
        <f t="shared" ref="M63:Q63" si="69">M26/M$35*100</f>
        <v>1.4363141914833302</v>
      </c>
      <c r="N63" s="173">
        <f t="shared" si="69"/>
        <v>1.5702015826609212</v>
      </c>
      <c r="O63" s="173">
        <f t="shared" si="69"/>
        <v>1.4805777920703667</v>
      </c>
      <c r="P63" s="173">
        <f t="shared" si="69"/>
        <v>1.5142189674459459</v>
      </c>
      <c r="Q63" s="173">
        <f t="shared" si="69"/>
        <v>1.6403498523273792</v>
      </c>
      <c r="S63" s="68">
        <f t="shared" si="26"/>
        <v>19.652048347094869</v>
      </c>
      <c r="T63" s="69">
        <f t="shared" si="27"/>
        <v>47.989449900768605</v>
      </c>
      <c r="U63" s="69">
        <f t="shared" si="28"/>
        <v>67.641498247863467</v>
      </c>
      <c r="W63" t="str">
        <f t="shared" si="29"/>
        <v>62 Leisure, travel and related personal service occupations</v>
      </c>
      <c r="X63" s="173">
        <f t="shared" ref="X63:AB63" si="70">X26/X$35*100</f>
        <v>3.7122367492275585</v>
      </c>
      <c r="Y63" s="173">
        <f t="shared" si="70"/>
        <v>3.613693580865704</v>
      </c>
      <c r="Z63" s="173">
        <f t="shared" si="70"/>
        <v>3.4587692002064623</v>
      </c>
      <c r="AA63" s="173">
        <f t="shared" si="70"/>
        <v>3.3717053365216612</v>
      </c>
      <c r="AB63" s="173">
        <f t="shared" si="70"/>
        <v>3.2031226433070796</v>
      </c>
      <c r="AD63" s="68">
        <f t="shared" si="31"/>
        <v>-0.44489868351601991</v>
      </c>
      <c r="AE63" s="69">
        <f t="shared" si="32"/>
        <v>53.963510157234907</v>
      </c>
      <c r="AF63" s="69">
        <f t="shared" si="33"/>
        <v>53.518611473718892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0.11645585641947369</v>
      </c>
      <c r="C64" s="173">
        <f t="shared" si="52"/>
        <v>9.3225671996725282E-2</v>
      </c>
      <c r="D64" s="173">
        <f t="shared" si="52"/>
        <v>0.11804261672705399</v>
      </c>
      <c r="E64" s="173">
        <f t="shared" si="52"/>
        <v>9.5034932409255618E-2</v>
      </c>
      <c r="F64" s="173">
        <f t="shared" si="52"/>
        <v>9.5670531788004665E-2</v>
      </c>
      <c r="H64" s="68">
        <f t="shared" si="21"/>
        <v>-12.668501724056322</v>
      </c>
      <c r="I64" s="69">
        <f t="shared" si="22"/>
        <v>41.747763886068668</v>
      </c>
      <c r="J64" s="69">
        <f t="shared" si="23"/>
        <v>29.079262162012348</v>
      </c>
      <c r="L64" t="str">
        <f t="shared" si="24"/>
        <v>63 Community and civil enforcement occupations</v>
      </c>
      <c r="M64" s="173">
        <f t="shared" ref="M64:Q64" si="71">M27/M$35*100</f>
        <v>0.16738764801096914</v>
      </c>
      <c r="N64" s="173">
        <f t="shared" si="71"/>
        <v>0.11602784108207442</v>
      </c>
      <c r="O64" s="173">
        <f t="shared" si="71"/>
        <v>0.1740951034781163</v>
      </c>
      <c r="P64" s="173">
        <f t="shared" si="71"/>
        <v>0.11005996214772643</v>
      </c>
      <c r="Q64" s="173">
        <f t="shared" si="71"/>
        <v>0.11591906992671608</v>
      </c>
      <c r="S64" s="68">
        <f t="shared" si="26"/>
        <v>-28.091005473971137</v>
      </c>
      <c r="T64" s="69">
        <f t="shared" si="27"/>
        <v>28.515330486932623</v>
      </c>
      <c r="U64" s="69">
        <f t="shared" si="28"/>
        <v>0.42432501296148539</v>
      </c>
      <c r="W64" t="str">
        <f t="shared" si="29"/>
        <v>63 Community and civil enforcement occupations</v>
      </c>
      <c r="X64" s="173">
        <f t="shared" ref="X64:AB64" si="72">X27/X$35*100</f>
        <v>6.1616995986941557E-2</v>
      </c>
      <c r="Y64" s="173">
        <f t="shared" si="72"/>
        <v>6.9178454657359251E-2</v>
      </c>
      <c r="Z64" s="173">
        <f t="shared" si="72"/>
        <v>6.003302219551606E-2</v>
      </c>
      <c r="AA64" s="173">
        <f t="shared" si="72"/>
        <v>7.9372978350602572E-2</v>
      </c>
      <c r="AB64" s="173">
        <f t="shared" si="72"/>
        <v>7.4618114473488942E-2</v>
      </c>
      <c r="AD64" s="68">
        <f t="shared" si="31"/>
        <v>33.618194014630603</v>
      </c>
      <c r="AE64" s="69">
        <f t="shared" si="32"/>
        <v>81.461524281920887</v>
      </c>
      <c r="AF64" s="69">
        <f t="shared" si="33"/>
        <v>115.0797182965515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6.5881895445667267</v>
      </c>
      <c r="C65" s="173">
        <f t="shared" si="73"/>
        <v>5.9649603830530138</v>
      </c>
      <c r="D65" s="173">
        <f t="shared" si="73"/>
        <v>5.9728403127512104</v>
      </c>
      <c r="E65" s="173">
        <f t="shared" si="73"/>
        <v>5.3897624860193609</v>
      </c>
      <c r="F65" s="173">
        <f t="shared" si="73"/>
        <v>4.9203686374820155</v>
      </c>
      <c r="H65" s="68">
        <f t="shared" si="21"/>
        <v>-11.233664981835185</v>
      </c>
      <c r="I65" s="69">
        <f t="shared" si="22"/>
        <v>40.478459352485288</v>
      </c>
      <c r="J65" s="69">
        <f t="shared" si="23"/>
        <v>29.244794370650105</v>
      </c>
      <c r="L65" t="str">
        <f t="shared" si="24"/>
        <v>71 Sales occupations</v>
      </c>
      <c r="M65" s="173">
        <f t="shared" ref="M65:Q65" si="74">M28/M$35*100</f>
        <v>5.488376669623892</v>
      </c>
      <c r="N65" s="173">
        <f t="shared" si="74"/>
        <v>5.2486140327743946</v>
      </c>
      <c r="O65" s="173">
        <f t="shared" si="74"/>
        <v>5.292386304969952</v>
      </c>
      <c r="P65" s="173">
        <f t="shared" si="74"/>
        <v>4.8900309037875642</v>
      </c>
      <c r="Q65" s="173">
        <f t="shared" si="74"/>
        <v>4.6527770138528028</v>
      </c>
      <c r="S65" s="68">
        <f t="shared" si="26"/>
        <v>-5.054237379598848</v>
      </c>
      <c r="T65" s="69">
        <f t="shared" si="27"/>
        <v>31.84581953753526</v>
      </c>
      <c r="U65" s="69">
        <f t="shared" si="28"/>
        <v>26.791582157936411</v>
      </c>
      <c r="W65" t="str">
        <f t="shared" si="29"/>
        <v>71 Sales occupations</v>
      </c>
      <c r="X65" s="173">
        <f t="shared" ref="X65:AB65" si="75">X28/X$35*100</f>
        <v>7.7723710325189934</v>
      </c>
      <c r="Y65" s="173">
        <f t="shared" si="75"/>
        <v>6.7204208092490276</v>
      </c>
      <c r="Z65" s="173">
        <f t="shared" si="75"/>
        <v>6.6770527995951063</v>
      </c>
      <c r="AA65" s="173">
        <f t="shared" si="75"/>
        <v>5.9106781326974129</v>
      </c>
      <c r="AB65" s="173">
        <f t="shared" si="75"/>
        <v>5.1985838099512369</v>
      </c>
      <c r="AD65" s="68">
        <f t="shared" si="31"/>
        <v>-16.302637306706714</v>
      </c>
      <c r="AE65" s="69">
        <f t="shared" si="32"/>
        <v>47.559796837000945</v>
      </c>
      <c r="AF65" s="69">
        <f t="shared" si="33"/>
        <v>31.257159530294231</v>
      </c>
    </row>
    <row r="66" spans="1:32" x14ac:dyDescent="0.2">
      <c r="A66" t="str">
        <f t="shared" si="19"/>
        <v>72 Customer service occupations</v>
      </c>
      <c r="B66" s="173">
        <f t="shared" si="73"/>
        <v>1.4622965040633316</v>
      </c>
      <c r="C66" s="173">
        <f t="shared" si="73"/>
        <v>1.4899766994643735</v>
      </c>
      <c r="D66" s="173">
        <f t="shared" si="73"/>
        <v>1.55089400338812</v>
      </c>
      <c r="E66" s="173">
        <f t="shared" si="73"/>
        <v>1.9256516314985661</v>
      </c>
      <c r="F66" s="173">
        <f t="shared" si="73"/>
        <v>2.0935270424376404</v>
      </c>
      <c r="H66" s="68">
        <f t="shared" si="21"/>
        <v>45.454783963850694</v>
      </c>
      <c r="I66" s="69">
        <f t="shared" si="22"/>
        <v>59.903869987097536</v>
      </c>
      <c r="J66" s="69">
        <f t="shared" si="23"/>
        <v>105.35865395094824</v>
      </c>
      <c r="L66" t="str">
        <f t="shared" si="24"/>
        <v>72 Customer service occupations</v>
      </c>
      <c r="M66" s="173">
        <f t="shared" ref="M66:Q66" si="76">M29/M$35*100</f>
        <v>1.0017605392628082</v>
      </c>
      <c r="N66" s="173">
        <f t="shared" si="76"/>
        <v>0.87995315599485469</v>
      </c>
      <c r="O66" s="173">
        <f t="shared" si="76"/>
        <v>1.0545289336804002</v>
      </c>
      <c r="P66" s="173">
        <f t="shared" si="76"/>
        <v>1.4153660791977929</v>
      </c>
      <c r="Q66" s="173">
        <f t="shared" si="76"/>
        <v>1.6211541481761904</v>
      </c>
      <c r="S66" s="68">
        <f t="shared" si="26"/>
        <v>66.027755391588911</v>
      </c>
      <c r="T66" s="69">
        <f t="shared" si="27"/>
        <v>48.563566889437134</v>
      </c>
      <c r="U66" s="69">
        <f t="shared" si="28"/>
        <v>114.59132228102604</v>
      </c>
      <c r="W66" t="str">
        <f t="shared" si="29"/>
        <v>72 Customer service occupations</v>
      </c>
      <c r="X66" s="173">
        <f t="shared" ref="X66:AB66" si="77">X29/X$35*100</f>
        <v>1.9581610065418678</v>
      </c>
      <c r="Y66" s="173">
        <f t="shared" si="77"/>
        <v>2.1333088612878335</v>
      </c>
      <c r="Z66" s="173">
        <f t="shared" si="77"/>
        <v>2.0645899712626861</v>
      </c>
      <c r="AA66" s="173">
        <f t="shared" si="77"/>
        <v>2.4575686403858112</v>
      </c>
      <c r="AB66" s="173">
        <f t="shared" si="77"/>
        <v>2.5846534254847962</v>
      </c>
      <c r="AD66" s="68">
        <f t="shared" si="31"/>
        <v>34.57984933746912</v>
      </c>
      <c r="AE66" s="69">
        <f t="shared" si="32"/>
        <v>65.898388341608666</v>
      </c>
      <c r="AF66" s="69">
        <f t="shared" si="33"/>
        <v>100.47823767907778</v>
      </c>
    </row>
    <row r="67" spans="1:32" x14ac:dyDescent="0.2">
      <c r="A67" t="str">
        <f t="shared" si="19"/>
        <v>81 Process, plant and machine operatives</v>
      </c>
      <c r="B67" s="173">
        <f t="shared" si="73"/>
        <v>1.6934789707977147</v>
      </c>
      <c r="C67" s="173">
        <f t="shared" si="73"/>
        <v>1.5929190974976632</v>
      </c>
      <c r="D67" s="173">
        <f t="shared" si="73"/>
        <v>1.4469396744651208</v>
      </c>
      <c r="E67" s="173">
        <f t="shared" si="73"/>
        <v>1.7478153613590681</v>
      </c>
      <c r="F67" s="173">
        <f t="shared" si="73"/>
        <v>1.6977856452067366</v>
      </c>
      <c r="H67" s="68">
        <f t="shared" si="21"/>
        <v>26.4340307548309</v>
      </c>
      <c r="I67" s="69">
        <f t="shared" si="22"/>
        <v>46.310345452972101</v>
      </c>
      <c r="J67" s="69">
        <f t="shared" si="23"/>
        <v>72.744376207803001</v>
      </c>
      <c r="L67" t="str">
        <f t="shared" si="24"/>
        <v>81 Process, plant and machine operatives</v>
      </c>
      <c r="M67" s="173">
        <f t="shared" ref="M67:Q67" si="78">M30/M$35*100</f>
        <v>2.7417842468027867</v>
      </c>
      <c r="N67" s="173">
        <f t="shared" si="78"/>
        <v>2.6133884197522899</v>
      </c>
      <c r="O67" s="173">
        <f t="shared" si="78"/>
        <v>2.4021787517614439</v>
      </c>
      <c r="P67" s="173">
        <f t="shared" si="78"/>
        <v>2.9122047734423195</v>
      </c>
      <c r="Q67" s="173">
        <f t="shared" si="78"/>
        <v>2.8378269479190701</v>
      </c>
      <c r="S67" s="68">
        <f t="shared" si="26"/>
        <v>27.583782060307893</v>
      </c>
      <c r="T67" s="69">
        <f t="shared" si="27"/>
        <v>44.720428712140617</v>
      </c>
      <c r="U67" s="69">
        <f t="shared" si="28"/>
        <v>72.304210772448513</v>
      </c>
      <c r="W67" t="str">
        <f t="shared" si="29"/>
        <v>81 Process, plant and machine operatives</v>
      </c>
      <c r="X67" s="173">
        <f t="shared" ref="X67:AB67" si="79">X30/X$35*100</f>
        <v>0.56475632183579272</v>
      </c>
      <c r="Y67" s="173">
        <f t="shared" si="79"/>
        <v>0.51672992055748801</v>
      </c>
      <c r="Z67" s="173">
        <f t="shared" si="79"/>
        <v>0.4583478248164588</v>
      </c>
      <c r="AA67" s="173">
        <f t="shared" si="79"/>
        <v>0.53406645065067182</v>
      </c>
      <c r="AB67" s="173">
        <f t="shared" si="79"/>
        <v>0.51248401522884801</v>
      </c>
      <c r="AD67" s="68">
        <f t="shared" si="31"/>
        <v>20.197845571805178</v>
      </c>
      <c r="AE67" s="69">
        <f t="shared" si="32"/>
        <v>54.933962729322353</v>
      </c>
      <c r="AF67" s="69">
        <f t="shared" si="33"/>
        <v>75.131808301127521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3.5054297737515823</v>
      </c>
      <c r="C68" s="173">
        <f t="shared" si="73"/>
        <v>3.7681354208331714</v>
      </c>
      <c r="D68" s="173">
        <f t="shared" si="73"/>
        <v>3.1438161080535973</v>
      </c>
      <c r="E68" s="173">
        <f t="shared" si="73"/>
        <v>3.2973749936221264</v>
      </c>
      <c r="F68" s="173">
        <f t="shared" si="73"/>
        <v>3.1434676463366569</v>
      </c>
      <c r="H68" s="68">
        <f t="shared" si="21"/>
        <v>7.7415976595865601</v>
      </c>
      <c r="I68" s="69">
        <f t="shared" si="22"/>
        <v>56.164495467381947</v>
      </c>
      <c r="J68" s="69">
        <f t="shared" si="23"/>
        <v>63.906093126968514</v>
      </c>
      <c r="L68" t="str">
        <f t="shared" si="24"/>
        <v>82 Transport and mobile machine drivers and operatives</v>
      </c>
      <c r="M68" s="173">
        <f t="shared" ref="M68:Q68" si="80">M31/M$35*100</f>
        <v>6.1821272758243877</v>
      </c>
      <c r="N68" s="173">
        <f t="shared" si="80"/>
        <v>6.7758372379321159</v>
      </c>
      <c r="O68" s="173">
        <f t="shared" si="80"/>
        <v>5.6868770547053114</v>
      </c>
      <c r="P68" s="173">
        <f t="shared" si="80"/>
        <v>5.7460462235211462</v>
      </c>
      <c r="Q68" s="173">
        <f t="shared" si="80"/>
        <v>5.3692261617705066</v>
      </c>
      <c r="S68" s="68">
        <f t="shared" si="26"/>
        <v>1.9653802551549926</v>
      </c>
      <c r="T68" s="69">
        <f t="shared" si="27"/>
        <v>53.229652760338823</v>
      </c>
      <c r="U68" s="69">
        <f t="shared" si="28"/>
        <v>55.195033015493813</v>
      </c>
      <c r="W68" t="str">
        <f t="shared" si="29"/>
        <v>82 Transport and mobile machine drivers and operatives</v>
      </c>
      <c r="X68" s="173">
        <f t="shared" ref="X68:AB68" si="81">X31/X$35*100</f>
        <v>0.62339801815183005</v>
      </c>
      <c r="Y68" s="173">
        <f t="shared" si="81"/>
        <v>0.59620651279538073</v>
      </c>
      <c r="Z68" s="173">
        <f t="shared" si="81"/>
        <v>0.51196259119854581</v>
      </c>
      <c r="AA68" s="173">
        <f t="shared" si="81"/>
        <v>0.7449024211899381</v>
      </c>
      <c r="AB68" s="173">
        <f t="shared" si="81"/>
        <v>0.82934517550666409</v>
      </c>
      <c r="AD68" s="68">
        <f t="shared" si="31"/>
        <v>74.144045103581519</v>
      </c>
      <c r="AE68" s="69">
        <f t="shared" si="32"/>
        <v>89.902965640146718</v>
      </c>
      <c r="AF68" s="69">
        <f t="shared" si="33"/>
        <v>164.04701074372824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1.5274201838320702</v>
      </c>
      <c r="C69" s="173">
        <f t="shared" si="73"/>
        <v>1.2816321627347007</v>
      </c>
      <c r="D69" s="173">
        <f t="shared" si="73"/>
        <v>1.1800985543720692</v>
      </c>
      <c r="E69" s="173">
        <f t="shared" si="73"/>
        <v>0.98246566594188489</v>
      </c>
      <c r="F69" s="173">
        <f t="shared" si="73"/>
        <v>0.90608857864132331</v>
      </c>
      <c r="H69" s="68">
        <f t="shared" si="21"/>
        <v>-17.266017708282192</v>
      </c>
      <c r="I69" s="69">
        <f t="shared" si="22"/>
        <v>31.307204132709732</v>
      </c>
      <c r="J69" s="69">
        <f t="shared" si="23"/>
        <v>14.04118642442754</v>
      </c>
      <c r="L69" t="str">
        <f t="shared" si="24"/>
        <v>91 Elementary trades and related occupations</v>
      </c>
      <c r="M69" s="173">
        <f t="shared" ref="M69:Q70" si="82">M32/M$35*100</f>
        <v>2.395930158732738</v>
      </c>
      <c r="N69" s="173">
        <f t="shared" si="82"/>
        <v>2.0950526568326691</v>
      </c>
      <c r="O69" s="173">
        <f t="shared" si="82"/>
        <v>1.9573016609815839</v>
      </c>
      <c r="P69" s="173">
        <f t="shared" si="82"/>
        <v>1.6133874003175699</v>
      </c>
      <c r="Q69" s="173">
        <f t="shared" si="82"/>
        <v>1.493765930003405</v>
      </c>
      <c r="S69" s="68">
        <f t="shared" si="26"/>
        <v>-17.578660194843255</v>
      </c>
      <c r="T69" s="69">
        <f t="shared" si="27"/>
        <v>27.864832615240786</v>
      </c>
      <c r="U69" s="69">
        <f t="shared" si="28"/>
        <v>10.286172420397534</v>
      </c>
      <c r="W69" t="str">
        <f t="shared" si="29"/>
        <v>91 Elementary trades and related occupations</v>
      </c>
      <c r="X69" s="173">
        <f t="shared" ref="X69:AB70" si="83">X32/X$35*100</f>
        <v>0.59228525514456765</v>
      </c>
      <c r="Y69" s="173">
        <f t="shared" si="83"/>
        <v>0.42379713236312477</v>
      </c>
      <c r="Z69" s="173">
        <f t="shared" si="83"/>
        <v>0.37575891314794552</v>
      </c>
      <c r="AA69" s="173">
        <f t="shared" si="83"/>
        <v>0.32479860035885821</v>
      </c>
      <c r="AB69" s="173">
        <f t="shared" si="83"/>
        <v>0.29508008200764008</v>
      </c>
      <c r="AD69" s="68">
        <f t="shared" si="31"/>
        <v>-15.580623818921687</v>
      </c>
      <c r="AE69" s="69">
        <f t="shared" si="32"/>
        <v>49.864349018136778</v>
      </c>
      <c r="AF69" s="69">
        <f t="shared" si="33"/>
        <v>34.283725199215084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10.275177777126178</v>
      </c>
      <c r="C70" s="173">
        <f t="shared" si="73"/>
        <v>9.7108740217036082</v>
      </c>
      <c r="D70" s="173">
        <f t="shared" si="73"/>
        <v>9.1844016085680238</v>
      </c>
      <c r="E70" s="173">
        <f t="shared" si="73"/>
        <v>9.1762843968003978</v>
      </c>
      <c r="F70" s="173">
        <f t="shared" si="73"/>
        <v>8.464809473773375</v>
      </c>
      <c r="H70" s="68">
        <f t="shared" si="21"/>
        <v>-0.6888816039303981</v>
      </c>
      <c r="I70" s="69">
        <f t="shared" si="22"/>
        <v>48.987393657406344</v>
      </c>
      <c r="J70" s="69">
        <f t="shared" si="23"/>
        <v>48.298512053475946</v>
      </c>
      <c r="L70" t="str">
        <f t="shared" si="24"/>
        <v>92 Elementary administration and service occupations</v>
      </c>
      <c r="M70" s="173">
        <f t="shared" si="82"/>
        <v>9.5129388983767349</v>
      </c>
      <c r="N70" s="173">
        <f t="shared" si="82"/>
        <v>8.8883264833742661</v>
      </c>
      <c r="O70" s="173">
        <f t="shared" si="82"/>
        <v>8.6046076579565298</v>
      </c>
      <c r="P70" s="173">
        <f t="shared" si="82"/>
        <v>8.8928939432298417</v>
      </c>
      <c r="Q70" s="173">
        <f t="shared" si="82"/>
        <v>8.0467837021881774</v>
      </c>
      <c r="S70" s="68">
        <f t="shared" si="26"/>
        <v>0.99645721916737162</v>
      </c>
      <c r="T70" s="69">
        <f t="shared" si="27"/>
        <v>40.754310192727736</v>
      </c>
      <c r="U70" s="69">
        <f t="shared" si="28"/>
        <v>41.750767411895112</v>
      </c>
      <c r="W70" t="str">
        <f t="shared" si="29"/>
        <v>92 Elementary administration and service occupations</v>
      </c>
      <c r="X70" s="173">
        <f t="shared" si="83"/>
        <v>11.095889363776317</v>
      </c>
      <c r="Y70" s="173">
        <f t="shared" si="83"/>
        <v>10.578334452863849</v>
      </c>
      <c r="Z70" s="173">
        <f t="shared" si="83"/>
        <v>9.7844394291233225</v>
      </c>
      <c r="AA70" s="173">
        <f t="shared" si="83"/>
        <v>9.4716880227325682</v>
      </c>
      <c r="AB70" s="173">
        <f t="shared" si="83"/>
        <v>8.8994311205977983</v>
      </c>
      <c r="AD70" s="68">
        <f t="shared" si="31"/>
        <v>-2.2227471559346812</v>
      </c>
      <c r="AE70" s="69">
        <f t="shared" si="32"/>
        <v>56.480511919543794</v>
      </c>
      <c r="AF70" s="69">
        <f t="shared" si="33"/>
        <v>54.257764763609117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7.7535411011391195</v>
      </c>
      <c r="I72" s="67">
        <f>IF(D35&gt;0,I35/D35*100,0)</f>
        <v>49.967963848828916</v>
      </c>
      <c r="J72" s="67">
        <f>IF(D35&gt;0,(J35/D35)*100,0)</f>
        <v>57.721504949968008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7.9977940724575776</v>
      </c>
      <c r="T72" s="67">
        <f t="shared" ref="T72" si="85">IF(O35&gt;0,T35/O35*100,0)</f>
        <v>41.905959090991168</v>
      </c>
      <c r="U72" s="67">
        <f t="shared" ref="U72" si="86">IF(O35&gt;0,(U35/O35)*100,0)</f>
        <v>49.903753163448741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7.5007598839159684</v>
      </c>
      <c r="AE72" s="67">
        <f t="shared" ref="AE72" si="88">IF(Z35&gt;0,AE35/Z35*100,0)</f>
        <v>58.311458566387174</v>
      </c>
      <c r="AF72" s="67">
        <f t="shared" ref="AF72" si="89">IF(Z35&gt;0,(AF35/Z35)*100,0)</f>
        <v>65.812218450303149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4.0338884960806398</v>
      </c>
      <c r="C82" s="18">
        <f t="shared" ref="B82:E107" si="96">IF(AND(D$6-C$6 &lt;&gt; 0,C8&lt;&gt;0,D8&lt;&gt;0),(EXP(LN(D8/C8)/(D$6-C$6))-1)*100,0)</f>
        <v>1.8659353198176465</v>
      </c>
      <c r="D82" s="18">
        <f t="shared" si="96"/>
        <v>-1.1406630515146565</v>
      </c>
      <c r="E82" s="18">
        <f t="shared" si="96"/>
        <v>0.95555700275515854</v>
      </c>
      <c r="F82" s="18">
        <f t="shared" ref="F82:F107" si="97">IF(AND(F$6-D$6 &lt;&gt; 0,D8&lt;&gt;0,F8&lt;&gt;0),(EXP(LN(F8/D8)/(F$6-D$6))-1)*100,0)</f>
        <v>0.25192424937572344</v>
      </c>
      <c r="H82" s="18">
        <f t="shared" ref="H82:H107" si="98">IF($F$6-$D$6 &lt;&gt; 0,(EXP(LN(1+(H45/100))/($F$6-$D$6))-1)*100,0)</f>
        <v>0.25192424937572344</v>
      </c>
      <c r="I82" s="18">
        <f t="shared" ref="I82:I107" si="99">IF(D8&gt;0,((1+(I8/D8))^(1/($F$6-$D$6))-1)*100,0)</f>
        <v>2.7302935095131708</v>
      </c>
      <c r="J82" s="18">
        <f t="shared" ref="J82:J107" si="100">IF($F$6-$D$6 &lt;&gt; 0,(EXP(LN(1+(J45/100))/($F$6-$D$6))-1)*100,0)</f>
        <v>2.9040796832030313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2.9031554273097226</v>
      </c>
      <c r="N82" s="18">
        <f t="shared" si="102"/>
        <v>1.5354717762161796</v>
      </c>
      <c r="O82" s="18">
        <f t="shared" si="102"/>
        <v>-1.7619484033004729</v>
      </c>
      <c r="P82" s="18">
        <f t="shared" si="102"/>
        <v>0.57199914912757777</v>
      </c>
      <c r="Q82" s="18">
        <f t="shared" ref="Q82:Q107" si="103">IF(AND(Q$6-O$6 &lt;&gt; 0,O8&lt;&gt;0,Q8&lt;&gt;0),(EXP(LN(Q8/O8)/(Q$6-O$6))-1)*100,0)</f>
        <v>-0.21208032350085171</v>
      </c>
      <c r="S82" s="18">
        <f t="shared" ref="S82:S107" si="104">IF($F$6-$D$6 &lt;&gt; 0,(EXP(LN(1+(S45/100))/($F$6-$D$6))-1)*100,0)</f>
        <v>-0.21208032350085171</v>
      </c>
      <c r="T82" s="18">
        <f t="shared" ref="T82:T107" si="105">IF(O8&gt;0,((1+(T8/O8))^(1/($F$6-$D$6))-1)*100,0)</f>
        <v>2.4320662276142047</v>
      </c>
      <c r="U82" s="18">
        <f t="shared" ref="U82:U107" si="106">IF($F$6-$D$6 &lt;&gt; 0,(EXP(LN(1+(U45/100))/($F$6-$D$6))-1)*100,0)</f>
        <v>2.281255672304261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6.3483892191953162</v>
      </c>
      <c r="Y82" s="18">
        <f t="shared" si="108"/>
        <v>2.4890445936560646</v>
      </c>
      <c r="Z82" s="18">
        <f t="shared" si="108"/>
        <v>-2.0271560239371045E-2</v>
      </c>
      <c r="AA82" s="18">
        <f t="shared" si="108"/>
        <v>1.5828397572613007</v>
      </c>
      <c r="AB82" s="18">
        <f t="shared" ref="AB82:AB107" si="109">IF(AND(AB$6-Z$6 &lt;&gt; 0,Z8&lt;&gt;0,AB8&lt;&gt;0),(EXP(LN(AB8/Z8)/(AB$6-Z$6))-1)*100,0)</f>
        <v>1.0456333867338019</v>
      </c>
      <c r="AD82" s="18">
        <f t="shared" ref="AD82:AD107" si="110">IF($F$6-$D$6 &lt;&gt; 0,(EXP(LN(1+(AD45/100))/($F$6-$D$6))-1)*100,0)</f>
        <v>1.0456333867338019</v>
      </c>
      <c r="AE82" s="18">
        <f t="shared" ref="AE82:AE107" si="111">IF(Z8&gt;0,((1+(AE8/Z8))^(1/($F$6-$D$6))-1)*100,0)</f>
        <v>3.256886449780505</v>
      </c>
      <c r="AF82" s="18">
        <f t="shared" ref="AF82:AF107" si="112">IF($F$6-$D$6 &lt;&gt; 0,(EXP(LN(1+(AF45/100))/($F$6-$D$6))-1)*100,0)</f>
        <v>3.9427995265368665</v>
      </c>
    </row>
    <row r="83" spans="1:32" x14ac:dyDescent="0.2">
      <c r="A83" t="str">
        <f t="shared" si="95"/>
        <v>12 Other managers and proprietors</v>
      </c>
      <c r="B83" s="18">
        <f t="shared" si="96"/>
        <v>1.2743126736661559</v>
      </c>
      <c r="C83" s="18">
        <f t="shared" si="96"/>
        <v>-0.26420122136868729</v>
      </c>
      <c r="D83" s="18">
        <f t="shared" si="96"/>
        <v>4.701488346636018</v>
      </c>
      <c r="E83" s="18">
        <f t="shared" si="96"/>
        <v>1.5316632296111798</v>
      </c>
      <c r="F83" s="18">
        <f t="shared" si="97"/>
        <v>2.5774626435718595</v>
      </c>
      <c r="H83" s="18">
        <f t="shared" si="98"/>
        <v>2.5774626435718595</v>
      </c>
      <c r="I83" s="18">
        <f t="shared" si="99"/>
        <v>3.7542399465049892</v>
      </c>
      <c r="J83" s="18">
        <f t="shared" si="100"/>
        <v>5.4064160279710949</v>
      </c>
      <c r="L83" t="str">
        <f t="shared" si="101"/>
        <v>12 Other managers and proprietors</v>
      </c>
      <c r="M83" s="18">
        <f t="shared" si="102"/>
        <v>1.1416211089657624</v>
      </c>
      <c r="N83" s="18">
        <f t="shared" si="102"/>
        <v>-4.9664580413153132</v>
      </c>
      <c r="O83" s="18">
        <f t="shared" si="102"/>
        <v>5.2140272562483769</v>
      </c>
      <c r="P83" s="18">
        <f t="shared" si="102"/>
        <v>1.3903014588928508</v>
      </c>
      <c r="Q83" s="18">
        <f t="shared" si="103"/>
        <v>2.6491815542488251</v>
      </c>
      <c r="S83" s="18">
        <f t="shared" si="104"/>
        <v>2.6491815542488251</v>
      </c>
      <c r="T83" s="18">
        <f t="shared" si="105"/>
        <v>3.4687045655444004</v>
      </c>
      <c r="U83" s="18">
        <f t="shared" si="106"/>
        <v>5.2290653465082659</v>
      </c>
      <c r="W83" t="str">
        <f t="shared" si="107"/>
        <v>12 Other managers and proprietors</v>
      </c>
      <c r="X83" s="18">
        <f t="shared" si="108"/>
        <v>1.4575693348306329</v>
      </c>
      <c r="Y83" s="18">
        <f t="shared" si="108"/>
        <v>6.1795217631850585</v>
      </c>
      <c r="Z83" s="18">
        <f t="shared" si="108"/>
        <v>4.0588350021395048</v>
      </c>
      <c r="AA83" s="18">
        <f t="shared" si="108"/>
        <v>1.7122863645941955</v>
      </c>
      <c r="AB83" s="18">
        <f t="shared" si="109"/>
        <v>2.488530068100947</v>
      </c>
      <c r="AD83" s="18">
        <f t="shared" si="110"/>
        <v>2.488530068100947</v>
      </c>
      <c r="AE83" s="18">
        <f t="shared" si="111"/>
        <v>4.0900650643073799</v>
      </c>
      <c r="AF83" s="18">
        <f t="shared" si="112"/>
        <v>5.6183829328244173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2.9015037070473149</v>
      </c>
      <c r="C84" s="18">
        <f t="shared" si="96"/>
        <v>4.4848503685015695</v>
      </c>
      <c r="D84" s="18">
        <f t="shared" si="96"/>
        <v>1.237038218339781</v>
      </c>
      <c r="E84" s="18">
        <f t="shared" si="96"/>
        <v>1.0524188730483219</v>
      </c>
      <c r="F84" s="18">
        <f t="shared" si="97"/>
        <v>1.1139212157723177</v>
      </c>
      <c r="H84" s="18">
        <f t="shared" si="98"/>
        <v>1.1139212157723177</v>
      </c>
      <c r="I84" s="18">
        <f t="shared" si="99"/>
        <v>2.3155773795088042</v>
      </c>
      <c r="J84" s="18">
        <f t="shared" si="100"/>
        <v>3.1418610532039093</v>
      </c>
      <c r="L84" t="str">
        <f t="shared" si="101"/>
        <v>21 Science, research, engineering and technology professionals</v>
      </c>
      <c r="M84" s="18">
        <f t="shared" si="102"/>
        <v>3.0350424427118439</v>
      </c>
      <c r="N84" s="18">
        <f t="shared" si="102"/>
        <v>0.41576582655984407</v>
      </c>
      <c r="O84" s="18">
        <f t="shared" si="102"/>
        <v>0.52315083257037376</v>
      </c>
      <c r="P84" s="18">
        <f t="shared" si="102"/>
        <v>0.77835381268702708</v>
      </c>
      <c r="Q84" s="18">
        <f t="shared" si="103"/>
        <v>0.69321424529535935</v>
      </c>
      <c r="S84" s="18">
        <f t="shared" si="104"/>
        <v>0.69321424529535935</v>
      </c>
      <c r="T84" s="18">
        <f t="shared" si="105"/>
        <v>1.9668351971739106</v>
      </c>
      <c r="U84" s="18">
        <f t="shared" si="106"/>
        <v>2.5009609990476411</v>
      </c>
      <c r="W84" t="str">
        <f t="shared" si="107"/>
        <v>21 Science, research, engineering and technology professionals</v>
      </c>
      <c r="X84" s="18">
        <f t="shared" si="108"/>
        <v>2.4157253816098123</v>
      </c>
      <c r="Y84" s="18">
        <f t="shared" si="108"/>
        <v>19.512081986958819</v>
      </c>
      <c r="Z84" s="18">
        <f t="shared" si="108"/>
        <v>3.3325932012779225</v>
      </c>
      <c r="AA84" s="18">
        <f t="shared" si="108"/>
        <v>1.7615418913142555</v>
      </c>
      <c r="AB84" s="18">
        <f t="shared" si="109"/>
        <v>2.2825535669668495</v>
      </c>
      <c r="AD84" s="18">
        <f t="shared" si="110"/>
        <v>2.2825535669668495</v>
      </c>
      <c r="AE84" s="18">
        <f t="shared" si="111"/>
        <v>3.3027217787567897</v>
      </c>
      <c r="AF84" s="18">
        <f t="shared" si="112"/>
        <v>4.8367615960614119</v>
      </c>
    </row>
    <row r="85" spans="1:32" x14ac:dyDescent="0.2">
      <c r="A85" t="str">
        <f t="shared" si="95"/>
        <v>22 Health professionals</v>
      </c>
      <c r="B85" s="18">
        <f t="shared" si="96"/>
        <v>4.6888973046679716</v>
      </c>
      <c r="C85" s="18">
        <f t="shared" si="96"/>
        <v>-1.691395925467909</v>
      </c>
      <c r="D85" s="18">
        <f t="shared" si="96"/>
        <v>1.2871295228955359</v>
      </c>
      <c r="E85" s="18">
        <f t="shared" si="96"/>
        <v>0.72812571464906384</v>
      </c>
      <c r="F85" s="18">
        <f t="shared" si="97"/>
        <v>0.91411668020233705</v>
      </c>
      <c r="H85" s="18">
        <f t="shared" si="98"/>
        <v>0.91411668020233705</v>
      </c>
      <c r="I85" s="18">
        <f t="shared" si="99"/>
        <v>3.1048311412205987</v>
      </c>
      <c r="J85" s="18">
        <f t="shared" si="100"/>
        <v>3.7144142115411949</v>
      </c>
      <c r="L85" t="str">
        <f t="shared" si="101"/>
        <v>22 Health professionals</v>
      </c>
      <c r="M85" s="18">
        <f t="shared" si="102"/>
        <v>4.3527401953081357</v>
      </c>
      <c r="N85" s="18">
        <f t="shared" si="102"/>
        <v>7.2188624056322093</v>
      </c>
      <c r="O85" s="18">
        <f t="shared" si="102"/>
        <v>1.0542738479524472</v>
      </c>
      <c r="P85" s="18">
        <f t="shared" si="102"/>
        <v>0.68530688413928065</v>
      </c>
      <c r="Q85" s="18">
        <f t="shared" si="103"/>
        <v>0.8081459438345151</v>
      </c>
      <c r="S85" s="18">
        <f t="shared" si="104"/>
        <v>0.8081459438345151</v>
      </c>
      <c r="T85" s="18">
        <f t="shared" si="105"/>
        <v>2.2660427192442212</v>
      </c>
      <c r="U85" s="18">
        <f t="shared" si="106"/>
        <v>2.8659199216618969</v>
      </c>
      <c r="W85" t="str">
        <f t="shared" si="107"/>
        <v>22 Health professionals</v>
      </c>
      <c r="X85" s="18">
        <f t="shared" si="108"/>
        <v>4.7768866914075447</v>
      </c>
      <c r="Y85" s="18">
        <f t="shared" si="108"/>
        <v>-4.0001176489726564</v>
      </c>
      <c r="Z85" s="18">
        <f t="shared" si="108"/>
        <v>1.3541175678640549</v>
      </c>
      <c r="AA85" s="18">
        <f t="shared" si="108"/>
        <v>0.74030483998299701</v>
      </c>
      <c r="AB85" s="18">
        <f t="shared" si="109"/>
        <v>0.9444949309669104</v>
      </c>
      <c r="AD85" s="18">
        <f t="shared" si="110"/>
        <v>0.9444949309669104</v>
      </c>
      <c r="AE85" s="18">
        <f t="shared" si="111"/>
        <v>3.3307222488258681</v>
      </c>
      <c r="AF85" s="18">
        <f t="shared" si="112"/>
        <v>3.9428286079808528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2.307554205592921</v>
      </c>
      <c r="C86" s="18">
        <f t="shared" si="96"/>
        <v>1.7244167466337057</v>
      </c>
      <c r="D86" s="18">
        <f t="shared" si="96"/>
        <v>0.50710585262672137</v>
      </c>
      <c r="E86" s="18">
        <f t="shared" si="96"/>
        <v>0.7606378237714928</v>
      </c>
      <c r="F86" s="18">
        <f t="shared" si="97"/>
        <v>0.67605618611210616</v>
      </c>
      <c r="H86" s="18">
        <f t="shared" si="98"/>
        <v>0.67605618611210616</v>
      </c>
      <c r="I86" s="18">
        <f t="shared" si="99"/>
        <v>2.9224230264565776</v>
      </c>
      <c r="J86" s="18">
        <f t="shared" si="100"/>
        <v>3.3815149045610005</v>
      </c>
      <c r="L86" t="str">
        <f t="shared" si="101"/>
        <v>23 Teaching and other educational professionals</v>
      </c>
      <c r="M86" s="18">
        <f t="shared" si="102"/>
        <v>0.96671742354170753</v>
      </c>
      <c r="N86" s="18">
        <f t="shared" si="102"/>
        <v>7.279160778638083</v>
      </c>
      <c r="O86" s="18">
        <f t="shared" si="102"/>
        <v>1.2614677343862901</v>
      </c>
      <c r="P86" s="18">
        <f t="shared" si="102"/>
        <v>0.71361308382966726</v>
      </c>
      <c r="Q86" s="18">
        <f t="shared" si="103"/>
        <v>0.89590116663291752</v>
      </c>
      <c r="S86" s="18">
        <f t="shared" si="104"/>
        <v>0.89590116663291752</v>
      </c>
      <c r="T86" s="18">
        <f t="shared" si="105"/>
        <v>2.5749526298249004</v>
      </c>
      <c r="U86" s="18">
        <f t="shared" si="106"/>
        <v>3.2147731155249382</v>
      </c>
      <c r="W86" t="str">
        <f t="shared" si="107"/>
        <v>23 Teaching and other educational professionals</v>
      </c>
      <c r="X86" s="18">
        <f t="shared" si="108"/>
        <v>2.8979560198627574</v>
      </c>
      <c r="Y86" s="18">
        <f t="shared" si="108"/>
        <v>-0.60810815538310248</v>
      </c>
      <c r="Z86" s="18">
        <f t="shared" si="108"/>
        <v>0.15760683908561113</v>
      </c>
      <c r="AA86" s="18">
        <f t="shared" si="108"/>
        <v>0.78308218137410623</v>
      </c>
      <c r="AB86" s="18">
        <f t="shared" si="109"/>
        <v>0.57415759662078347</v>
      </c>
      <c r="AD86" s="18">
        <f t="shared" si="110"/>
        <v>0.57415759662078347</v>
      </c>
      <c r="AE86" s="18">
        <f t="shared" si="111"/>
        <v>3.0746557380895601</v>
      </c>
      <c r="AF86" s="18">
        <f t="shared" si="112"/>
        <v>3.4558658965772482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3.9306784559595576</v>
      </c>
      <c r="C87" s="18">
        <f t="shared" si="96"/>
        <v>6.5945399374019997</v>
      </c>
      <c r="D87" s="18">
        <f t="shared" si="96"/>
        <v>2.3408620692718873</v>
      </c>
      <c r="E87" s="18">
        <f t="shared" si="96"/>
        <v>1.1973575625662924</v>
      </c>
      <c r="F87" s="18">
        <f t="shared" si="97"/>
        <v>1.577098975689939</v>
      </c>
      <c r="H87" s="18">
        <f t="shared" si="98"/>
        <v>1.577098975689939</v>
      </c>
      <c r="I87" s="18">
        <f t="shared" si="99"/>
        <v>2.9554228411633465</v>
      </c>
      <c r="J87" s="18">
        <f t="shared" si="100"/>
        <v>4.0441171197179049</v>
      </c>
      <c r="L87" t="str">
        <f t="shared" si="101"/>
        <v>24 Business, media and public service professionals</v>
      </c>
      <c r="M87" s="18">
        <f t="shared" si="102"/>
        <v>2.6553659431420407</v>
      </c>
      <c r="N87" s="18">
        <f t="shared" si="102"/>
        <v>5.1533725387894247</v>
      </c>
      <c r="O87" s="18">
        <f t="shared" si="102"/>
        <v>2.5952051364449114</v>
      </c>
      <c r="P87" s="18">
        <f t="shared" si="102"/>
        <v>1.0439728024772554</v>
      </c>
      <c r="Q87" s="18">
        <f t="shared" si="103"/>
        <v>1.5584265201881831</v>
      </c>
      <c r="S87" s="18">
        <f t="shared" si="104"/>
        <v>1.5584265201881831</v>
      </c>
      <c r="T87" s="18">
        <f t="shared" si="105"/>
        <v>2.6801587317070386</v>
      </c>
      <c r="U87" s="18">
        <f t="shared" si="106"/>
        <v>3.7934298266387723</v>
      </c>
      <c r="W87" t="str">
        <f t="shared" si="107"/>
        <v>24 Business, media and public service professionals</v>
      </c>
      <c r="X87" s="18">
        <f t="shared" si="108"/>
        <v>5.6609250774458442</v>
      </c>
      <c r="Y87" s="18">
        <f t="shared" si="108"/>
        <v>8.4138492906922444</v>
      </c>
      <c r="Z87" s="18">
        <f t="shared" si="108"/>
        <v>2.0259554369704613</v>
      </c>
      <c r="AA87" s="18">
        <f t="shared" si="108"/>
        <v>1.3875349481625721</v>
      </c>
      <c r="AB87" s="18">
        <f t="shared" si="109"/>
        <v>1.5998966640263568</v>
      </c>
      <c r="AD87" s="18">
        <f t="shared" si="110"/>
        <v>1.5998966640263568</v>
      </c>
      <c r="AE87" s="18">
        <f t="shared" si="111"/>
        <v>3.2790094665559932</v>
      </c>
      <c r="AF87" s="18">
        <f t="shared" si="112"/>
        <v>4.339978069028616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3.7900982903085634</v>
      </c>
      <c r="C88" s="18">
        <f t="shared" si="96"/>
        <v>9.3814801574547459</v>
      </c>
      <c r="D88" s="18">
        <f t="shared" si="96"/>
        <v>-2.3143629349718031</v>
      </c>
      <c r="E88" s="18">
        <f t="shared" si="96"/>
        <v>0.80396627069911908</v>
      </c>
      <c r="F88" s="18">
        <f t="shared" si="97"/>
        <v>-0.24638313535978451</v>
      </c>
      <c r="H88" s="18">
        <f t="shared" si="98"/>
        <v>-0.24638313535978451</v>
      </c>
      <c r="I88" s="18">
        <f t="shared" si="99"/>
        <v>2.1673924044869342</v>
      </c>
      <c r="J88" s="18">
        <f t="shared" si="100"/>
        <v>1.9857739246992079</v>
      </c>
      <c r="L88" t="str">
        <f t="shared" si="101"/>
        <v>31 Science, engineering and technology associate professionals</v>
      </c>
      <c r="M88" s="18">
        <f t="shared" si="102"/>
        <v>4.942200220770232</v>
      </c>
      <c r="N88" s="18">
        <f t="shared" si="102"/>
        <v>4.8155482285033191</v>
      </c>
      <c r="O88" s="18">
        <f t="shared" si="102"/>
        <v>-3.7878636287571155</v>
      </c>
      <c r="P88" s="18">
        <f t="shared" si="102"/>
        <v>0.24120281668660315</v>
      </c>
      <c r="Q88" s="18">
        <f t="shared" si="103"/>
        <v>-1.1202259056063868</v>
      </c>
      <c r="S88" s="18">
        <f t="shared" si="104"/>
        <v>-1.1202259056063868</v>
      </c>
      <c r="T88" s="18">
        <f t="shared" si="105"/>
        <v>1.7851872171900984</v>
      </c>
      <c r="U88" s="18">
        <f t="shared" si="106"/>
        <v>0.92730214926943777</v>
      </c>
      <c r="W88" t="str">
        <f t="shared" si="107"/>
        <v>31 Science, engineering and technology associate professionals</v>
      </c>
      <c r="X88" s="18">
        <f t="shared" si="108"/>
        <v>1.0765592892267861</v>
      </c>
      <c r="Y88" s="18">
        <f t="shared" si="108"/>
        <v>21.19777429758738</v>
      </c>
      <c r="Z88" s="18">
        <f t="shared" si="108"/>
        <v>0.69436816096217768</v>
      </c>
      <c r="AA88" s="18">
        <f t="shared" si="108"/>
        <v>1.7419444566808107</v>
      </c>
      <c r="AB88" s="18">
        <f t="shared" si="109"/>
        <v>1.3915469806900171</v>
      </c>
      <c r="AD88" s="18">
        <f t="shared" si="110"/>
        <v>1.3915469806900171</v>
      </c>
      <c r="AE88" s="18">
        <f t="shared" si="111"/>
        <v>2.9566308618176107</v>
      </c>
      <c r="AF88" s="18">
        <f t="shared" si="112"/>
        <v>3.913087779589608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3.5204069069075361</v>
      </c>
      <c r="C89" s="18">
        <f t="shared" si="96"/>
        <v>1.3636342682453062</v>
      </c>
      <c r="D89" s="18">
        <f t="shared" si="96"/>
        <v>0.12505224762440204</v>
      </c>
      <c r="E89" s="18">
        <f t="shared" si="96"/>
        <v>0.8721959814550706</v>
      </c>
      <c r="F89" s="18">
        <f t="shared" si="97"/>
        <v>0.62253064180457507</v>
      </c>
      <c r="H89" s="18">
        <f t="shared" si="98"/>
        <v>0.62253064180457507</v>
      </c>
      <c r="I89" s="18">
        <f t="shared" si="99"/>
        <v>3.1466412545624101</v>
      </c>
      <c r="J89" s="18">
        <f t="shared" si="100"/>
        <v>3.5565535742587695</v>
      </c>
      <c r="L89" t="str">
        <f t="shared" si="101"/>
        <v>32 Health and social care associate professionals</v>
      </c>
      <c r="M89" s="18">
        <f t="shared" si="102"/>
        <v>0.48652455691242658</v>
      </c>
      <c r="N89" s="18">
        <f t="shared" si="102"/>
        <v>13.61645891507932</v>
      </c>
      <c r="O89" s="18">
        <f t="shared" si="102"/>
        <v>-2.1236077341564408</v>
      </c>
      <c r="P89" s="18">
        <f t="shared" si="102"/>
        <v>0.61906242420424196</v>
      </c>
      <c r="Q89" s="18">
        <f>IF(AND(Q$6-O$6 &lt;&gt; 0,O15&lt;&gt;0,Q15&lt;&gt;0),(EXP(LN(Q15/O15)/(Q$6-O$6))-1)*100,0)</f>
        <v>-0.30359570500865241</v>
      </c>
      <c r="S89" s="18">
        <f t="shared" si="104"/>
        <v>-0.30359570500865241</v>
      </c>
      <c r="T89" s="18">
        <f t="shared" si="105"/>
        <v>2.3861147362473467</v>
      </c>
      <c r="U89" s="18">
        <f t="shared" si="106"/>
        <v>2.1692735556597675</v>
      </c>
      <c r="W89" t="str">
        <f t="shared" si="107"/>
        <v>32 Health and social care associate professionals</v>
      </c>
      <c r="X89" s="18">
        <f t="shared" si="108"/>
        <v>4.25222145367814</v>
      </c>
      <c r="Y89" s="18">
        <f t="shared" si="108"/>
        <v>-1.3308033488524162</v>
      </c>
      <c r="Z89" s="18">
        <f t="shared" si="108"/>
        <v>0.66361679290103393</v>
      </c>
      <c r="AA89" s="18">
        <f t="shared" si="108"/>
        <v>0.92713799505390604</v>
      </c>
      <c r="AB89" s="18">
        <f t="shared" si="109"/>
        <v>0.83922103268909698</v>
      </c>
      <c r="AD89" s="18">
        <f t="shared" si="110"/>
        <v>0.83922103268909698</v>
      </c>
      <c r="AE89" s="18">
        <f t="shared" si="111"/>
        <v>3.3273568735451731</v>
      </c>
      <c r="AF89" s="18">
        <f t="shared" si="112"/>
        <v>3.8700025608645827</v>
      </c>
    </row>
    <row r="90" spans="1:32" x14ac:dyDescent="0.2">
      <c r="A90" t="str">
        <f t="shared" si="95"/>
        <v>33 Protective service occupations</v>
      </c>
      <c r="B90" s="18">
        <f t="shared" si="96"/>
        <v>-0.77436472170143711</v>
      </c>
      <c r="C90" s="18">
        <f t="shared" si="96"/>
        <v>6.086388817510846</v>
      </c>
      <c r="D90" s="18">
        <f t="shared" si="96"/>
        <v>3.8016775805248093</v>
      </c>
      <c r="E90" s="18">
        <f t="shared" si="96"/>
        <v>1.4171134758472981</v>
      </c>
      <c r="F90" s="18">
        <f t="shared" si="97"/>
        <v>2.2058186395445878</v>
      </c>
      <c r="H90" s="18">
        <f t="shared" si="98"/>
        <v>2.2058186395445878</v>
      </c>
      <c r="I90" s="18">
        <f t="shared" si="99"/>
        <v>2.4434692609569097</v>
      </c>
      <c r="J90" s="18">
        <f t="shared" si="100"/>
        <v>4.0865165020759875</v>
      </c>
      <c r="L90" t="str">
        <f t="shared" si="101"/>
        <v>33 Protective service occupations</v>
      </c>
      <c r="M90" s="18">
        <f t="shared" si="102"/>
        <v>-1.7328594102189343</v>
      </c>
      <c r="N90" s="18">
        <f t="shared" si="102"/>
        <v>4.2380121552702654</v>
      </c>
      <c r="O90" s="18">
        <f t="shared" si="102"/>
        <v>2.8003606655164326</v>
      </c>
      <c r="P90" s="18">
        <f t="shared" si="102"/>
        <v>0.75553662623581985</v>
      </c>
      <c r="Q90" s="18">
        <f t="shared" si="103"/>
        <v>1.4325848790283313</v>
      </c>
      <c r="S90" s="18">
        <f t="shared" si="104"/>
        <v>1.4325848790283313</v>
      </c>
      <c r="T90" s="18">
        <f t="shared" si="105"/>
        <v>1.898438336165742</v>
      </c>
      <c r="U90" s="18">
        <f t="shared" si="106"/>
        <v>3.025400861258043</v>
      </c>
      <c r="W90" t="str">
        <f t="shared" si="107"/>
        <v>33 Protective service occupations</v>
      </c>
      <c r="X90" s="18">
        <f t="shared" si="108"/>
        <v>2.235680666303419</v>
      </c>
      <c r="Y90" s="18">
        <f t="shared" si="108"/>
        <v>11.346624239486003</v>
      </c>
      <c r="Z90" s="18">
        <f t="shared" si="108"/>
        <v>6.2956390196500012</v>
      </c>
      <c r="AA90" s="18">
        <f t="shared" si="108"/>
        <v>2.7798795267136578</v>
      </c>
      <c r="AB90" s="18">
        <f t="shared" si="109"/>
        <v>3.938685145937848</v>
      </c>
      <c r="AD90" s="18">
        <f t="shared" si="110"/>
        <v>3.938685145937848</v>
      </c>
      <c r="AE90" s="18">
        <f t="shared" si="111"/>
        <v>3.7242783639281241</v>
      </c>
      <c r="AF90" s="18">
        <f t="shared" si="112"/>
        <v>6.3434705684482617</v>
      </c>
    </row>
    <row r="91" spans="1:32" x14ac:dyDescent="0.2">
      <c r="A91" t="str">
        <f t="shared" si="95"/>
        <v>34 Culture, media and sports occupations</v>
      </c>
      <c r="B91" s="18">
        <f t="shared" si="96"/>
        <v>-1.182388929505318</v>
      </c>
      <c r="C91" s="18">
        <f t="shared" si="96"/>
        <v>7.6738397281622683</v>
      </c>
      <c r="D91" s="18">
        <f t="shared" si="96"/>
        <v>-0.64903328693256546</v>
      </c>
      <c r="E91" s="18">
        <f t="shared" si="96"/>
        <v>0.87379400811407049</v>
      </c>
      <c r="F91" s="18">
        <f t="shared" si="97"/>
        <v>0.36360891853826072</v>
      </c>
      <c r="H91" s="18">
        <f t="shared" si="98"/>
        <v>0.36360891853826072</v>
      </c>
      <c r="I91" s="18">
        <f t="shared" si="99"/>
        <v>2.579072143076222</v>
      </c>
      <c r="J91" s="18">
        <f t="shared" si="100"/>
        <v>2.8356848907250765</v>
      </c>
      <c r="L91" t="str">
        <f t="shared" si="101"/>
        <v>34 Culture, media and sports occupations</v>
      </c>
      <c r="M91" s="18">
        <f t="shared" si="102"/>
        <v>-2.4598731174151345</v>
      </c>
      <c r="N91" s="18">
        <f t="shared" si="102"/>
        <v>3.0212500602374348</v>
      </c>
      <c r="O91" s="18">
        <f t="shared" si="102"/>
        <v>-0.34470219483233588</v>
      </c>
      <c r="P91" s="18">
        <f t="shared" si="102"/>
        <v>1.184005221286033</v>
      </c>
      <c r="Q91" s="18">
        <f t="shared" si="103"/>
        <v>0.67184810090297198</v>
      </c>
      <c r="S91" s="18">
        <f t="shared" si="104"/>
        <v>0.67184810090297198</v>
      </c>
      <c r="T91" s="18">
        <f t="shared" si="105"/>
        <v>2.3186257481037531</v>
      </c>
      <c r="U91" s="18">
        <f t="shared" si="106"/>
        <v>2.8126038452905622</v>
      </c>
      <c r="W91" t="str">
        <f t="shared" si="107"/>
        <v>34 Culture, media and sports occupations</v>
      </c>
      <c r="X91" s="18">
        <f t="shared" si="108"/>
        <v>0.23212075371084051</v>
      </c>
      <c r="Y91" s="18">
        <f t="shared" si="108"/>
        <v>12.486608637098961</v>
      </c>
      <c r="Z91" s="18">
        <f>IF(AND(AA$6-Z$6 &lt;&gt; 0,Z17&lt;&gt;0,AA17&lt;&gt;0),(EXP(LN(AA17/Z17)/(AA$6-Z$6))-1)*100,0)</f>
        <v>-0.94083263335521528</v>
      </c>
      <c r="AA91" s="18">
        <f t="shared" si="108"/>
        <v>0.56244005173826661</v>
      </c>
      <c r="AB91" s="18">
        <f t="shared" si="109"/>
        <v>5.8831334270981195E-2</v>
      </c>
      <c r="AD91" s="18">
        <f t="shared" si="110"/>
        <v>5.8831334270981195E-2</v>
      </c>
      <c r="AE91" s="18">
        <f t="shared" si="111"/>
        <v>2.8175570296084862</v>
      </c>
      <c r="AF91" s="18">
        <f t="shared" si="112"/>
        <v>2.8574848134019337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1.5615232558007008</v>
      </c>
      <c r="C92" s="18">
        <f t="shared" si="96"/>
        <v>2.7739901248910348</v>
      </c>
      <c r="D92" s="18">
        <f t="shared" si="96"/>
        <v>-0.52048984650967522</v>
      </c>
      <c r="E92" s="18">
        <f t="shared" si="96"/>
        <v>0.47148854367933257</v>
      </c>
      <c r="F92" s="18">
        <f t="shared" si="97"/>
        <v>0.13973484570035666</v>
      </c>
      <c r="H92" s="18">
        <f t="shared" si="98"/>
        <v>0.13973484570035666</v>
      </c>
      <c r="I92" s="18">
        <f t="shared" si="99"/>
        <v>2.5220023296547156</v>
      </c>
      <c r="J92" s="18">
        <f t="shared" si="100"/>
        <v>2.62089944844901</v>
      </c>
      <c r="L92" t="str">
        <f t="shared" si="101"/>
        <v>35 Business and public service associate professionals</v>
      </c>
      <c r="M92" s="18">
        <f t="shared" si="102"/>
        <v>0.96671759458069051</v>
      </c>
      <c r="N92" s="18">
        <f t="shared" si="102"/>
        <v>3.890935595409184</v>
      </c>
      <c r="O92" s="18">
        <f t="shared" si="102"/>
        <v>-1.0407094336737366</v>
      </c>
      <c r="P92" s="18">
        <f t="shared" si="102"/>
        <v>0.15146340284695192</v>
      </c>
      <c r="Q92" s="18">
        <f t="shared" si="103"/>
        <v>-0.24751486117934318</v>
      </c>
      <c r="S92" s="18">
        <f t="shared" si="104"/>
        <v>-0.24751486117934318</v>
      </c>
      <c r="T92" s="18">
        <f t="shared" si="105"/>
        <v>2.1003144987628009</v>
      </c>
      <c r="U92" s="18">
        <f t="shared" si="106"/>
        <v>1.9161575191996683</v>
      </c>
      <c r="W92" t="str">
        <f t="shared" si="107"/>
        <v>35 Business and public service associate professionals</v>
      </c>
      <c r="X92" s="18">
        <f t="shared" si="108"/>
        <v>2.2176913537036436</v>
      </c>
      <c r="Y92" s="18">
        <f t="shared" si="108"/>
        <v>1.5791651101774162</v>
      </c>
      <c r="Z92" s="18">
        <f t="shared" si="108"/>
        <v>3.6473802834802171E-2</v>
      </c>
      <c r="AA92" s="18">
        <f t="shared" si="108"/>
        <v>0.7937635850986835</v>
      </c>
      <c r="AB92" s="18">
        <f t="shared" si="109"/>
        <v>0.54069881501828121</v>
      </c>
      <c r="AD92" s="18">
        <f t="shared" si="110"/>
        <v>0.54069881501828121</v>
      </c>
      <c r="AE92" s="18">
        <f t="shared" si="111"/>
        <v>2.9571401520092744</v>
      </c>
      <c r="AF92" s="18">
        <f t="shared" si="112"/>
        <v>3.321463382268508</v>
      </c>
    </row>
    <row r="93" spans="1:32" x14ac:dyDescent="0.2">
      <c r="A93" t="str">
        <f t="shared" si="95"/>
        <v>41 Administrative occupations</v>
      </c>
      <c r="B93" s="18">
        <f t="shared" si="96"/>
        <v>-0.52405180591950096</v>
      </c>
      <c r="C93" s="18">
        <f t="shared" si="96"/>
        <v>3.1285453231666205</v>
      </c>
      <c r="D93" s="18">
        <f t="shared" si="96"/>
        <v>-1.7889142400716151</v>
      </c>
      <c r="E93" s="18">
        <f t="shared" si="96"/>
        <v>-0.79054271012168886</v>
      </c>
      <c r="F93" s="18">
        <f t="shared" si="97"/>
        <v>-1.1244558235274704</v>
      </c>
      <c r="H93" s="18">
        <f t="shared" si="98"/>
        <v>-1.1244558235274704</v>
      </c>
      <c r="I93" s="18">
        <f t="shared" si="99"/>
        <v>2.5057757385557489</v>
      </c>
      <c r="J93" s="18">
        <f t="shared" si="100"/>
        <v>1.7305067657275686</v>
      </c>
      <c r="L93" t="str">
        <f t="shared" si="101"/>
        <v>41 Administrative occupations</v>
      </c>
      <c r="M93" s="18">
        <f t="shared" si="102"/>
        <v>-1.8281461443937053</v>
      </c>
      <c r="N93" s="18">
        <f t="shared" si="102"/>
        <v>17.059063733556854</v>
      </c>
      <c r="O93" s="18">
        <f t="shared" si="102"/>
        <v>-1.2892905089767148</v>
      </c>
      <c r="P93" s="18">
        <f t="shared" si="102"/>
        <v>0.62086022421288245</v>
      </c>
      <c r="Q93" s="18">
        <f t="shared" si="103"/>
        <v>-1.9928794040746656E-2</v>
      </c>
      <c r="S93" s="18">
        <f t="shared" si="104"/>
        <v>-1.9928794040746656E-2</v>
      </c>
      <c r="T93" s="18">
        <f t="shared" si="105"/>
        <v>2.039489039559661</v>
      </c>
      <c r="U93" s="18">
        <f t="shared" si="106"/>
        <v>2.0244726077490061</v>
      </c>
      <c r="W93" t="str">
        <f t="shared" si="107"/>
        <v>41 Administrative occupations</v>
      </c>
      <c r="X93" s="18">
        <f t="shared" si="108"/>
        <v>-9.8891604775264152E-2</v>
      </c>
      <c r="Y93" s="18">
        <f t="shared" si="108"/>
        <v>-1.2186610378331908</v>
      </c>
      <c r="Z93" s="18">
        <f t="shared" si="108"/>
        <v>-1.9762807495840362</v>
      </c>
      <c r="AA93" s="18">
        <f t="shared" si="108"/>
        <v>-1.382634006248129</v>
      </c>
      <c r="AB93" s="18">
        <f t="shared" si="109"/>
        <v>-1.5809146510491812</v>
      </c>
      <c r="AD93" s="18">
        <f t="shared" si="110"/>
        <v>-1.5809146510491812</v>
      </c>
      <c r="AE93" s="18">
        <f t="shared" si="111"/>
        <v>2.6709508946536786</v>
      </c>
      <c r="AF93" s="18">
        <f t="shared" si="112"/>
        <v>1.618714057084758</v>
      </c>
    </row>
    <row r="94" spans="1:32" x14ac:dyDescent="0.2">
      <c r="A94" t="str">
        <f t="shared" si="95"/>
        <v>42 Secretarial and related occupations</v>
      </c>
      <c r="B94" s="18">
        <f t="shared" si="96"/>
        <v>-2.3007673930517281</v>
      </c>
      <c r="C94" s="18">
        <f t="shared" si="96"/>
        <v>-1.7214312302603063</v>
      </c>
      <c r="D94" s="18">
        <f t="shared" si="96"/>
        <v>0.58787173553056515</v>
      </c>
      <c r="E94" s="18">
        <f t="shared" si="96"/>
        <v>-2.1907117221591776</v>
      </c>
      <c r="F94" s="18">
        <f t="shared" si="97"/>
        <v>-1.273151884097079</v>
      </c>
      <c r="H94" s="18">
        <f t="shared" si="98"/>
        <v>-1.273151884097079</v>
      </c>
      <c r="I94" s="18">
        <f t="shared" si="99"/>
        <v>2.7871544543076165</v>
      </c>
      <c r="J94" s="18">
        <f t="shared" si="100"/>
        <v>1.9474771202606878</v>
      </c>
      <c r="L94" t="str">
        <f t="shared" si="101"/>
        <v>42 Secretarial and related occupations</v>
      </c>
      <c r="M94" s="18">
        <f t="shared" si="102"/>
        <v>-5.15958188113167</v>
      </c>
      <c r="N94" s="18">
        <f t="shared" si="102"/>
        <v>-8.9229332922439735</v>
      </c>
      <c r="O94" s="18">
        <f t="shared" si="102"/>
        <v>6.2548873414324468</v>
      </c>
      <c r="P94" s="18">
        <f t="shared" si="102"/>
        <v>1.472563345936484</v>
      </c>
      <c r="Q94" s="18">
        <f t="shared" si="103"/>
        <v>3.0422641002187278</v>
      </c>
      <c r="S94" s="18">
        <f t="shared" si="104"/>
        <v>3.0422641002187278</v>
      </c>
      <c r="T94" s="18">
        <f t="shared" si="105"/>
        <v>2.4883147876935574</v>
      </c>
      <c r="U94" s="18">
        <f t="shared" si="106"/>
        <v>4.7760726811144183</v>
      </c>
      <c r="W94" t="str">
        <f t="shared" si="107"/>
        <v>42 Secretarial and related occupations</v>
      </c>
      <c r="X94" s="18">
        <f t="shared" si="108"/>
        <v>-2.1659790966343628</v>
      </c>
      <c r="Y94" s="18">
        <f t="shared" si="108"/>
        <v>-1.4074459130151595</v>
      </c>
      <c r="Z94" s="18">
        <f t="shared" si="108"/>
        <v>0.33110832256453282</v>
      </c>
      <c r="AA94" s="18">
        <f t="shared" si="108"/>
        <v>-2.4264721023136482</v>
      </c>
      <c r="AB94" s="18">
        <f t="shared" si="109"/>
        <v>-1.5158044602548881</v>
      </c>
      <c r="AD94" s="18">
        <f t="shared" si="110"/>
        <v>-1.5158044602548881</v>
      </c>
      <c r="AE94" s="18">
        <f t="shared" si="111"/>
        <v>2.7989392959176573</v>
      </c>
      <c r="AF94" s="18">
        <f t="shared" si="112"/>
        <v>1.8071854696556811</v>
      </c>
    </row>
    <row r="95" spans="1:32" x14ac:dyDescent="0.2">
      <c r="A95" t="str">
        <f t="shared" si="95"/>
        <v>51 Skilled agricultural and related trades</v>
      </c>
      <c r="B95" s="18">
        <f t="shared" si="96"/>
        <v>4.3570979248106267</v>
      </c>
      <c r="C95" s="18">
        <f t="shared" si="96"/>
        <v>-28.441822514363789</v>
      </c>
      <c r="D95" s="18">
        <f t="shared" si="96"/>
        <v>1.2057032550988334</v>
      </c>
      <c r="E95" s="18">
        <f t="shared" si="96"/>
        <v>1.508730253189694</v>
      </c>
      <c r="F95" s="18">
        <f t="shared" si="97"/>
        <v>1.4076205750700899</v>
      </c>
      <c r="H95" s="18">
        <f t="shared" si="98"/>
        <v>1.4076205750700899</v>
      </c>
      <c r="I95" s="18">
        <f t="shared" si="99"/>
        <v>3.2775535854765447</v>
      </c>
      <c r="J95" s="18">
        <f t="shared" si="100"/>
        <v>4.2068027490026028</v>
      </c>
      <c r="L95" t="str">
        <f t="shared" si="101"/>
        <v>51 Skilled agricultural and related trades</v>
      </c>
      <c r="M95" s="18">
        <f t="shared" si="102"/>
        <v>7.6773423775836402</v>
      </c>
      <c r="N95" s="18">
        <f t="shared" si="102"/>
        <v>-37.017789110423671</v>
      </c>
      <c r="O95" s="18">
        <f t="shared" si="102"/>
        <v>0.48179376280814701</v>
      </c>
      <c r="P95" s="18">
        <f t="shared" si="102"/>
        <v>1.3176398559059832</v>
      </c>
      <c r="Q95" s="18">
        <f t="shared" si="103"/>
        <v>1.0382547907472839</v>
      </c>
      <c r="S95" s="18">
        <f t="shared" si="104"/>
        <v>1.0382547907472839</v>
      </c>
      <c r="T95" s="18">
        <f t="shared" si="105"/>
        <v>2.9495627387645884</v>
      </c>
      <c r="U95" s="18">
        <f t="shared" si="106"/>
        <v>3.6580837385132625</v>
      </c>
      <c r="W95" t="str">
        <f t="shared" si="107"/>
        <v>51 Skilled agricultural and related trades</v>
      </c>
      <c r="X95" s="18">
        <f t="shared" si="108"/>
        <v>-8.3786677579966167</v>
      </c>
      <c r="Y95" s="18">
        <f t="shared" si="108"/>
        <v>21.306486277769167</v>
      </c>
      <c r="Z95" s="18">
        <f t="shared" si="108"/>
        <v>3.2691461353321127</v>
      </c>
      <c r="AA95" s="18">
        <f t="shared" si="108"/>
        <v>1.9957874826346256</v>
      </c>
      <c r="AB95" s="18">
        <f t="shared" si="109"/>
        <v>2.4184861669421798</v>
      </c>
      <c r="AD95" s="18">
        <f t="shared" si="110"/>
        <v>2.4184861669421798</v>
      </c>
      <c r="AE95" s="18">
        <f t="shared" si="111"/>
        <v>4.1856608168468812</v>
      </c>
      <c r="AF95" s="18">
        <f t="shared" si="112"/>
        <v>5.6510149000784216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0.5914628305166536</v>
      </c>
      <c r="C96" s="18">
        <f t="shared" si="96"/>
        <v>-10.550588209632883</v>
      </c>
      <c r="D96" s="18">
        <f t="shared" si="96"/>
        <v>0.73875355341397331</v>
      </c>
      <c r="E96" s="18">
        <f t="shared" si="96"/>
        <v>1.8130566894103417E-2</v>
      </c>
      <c r="F96" s="18">
        <f t="shared" si="97"/>
        <v>0.25776363456686546</v>
      </c>
      <c r="H96" s="18">
        <f t="shared" si="98"/>
        <v>0.25776363456686546</v>
      </c>
      <c r="I96" s="18">
        <f t="shared" si="99"/>
        <v>2.2502128131803412</v>
      </c>
      <c r="J96" s="18">
        <f t="shared" si="100"/>
        <v>2.4399384262007828</v>
      </c>
      <c r="L96" t="str">
        <f t="shared" si="101"/>
        <v>52 Skilled metal, electrical and electronic trades</v>
      </c>
      <c r="M96" s="18">
        <f t="shared" si="102"/>
        <v>0.21040901085118691</v>
      </c>
      <c r="N96" s="18">
        <f t="shared" si="102"/>
        <v>-9.9776662310184996</v>
      </c>
      <c r="O96" s="18">
        <f t="shared" si="102"/>
        <v>-4.9068046485911676E-2</v>
      </c>
      <c r="P96" s="18">
        <f t="shared" si="102"/>
        <v>-0.26275019818768897</v>
      </c>
      <c r="Q96" s="18">
        <f t="shared" si="103"/>
        <v>-0.19157362088435548</v>
      </c>
      <c r="S96" s="18">
        <f t="shared" si="104"/>
        <v>-0.19157362088435548</v>
      </c>
      <c r="T96" s="18">
        <f t="shared" si="105"/>
        <v>2.0990604801942592</v>
      </c>
      <c r="U96" s="18">
        <f t="shared" si="106"/>
        <v>1.956348308646394</v>
      </c>
      <c r="W96" t="str">
        <f t="shared" si="107"/>
        <v>52 Skilled metal, electrical and electronic trades</v>
      </c>
      <c r="X96" s="18">
        <f t="shared" si="108"/>
        <v>14.741688130694786</v>
      </c>
      <c r="Y96" s="18">
        <f t="shared" si="108"/>
        <v>-25.88044546237629</v>
      </c>
      <c r="Z96" s="18">
        <f t="shared" si="108"/>
        <v>18.487610514714415</v>
      </c>
      <c r="AA96" s="18">
        <f t="shared" si="108"/>
        <v>3.3288919847919374</v>
      </c>
      <c r="AB96" s="18">
        <f t="shared" si="109"/>
        <v>8.1530642747947191</v>
      </c>
      <c r="AD96" s="18">
        <f t="shared" si="110"/>
        <v>8.1530642747947191</v>
      </c>
      <c r="AE96" s="18">
        <f t="shared" si="111"/>
        <v>5.9867282703865987</v>
      </c>
      <c r="AF96" s="18">
        <f t="shared" si="112"/>
        <v>10.760956543457478</v>
      </c>
    </row>
    <row r="97" spans="1:32" x14ac:dyDescent="0.2">
      <c r="A97" t="str">
        <f t="shared" si="95"/>
        <v>53 Skilled construction and building trades</v>
      </c>
      <c r="B97" s="18">
        <f t="shared" si="96"/>
        <v>-1.4924606865118317</v>
      </c>
      <c r="C97" s="18">
        <f t="shared" si="96"/>
        <v>-4.7446654582250503</v>
      </c>
      <c r="D97" s="18">
        <f t="shared" si="96"/>
        <v>1.6461970164024731</v>
      </c>
      <c r="E97" s="18">
        <f t="shared" si="96"/>
        <v>-0.54322343725048405</v>
      </c>
      <c r="F97" s="18">
        <f t="shared" si="97"/>
        <v>0.18129265803790151</v>
      </c>
      <c r="H97" s="18">
        <f t="shared" si="98"/>
        <v>0.18129265803790151</v>
      </c>
      <c r="I97" s="18">
        <f t="shared" si="99"/>
        <v>2.4683322804615493</v>
      </c>
      <c r="J97" s="18">
        <f t="shared" si="100"/>
        <v>2.5976930634991291</v>
      </c>
      <c r="L97" t="str">
        <f t="shared" si="101"/>
        <v>53 Skilled construction and building trades</v>
      </c>
      <c r="M97" s="18">
        <f t="shared" si="102"/>
        <v>-1.587743774923922</v>
      </c>
      <c r="N97" s="18">
        <f t="shared" si="102"/>
        <v>-4.7095769651270487</v>
      </c>
      <c r="O97" s="18">
        <f t="shared" si="102"/>
        <v>1.7081343559586015</v>
      </c>
      <c r="P97" s="18">
        <f t="shared" si="102"/>
        <v>-0.59931924534516456</v>
      </c>
      <c r="Q97" s="18">
        <f t="shared" si="103"/>
        <v>0.16395593704774392</v>
      </c>
      <c r="S97" s="18">
        <f t="shared" si="104"/>
        <v>0.16395593704774392</v>
      </c>
      <c r="T97" s="18">
        <f t="shared" si="105"/>
        <v>2.4605955900713017</v>
      </c>
      <c r="U97" s="18">
        <f t="shared" si="106"/>
        <v>2.5776654802544208</v>
      </c>
      <c r="W97" t="str">
        <f t="shared" si="107"/>
        <v>53 Skilled construction and building trades</v>
      </c>
      <c r="X97" s="18">
        <f t="shared" si="108"/>
        <v>4.1184827890440756</v>
      </c>
      <c r="Y97" s="18">
        <f t="shared" si="108"/>
        <v>-6.5427931560352199</v>
      </c>
      <c r="Z97" s="18">
        <f t="shared" si="108"/>
        <v>-1.8228653660150695</v>
      </c>
      <c r="AA97" s="18">
        <f t="shared" si="108"/>
        <v>2.4925441592891673</v>
      </c>
      <c r="AB97" s="18">
        <f t="shared" si="109"/>
        <v>1.0333996529807932</v>
      </c>
      <c r="AD97" s="18">
        <f t="shared" si="110"/>
        <v>1.0333996529807932</v>
      </c>
      <c r="AE97" s="18">
        <f t="shared" si="111"/>
        <v>2.8616219901436146</v>
      </c>
      <c r="AF97" s="18">
        <f t="shared" si="112"/>
        <v>3.5748120411308815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-2.6281210952945666</v>
      </c>
      <c r="C98" s="18">
        <f t="shared" si="96"/>
        <v>-5.7559151950033254</v>
      </c>
      <c r="D98" s="18">
        <f t="shared" si="96"/>
        <v>0.59626847718219356</v>
      </c>
      <c r="E98" s="18">
        <f t="shared" si="96"/>
        <v>0.41074633819806472</v>
      </c>
      <c r="F98" s="18">
        <f t="shared" si="97"/>
        <v>0.47254900393907118</v>
      </c>
      <c r="H98" s="18">
        <f t="shared" si="98"/>
        <v>0.47254900393907118</v>
      </c>
      <c r="I98" s="18">
        <f t="shared" si="99"/>
        <v>2.5056709822843359</v>
      </c>
      <c r="J98" s="18">
        <f t="shared" si="100"/>
        <v>2.8432377089194771</v>
      </c>
      <c r="L98" t="str">
        <f t="shared" si="101"/>
        <v>54 Textiles, printing and other skilled trades</v>
      </c>
      <c r="M98" s="18">
        <f t="shared" si="102"/>
        <v>-2.4880962400639306</v>
      </c>
      <c r="N98" s="18">
        <f t="shared" si="102"/>
        <v>-13.781908814430787</v>
      </c>
      <c r="O98" s="18">
        <f t="shared" si="102"/>
        <v>0.50232050767355929</v>
      </c>
      <c r="P98" s="18">
        <f t="shared" si="102"/>
        <v>0.24584625223742496</v>
      </c>
      <c r="Q98" s="18">
        <f t="shared" si="103"/>
        <v>0.33126486558594515</v>
      </c>
      <c r="S98" s="18">
        <f t="shared" si="104"/>
        <v>0.33126486558594515</v>
      </c>
      <c r="T98" s="18">
        <f t="shared" si="105"/>
        <v>1.9335223869837881</v>
      </c>
      <c r="U98" s="18">
        <f t="shared" si="106"/>
        <v>2.1883344517998227</v>
      </c>
      <c r="W98" t="str">
        <f t="shared" si="107"/>
        <v>54 Textiles, printing and other skilled trades</v>
      </c>
      <c r="X98" s="18">
        <f t="shared" si="108"/>
        <v>-2.8647037086153126</v>
      </c>
      <c r="Y98" s="18">
        <f t="shared" si="108"/>
        <v>7.9364654444083138</v>
      </c>
      <c r="Z98" s="18">
        <f t="shared" si="108"/>
        <v>0.7237320262453828</v>
      </c>
      <c r="AA98" s="18">
        <f t="shared" si="108"/>
        <v>0.62921511714484346</v>
      </c>
      <c r="AB98" s="18">
        <f t="shared" si="109"/>
        <v>0.66071089467005795</v>
      </c>
      <c r="AD98" s="18">
        <f t="shared" si="110"/>
        <v>0.66071089467005795</v>
      </c>
      <c r="AE98" s="18">
        <f t="shared" si="111"/>
        <v>3.2197252244094088</v>
      </c>
      <c r="AF98" s="18">
        <f t="shared" si="112"/>
        <v>3.6510282670778604</v>
      </c>
    </row>
    <row r="99" spans="1:32" x14ac:dyDescent="0.2">
      <c r="A99" t="str">
        <f t="shared" si="95"/>
        <v>61 Caring personal service occupations</v>
      </c>
      <c r="B99" s="18">
        <f t="shared" si="96"/>
        <v>1.1656123594508072</v>
      </c>
      <c r="C99" s="18">
        <f t="shared" si="96"/>
        <v>-4.4012163403172488</v>
      </c>
      <c r="D99" s="18">
        <f t="shared" si="96"/>
        <v>1.6050494915947011</v>
      </c>
      <c r="E99" s="18">
        <f t="shared" si="96"/>
        <v>0.91697364729455</v>
      </c>
      <c r="F99" s="18">
        <f t="shared" si="97"/>
        <v>1.1458129538703066</v>
      </c>
      <c r="H99" s="18">
        <f t="shared" si="98"/>
        <v>1.1458129538703066</v>
      </c>
      <c r="I99" s="18">
        <f t="shared" si="99"/>
        <v>3.225877281442413</v>
      </c>
      <c r="J99" s="18">
        <f t="shared" si="100"/>
        <v>3.9823968182624903</v>
      </c>
      <c r="L99" t="str">
        <f t="shared" si="101"/>
        <v>61 Caring personal service occupations</v>
      </c>
      <c r="M99" s="18">
        <f t="shared" si="102"/>
        <v>-0.13487510201998232</v>
      </c>
      <c r="N99" s="18">
        <f t="shared" si="102"/>
        <v>-0.41235853636484299</v>
      </c>
      <c r="O99" s="18">
        <f t="shared" si="102"/>
        <v>4.2626925650175673</v>
      </c>
      <c r="P99" s="18">
        <f t="shared" si="102"/>
        <v>1.7503246426398444</v>
      </c>
      <c r="Q99" s="18">
        <f t="shared" si="103"/>
        <v>2.5809809575689568</v>
      </c>
      <c r="S99" s="18">
        <f t="shared" si="104"/>
        <v>2.5809809575689568</v>
      </c>
      <c r="T99" s="18">
        <f t="shared" si="105"/>
        <v>3.0429591432097558</v>
      </c>
      <c r="U99" s="18">
        <f t="shared" si="106"/>
        <v>4.8447677928807664</v>
      </c>
      <c r="W99" t="str">
        <f t="shared" si="107"/>
        <v>61 Caring personal service occupations</v>
      </c>
      <c r="X99" s="18">
        <f t="shared" si="108"/>
        <v>1.464888417224941</v>
      </c>
      <c r="Y99" s="18">
        <f t="shared" si="108"/>
        <v>-5.2833135724653424</v>
      </c>
      <c r="Z99" s="18">
        <f t="shared" si="108"/>
        <v>0.94542130205386155</v>
      </c>
      <c r="AA99" s="18">
        <f t="shared" si="108"/>
        <v>0.67802616584198283</v>
      </c>
      <c r="AB99" s="18">
        <f t="shared" si="109"/>
        <v>0.76707908454658469</v>
      </c>
      <c r="AD99" s="18">
        <f t="shared" si="110"/>
        <v>0.76707908454658469</v>
      </c>
      <c r="AE99" s="18">
        <f t="shared" si="111"/>
        <v>3.267765366844877</v>
      </c>
      <c r="AF99" s="18">
        <f t="shared" si="112"/>
        <v>3.7667113214169268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1.5305196569726176</v>
      </c>
      <c r="C100" s="18">
        <f t="shared" si="96"/>
        <v>-5.7354705316129522</v>
      </c>
      <c r="D100" s="18">
        <f t="shared" si="96"/>
        <v>0.38096796825641821</v>
      </c>
      <c r="E100" s="18">
        <f t="shared" si="96"/>
        <v>0.36725860342570193</v>
      </c>
      <c r="F100" s="18">
        <f t="shared" si="97"/>
        <v>0.37182818365288917</v>
      </c>
      <c r="H100" s="18">
        <f t="shared" si="98"/>
        <v>0.37182818365288917</v>
      </c>
      <c r="I100" s="18">
        <f t="shared" si="99"/>
        <v>2.8365627654171943</v>
      </c>
      <c r="J100" s="18">
        <f t="shared" si="100"/>
        <v>3.0901361894208002</v>
      </c>
      <c r="L100" t="str">
        <f t="shared" si="101"/>
        <v>62 Leisure, travel and related personal service occupations</v>
      </c>
      <c r="M100" s="18">
        <f t="shared" si="102"/>
        <v>3.2275496822421923</v>
      </c>
      <c r="N100" s="18">
        <f t="shared" si="102"/>
        <v>-7.9064091204849696</v>
      </c>
      <c r="O100" s="18">
        <f t="shared" si="102"/>
        <v>1.1447213236360554</v>
      </c>
      <c r="P100" s="18">
        <f t="shared" si="102"/>
        <v>1.2326026896905651</v>
      </c>
      <c r="Q100" s="18">
        <f t="shared" si="103"/>
        <v>1.2033004201395414</v>
      </c>
      <c r="S100" s="18">
        <f t="shared" si="104"/>
        <v>1.2033004201395414</v>
      </c>
      <c r="T100" s="18">
        <f t="shared" si="105"/>
        <v>2.6475804901934685</v>
      </c>
      <c r="U100" s="18">
        <f t="shared" si="106"/>
        <v>3.5043896906656657</v>
      </c>
      <c r="W100" t="str">
        <f t="shared" si="107"/>
        <v>62 Leisure, travel and related personal service occupations</v>
      </c>
      <c r="X100" s="18">
        <f t="shared" si="108"/>
        <v>0.79772814404517334</v>
      </c>
      <c r="Y100" s="18">
        <f t="shared" si="108"/>
        <v>-4.7406601892971629</v>
      </c>
      <c r="Z100" s="18">
        <f t="shared" si="108"/>
        <v>3.5052858482065297E-2</v>
      </c>
      <c r="AA100" s="18">
        <f t="shared" si="108"/>
        <v>-6.2093202678847881E-2</v>
      </c>
      <c r="AB100" s="18">
        <f t="shared" si="109"/>
        <v>-2.9721669096782755E-2</v>
      </c>
      <c r="AD100" s="18">
        <f t="shared" si="110"/>
        <v>-2.9721669096782755E-2</v>
      </c>
      <c r="AE100" s="18">
        <f t="shared" si="111"/>
        <v>2.9187541261980421</v>
      </c>
      <c r="AF100" s="18">
        <f t="shared" si="112"/>
        <v>2.8989008163840646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-4.2688544798114458</v>
      </c>
      <c r="C101" s="18">
        <f t="shared" si="96"/>
        <v>24.812843026713804</v>
      </c>
      <c r="D101" s="18">
        <f t="shared" si="96"/>
        <v>-3.6494984728982716</v>
      </c>
      <c r="E101" s="18">
        <f t="shared" si="96"/>
        <v>0.50556314108942679</v>
      </c>
      <c r="F101" s="18">
        <f t="shared" si="97"/>
        <v>-0.89899454903393794</v>
      </c>
      <c r="H101" s="18">
        <f t="shared" si="98"/>
        <v>-0.89899454903393794</v>
      </c>
      <c r="I101" s="18">
        <f t="shared" si="99"/>
        <v>2.3531189225866056</v>
      </c>
      <c r="J101" s="18">
        <f t="shared" si="100"/>
        <v>1.71627132889689</v>
      </c>
      <c r="L101" t="str">
        <f t="shared" si="101"/>
        <v>63 Community and civil enforcement occupations</v>
      </c>
      <c r="M101" s="18">
        <f t="shared" si="102"/>
        <v>-7.8853237864812691</v>
      </c>
      <c r="N101" s="18">
        <f t="shared" si="102"/>
        <v>46.547337360876242</v>
      </c>
      <c r="O101" s="18">
        <f t="shared" si="102"/>
        <v>-8.1328396302747912</v>
      </c>
      <c r="P101" s="18">
        <f t="shared" si="102"/>
        <v>0.94810607413691184</v>
      </c>
      <c r="Q101" s="18">
        <f t="shared" si="103"/>
        <v>-2.1744688935343426</v>
      </c>
      <c r="S101" s="18">
        <f t="shared" si="104"/>
        <v>-2.1744688935343426</v>
      </c>
      <c r="T101" s="18">
        <f t="shared" si="105"/>
        <v>1.6865850183907849</v>
      </c>
      <c r="U101" s="18">
        <f t="shared" si="106"/>
        <v>2.8232470810940491E-2</v>
      </c>
      <c r="W101" t="str">
        <f t="shared" si="107"/>
        <v>63 Community and civil enforcement occupations</v>
      </c>
      <c r="X101" s="18">
        <f t="shared" si="108"/>
        <v>4.4574483561027778</v>
      </c>
      <c r="Y101" s="18">
        <f t="shared" si="108"/>
        <v>-13.631244952092104</v>
      </c>
      <c r="Z101" s="18">
        <f t="shared" si="108"/>
        <v>6.3219893217273393</v>
      </c>
      <c r="AA101" s="18">
        <f t="shared" si="108"/>
        <v>-0.16679520320358465</v>
      </c>
      <c r="AB101" s="18">
        <f t="shared" si="109"/>
        <v>1.9508943303995885</v>
      </c>
      <c r="AD101" s="18">
        <f t="shared" si="110"/>
        <v>1.9508943303995885</v>
      </c>
      <c r="AE101" s="18">
        <f t="shared" si="111"/>
        <v>4.05244836029095</v>
      </c>
      <c r="AF101" s="18">
        <f t="shared" si="112"/>
        <v>5.2381723719435724</v>
      </c>
    </row>
    <row r="102" spans="1:32" x14ac:dyDescent="0.2">
      <c r="A102" t="str">
        <f t="shared" si="95"/>
        <v>71 Sales occupations</v>
      </c>
      <c r="B102" s="18">
        <f t="shared" si="96"/>
        <v>-1.2766058889637777</v>
      </c>
      <c r="C102" s="18">
        <f t="shared" si="96"/>
        <v>-1.2972369480069634</v>
      </c>
      <c r="D102" s="18">
        <f t="shared" si="96"/>
        <v>-1.4258965188390094</v>
      </c>
      <c r="E102" s="18">
        <f t="shared" si="96"/>
        <v>-0.47242766087182142</v>
      </c>
      <c r="F102" s="18">
        <f t="shared" si="97"/>
        <v>-0.79127095881389442</v>
      </c>
      <c r="H102" s="18">
        <f t="shared" si="98"/>
        <v>-0.79127095881389442</v>
      </c>
      <c r="I102" s="18">
        <f t="shared" si="99"/>
        <v>2.2917595368079136</v>
      </c>
      <c r="J102" s="18">
        <f t="shared" si="100"/>
        <v>1.724962242617667</v>
      </c>
      <c r="L102" t="str">
        <f t="shared" si="101"/>
        <v>71 Sales occupations</v>
      </c>
      <c r="M102" s="18">
        <f t="shared" si="102"/>
        <v>-0.1681059698963816</v>
      </c>
      <c r="N102" s="18">
        <f t="shared" si="102"/>
        <v>-1.5171775384154929</v>
      </c>
      <c r="O102" s="18">
        <f t="shared" si="102"/>
        <v>-0.88856930743747009</v>
      </c>
      <c r="P102" s="18">
        <f t="shared" si="102"/>
        <v>-7.2347275176498638E-2</v>
      </c>
      <c r="Q102" s="18">
        <f t="shared" si="103"/>
        <v>-0.3451654444940222</v>
      </c>
      <c r="S102" s="18">
        <f t="shared" si="104"/>
        <v>-0.3451654444940222</v>
      </c>
      <c r="T102" s="18">
        <f t="shared" si="105"/>
        <v>1.8601764765624029</v>
      </c>
      <c r="U102" s="18">
        <f t="shared" si="106"/>
        <v>1.5950842347589589</v>
      </c>
      <c r="W102" t="str">
        <f t="shared" si="107"/>
        <v>71 Sales occupations</v>
      </c>
      <c r="X102" s="18">
        <f t="shared" si="108"/>
        <v>-2.1451028135118122</v>
      </c>
      <c r="Y102" s="18">
        <f t="shared" si="108"/>
        <v>-1.1160853278129435</v>
      </c>
      <c r="Z102" s="18">
        <f t="shared" si="108"/>
        <v>-1.8755806397183883</v>
      </c>
      <c r="AA102" s="18">
        <f t="shared" si="108"/>
        <v>-0.82947156010861889</v>
      </c>
      <c r="AB102" s="18">
        <f t="shared" si="109"/>
        <v>-1.1794079311910011</v>
      </c>
      <c r="AD102" s="18">
        <f t="shared" si="110"/>
        <v>-1.1794079311910011</v>
      </c>
      <c r="AE102" s="18">
        <f t="shared" si="111"/>
        <v>2.6276859582389456</v>
      </c>
      <c r="AF102" s="18">
        <f t="shared" si="112"/>
        <v>1.8297943705839925</v>
      </c>
    </row>
    <row r="103" spans="1:32" x14ac:dyDescent="0.2">
      <c r="A103" t="str">
        <f t="shared" si="95"/>
        <v>72 Customer service occupations</v>
      </c>
      <c r="B103" s="18">
        <f t="shared" si="96"/>
        <v>1.682383371374474</v>
      </c>
      <c r="C103" s="18">
        <f t="shared" si="96"/>
        <v>2.602657612690229</v>
      </c>
      <c r="D103" s="18">
        <f t="shared" si="96"/>
        <v>5.0713257967387682</v>
      </c>
      <c r="E103" s="18">
        <f t="shared" si="96"/>
        <v>1.2816329590264131</v>
      </c>
      <c r="F103" s="18">
        <f t="shared" si="97"/>
        <v>2.5294278758770439</v>
      </c>
      <c r="H103" s="18">
        <f t="shared" si="98"/>
        <v>2.5294278758770439</v>
      </c>
      <c r="I103" s="18">
        <f t="shared" si="99"/>
        <v>3.1788298675596849</v>
      </c>
      <c r="J103" s="18">
        <f t="shared" si="100"/>
        <v>4.9141824229190334</v>
      </c>
      <c r="L103" t="str">
        <f t="shared" si="101"/>
        <v>72 Customer service occupations</v>
      </c>
      <c r="M103" s="18">
        <f t="shared" si="102"/>
        <v>-2.2665933509385838</v>
      </c>
      <c r="N103" s="18">
        <f t="shared" si="102"/>
        <v>17.044910527837231</v>
      </c>
      <c r="O103" s="18">
        <f t="shared" si="102"/>
        <v>6.7957053632527353</v>
      </c>
      <c r="P103" s="18">
        <f t="shared" si="102"/>
        <v>1.7984523401359365</v>
      </c>
      <c r="Q103" s="18">
        <f t="shared" si="103"/>
        <v>3.4376661607314452</v>
      </c>
      <c r="S103" s="18">
        <f t="shared" si="104"/>
        <v>3.4376661607314452</v>
      </c>
      <c r="T103" s="18">
        <f t="shared" si="105"/>
        <v>2.6740802599970914</v>
      </c>
      <c r="U103" s="18">
        <f t="shared" si="106"/>
        <v>5.2222240373035467</v>
      </c>
      <c r="W103" t="str">
        <f t="shared" si="107"/>
        <v>72 Customer service occupations</v>
      </c>
      <c r="X103" s="18">
        <f t="shared" si="108"/>
        <v>3.6747899017703034</v>
      </c>
      <c r="Y103" s="18">
        <f t="shared" si="108"/>
        <v>-3.6797980000826569</v>
      </c>
      <c r="Z103" s="18">
        <f t="shared" si="108"/>
        <v>4.1120429444581053</v>
      </c>
      <c r="AA103" s="18">
        <f t="shared" si="108"/>
        <v>0.95957635236614269</v>
      </c>
      <c r="AB103" s="18">
        <f t="shared" si="109"/>
        <v>1.9996470998348892</v>
      </c>
      <c r="AD103" s="18">
        <f t="shared" si="110"/>
        <v>1.9996470998348892</v>
      </c>
      <c r="AE103" s="18">
        <f t="shared" si="111"/>
        <v>3.4322910377918792</v>
      </c>
      <c r="AF103" s="18">
        <f t="shared" si="112"/>
        <v>4.7460888644541788</v>
      </c>
    </row>
    <row r="104" spans="1:32" x14ac:dyDescent="0.2">
      <c r="A104" t="str">
        <f t="shared" si="95"/>
        <v>81 Process, plant and machine operatives</v>
      </c>
      <c r="B104" s="18">
        <f t="shared" si="96"/>
        <v>-0.33029193263724999</v>
      </c>
      <c r="C104" s="18">
        <f t="shared" si="96"/>
        <v>-10.460910042125771</v>
      </c>
      <c r="D104" s="18">
        <f t="shared" si="96"/>
        <v>4.4946646659753009</v>
      </c>
      <c r="E104" s="18">
        <f t="shared" si="96"/>
        <v>0.14732189941599749</v>
      </c>
      <c r="F104" s="18">
        <f t="shared" si="97"/>
        <v>1.5759592236971098</v>
      </c>
      <c r="H104" s="18">
        <f t="shared" si="98"/>
        <v>1.5759592236971098</v>
      </c>
      <c r="I104" s="18">
        <f t="shared" si="99"/>
        <v>2.569522972202809</v>
      </c>
      <c r="J104" s="18">
        <f t="shared" si="100"/>
        <v>3.7115029237537067</v>
      </c>
      <c r="L104" t="str">
        <f t="shared" si="101"/>
        <v>81 Process, plant and machine operatives</v>
      </c>
      <c r="M104" s="18">
        <f t="shared" si="102"/>
        <v>-0.25025361294441772</v>
      </c>
      <c r="N104" s="18">
        <f t="shared" si="102"/>
        <v>-10.225096740560424</v>
      </c>
      <c r="O104" s="18">
        <f t="shared" si="102"/>
        <v>4.6441728734507359</v>
      </c>
      <c r="P104" s="18">
        <f t="shared" si="102"/>
        <v>0.16639007979677434</v>
      </c>
      <c r="Q104" s="18">
        <f t="shared" si="103"/>
        <v>1.6372794049620554</v>
      </c>
      <c r="S104" s="18">
        <f t="shared" si="104"/>
        <v>1.6372794049620554</v>
      </c>
      <c r="T104" s="18">
        <f t="shared" si="105"/>
        <v>2.4948370587649427</v>
      </c>
      <c r="U104" s="18">
        <f t="shared" si="106"/>
        <v>3.6938643019276629</v>
      </c>
      <c r="W104" t="str">
        <f t="shared" si="107"/>
        <v>81 Process, plant and machine operatives</v>
      </c>
      <c r="X104" s="18">
        <f t="shared" si="108"/>
        <v>-0.75184176519096368</v>
      </c>
      <c r="Y104" s="18">
        <f t="shared" si="108"/>
        <v>-11.718668708392066</v>
      </c>
      <c r="Z104" s="18">
        <f t="shared" si="108"/>
        <v>3.6684545689078751</v>
      </c>
      <c r="AA104" s="18">
        <f t="shared" si="108"/>
        <v>3.8312258854844572E-2</v>
      </c>
      <c r="AB104" s="18">
        <f t="shared" si="109"/>
        <v>1.2340112704303685</v>
      </c>
      <c r="AD104" s="18">
        <f t="shared" si="110"/>
        <v>1.2340112704303685</v>
      </c>
      <c r="AE104" s="18">
        <f t="shared" si="111"/>
        <v>2.9618748070816103</v>
      </c>
      <c r="AF104" s="18">
        <f t="shared" si="112"/>
        <v>3.806449111415211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3.0519030491284793</v>
      </c>
      <c r="C105" s="18">
        <f t="shared" si="96"/>
        <v>-17.759337021499665</v>
      </c>
      <c r="D105" s="18">
        <f t="shared" si="96"/>
        <v>1.5844730817108799</v>
      </c>
      <c r="E105" s="18">
        <f t="shared" si="96"/>
        <v>-4.0361926334919751E-2</v>
      </c>
      <c r="F105" s="18">
        <f t="shared" si="97"/>
        <v>0.4983413438128359</v>
      </c>
      <c r="H105" s="18">
        <f t="shared" si="98"/>
        <v>0.4983413438128359</v>
      </c>
      <c r="I105" s="18">
        <f t="shared" si="99"/>
        <v>3.0161907451815129</v>
      </c>
      <c r="J105" s="18">
        <f t="shared" si="100"/>
        <v>3.3490145476818611</v>
      </c>
      <c r="L105" t="str">
        <f t="shared" si="101"/>
        <v>82 Transport and mobile machine drivers and operatives</v>
      </c>
      <c r="M105" s="18">
        <f t="shared" si="102"/>
        <v>3.2940687528542512</v>
      </c>
      <c r="N105" s="18">
        <f t="shared" si="102"/>
        <v>-18.028202026374561</v>
      </c>
      <c r="O105" s="18">
        <f t="shared" si="102"/>
        <v>0.89991192606355686</v>
      </c>
      <c r="P105" s="18">
        <f t="shared" si="102"/>
        <v>-0.25299125651866428</v>
      </c>
      <c r="Q105" s="18">
        <f t="shared" si="103"/>
        <v>0.12983862025079951</v>
      </c>
      <c r="S105" s="18">
        <f t="shared" si="104"/>
        <v>0.12983862025079951</v>
      </c>
      <c r="T105" s="18">
        <f t="shared" si="105"/>
        <v>2.8859774395530113</v>
      </c>
      <c r="U105" s="18">
        <f t="shared" si="106"/>
        <v>2.9734320629070776</v>
      </c>
      <c r="W105" t="str">
        <f t="shared" si="107"/>
        <v>82 Transport and mobile machine drivers and operatives</v>
      </c>
      <c r="X105" s="18">
        <f t="shared" si="108"/>
        <v>0.35283680376454463</v>
      </c>
      <c r="Y105" s="18">
        <f t="shared" si="108"/>
        <v>-14.536864706504115</v>
      </c>
      <c r="Z105" s="18">
        <f t="shared" si="108"/>
        <v>8.3774258029462256</v>
      </c>
      <c r="AA105" s="18">
        <f t="shared" si="108"/>
        <v>1.5363265468589571</v>
      </c>
      <c r="AB105" s="18">
        <f t="shared" si="109"/>
        <v>3.7673139949256917</v>
      </c>
      <c r="AD105" s="18">
        <f t="shared" si="110"/>
        <v>3.7673139949256917</v>
      </c>
      <c r="AE105" s="18">
        <f t="shared" si="111"/>
        <v>4.3683417193094654</v>
      </c>
      <c r="AF105" s="18">
        <f t="shared" si="112"/>
        <v>6.687142624543152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-3.1363284728493701</v>
      </c>
      <c r="C106" s="18">
        <f t="shared" si="96"/>
        <v>-9.2365802022007397</v>
      </c>
      <c r="D106" s="18">
        <f t="shared" si="96"/>
        <v>-3.0015237548739027</v>
      </c>
      <c r="E106" s="18">
        <f t="shared" si="96"/>
        <v>-0.37096198796257029</v>
      </c>
      <c r="F106" s="18">
        <f t="shared" si="97"/>
        <v>-1.2556485019523111</v>
      </c>
      <c r="H106" s="18">
        <f t="shared" si="98"/>
        <v>-1.2556485019523111</v>
      </c>
      <c r="I106" s="18">
        <f t="shared" si="99"/>
        <v>1.832382229458096</v>
      </c>
      <c r="J106" s="18">
        <f t="shared" si="100"/>
        <v>0.87977736854432109</v>
      </c>
      <c r="L106" t="str">
        <f t="shared" si="101"/>
        <v>91 Elementary trades and related occupations</v>
      </c>
      <c r="M106" s="18">
        <f t="shared" si="102"/>
        <v>-2.3776347087613781</v>
      </c>
      <c r="N106" s="18">
        <f t="shared" si="102"/>
        <v>-8.7534592863361063</v>
      </c>
      <c r="O106" s="18">
        <f t="shared" si="102"/>
        <v>-3.125848593957925</v>
      </c>
      <c r="P106" s="18">
        <f t="shared" si="102"/>
        <v>-0.3447893738260932</v>
      </c>
      <c r="Q106" s="18">
        <f t="shared" si="103"/>
        <v>-1.280568736908716</v>
      </c>
      <c r="S106" s="18">
        <f t="shared" si="104"/>
        <v>-1.280568736908716</v>
      </c>
      <c r="T106" s="18">
        <f t="shared" si="105"/>
        <v>1.6521903336709665</v>
      </c>
      <c r="U106" s="18">
        <f t="shared" si="106"/>
        <v>0.65485733575176841</v>
      </c>
      <c r="W106" t="str">
        <f t="shared" si="107"/>
        <v>91 Elementary trades and related occupations</v>
      </c>
      <c r="X106" s="18">
        <f t="shared" si="108"/>
        <v>-6.6684233808231745</v>
      </c>
      <c r="Y106" s="18">
        <f t="shared" si="108"/>
        <v>-11.755309163745997</v>
      </c>
      <c r="Z106" s="18">
        <f t="shared" si="108"/>
        <v>-2.3420571924724354</v>
      </c>
      <c r="AA106" s="18">
        <f t="shared" si="108"/>
        <v>-0.50748067405367303</v>
      </c>
      <c r="AB106" s="18">
        <f t="shared" si="109"/>
        <v>-1.1228038736997736</v>
      </c>
      <c r="AD106" s="18">
        <f t="shared" si="110"/>
        <v>-1.1228038736997736</v>
      </c>
      <c r="AE106" s="18">
        <f t="shared" si="111"/>
        <v>2.7337691675475728</v>
      </c>
      <c r="AF106" s="18">
        <f t="shared" si="112"/>
        <v>1.9846693168119822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-0.21231387358573439</v>
      </c>
      <c r="C107" s="18">
        <f t="shared" si="96"/>
        <v>-6.7715387863068521</v>
      </c>
      <c r="D107" s="18">
        <f t="shared" si="96"/>
        <v>0.60238830703771562</v>
      </c>
      <c r="E107" s="18">
        <f t="shared" si="96"/>
        <v>-0.36873563017512101</v>
      </c>
      <c r="F107" s="18">
        <f t="shared" si="97"/>
        <v>-4.6073739258423174E-2</v>
      </c>
      <c r="H107" s="18">
        <f t="shared" si="98"/>
        <v>-4.6073739258423174E-2</v>
      </c>
      <c r="I107" s="18">
        <f t="shared" si="99"/>
        <v>2.6935817645201476</v>
      </c>
      <c r="J107" s="18">
        <f t="shared" si="100"/>
        <v>2.6618579067750892</v>
      </c>
      <c r="L107" t="str">
        <f t="shared" si="101"/>
        <v>92 Elementary administration and service occupations</v>
      </c>
      <c r="M107" s="18">
        <f t="shared" si="102"/>
        <v>-0.74658655256720774</v>
      </c>
      <c r="N107" s="18">
        <f t="shared" si="102"/>
        <v>-5.4493190152223647</v>
      </c>
      <c r="O107" s="18">
        <f t="shared" si="102"/>
        <v>1.357091562472057</v>
      </c>
      <c r="P107" s="18">
        <f t="shared" si="102"/>
        <v>-0.57318125400812603</v>
      </c>
      <c r="Q107" s="18">
        <f t="shared" si="103"/>
        <v>6.612353998041165E-2</v>
      </c>
      <c r="S107" s="18">
        <f t="shared" si="104"/>
        <v>6.612353998041165E-2</v>
      </c>
      <c r="T107" s="18">
        <f t="shared" si="105"/>
        <v>2.3051383106240442</v>
      </c>
      <c r="U107" s="18">
        <f t="shared" si="106"/>
        <v>2.3532635067351704</v>
      </c>
      <c r="W107" t="str">
        <f t="shared" si="107"/>
        <v>92 Elementary administration and service occupations</v>
      </c>
      <c r="X107" s="18">
        <f t="shared" si="108"/>
        <v>0.27337280352999205</v>
      </c>
      <c r="Y107" s="18">
        <f t="shared" si="108"/>
        <v>-7.9431810206167963</v>
      </c>
      <c r="Z107" s="18">
        <f t="shared" si="108"/>
        <v>-0.10473873918093179</v>
      </c>
      <c r="AA107" s="18">
        <f t="shared" si="108"/>
        <v>-0.17223693246111171</v>
      </c>
      <c r="AB107" s="18">
        <f t="shared" si="109"/>
        <v>-0.14974260376013904</v>
      </c>
      <c r="AD107" s="18">
        <f t="shared" si="110"/>
        <v>-0.14974260376013904</v>
      </c>
      <c r="AE107" s="18">
        <f t="shared" si="111"/>
        <v>3.0300752959262489</v>
      </c>
      <c r="AF107" s="18">
        <f t="shared" si="112"/>
        <v>2.9318556463070911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1.2068035184746195</v>
      </c>
      <c r="C109" s="26">
        <f>IF(AND(D$6-C$6 &lt;&gt; 0,C35&lt;&gt;0,D35&lt;&gt;0),(EXP(LN(D35/C35)/(D$6-C$6))-1)*100,0)</f>
        <v>-1.4274548666422415</v>
      </c>
      <c r="D109" s="26">
        <f>IF(AND(E$6-D$6 &lt;&gt; 0,D35&lt;&gt;0,E35&lt;&gt;0),(EXP(LN(E35/D35)/(E$6-D$6))-1)*100,0)</f>
        <v>0.6201803035188691</v>
      </c>
      <c r="E109" s="26">
        <f>IF(AND(F$6-E$6 &lt;&gt; 0,E35&lt;&gt;0,F35&lt;&gt;0),(EXP(LN(F35/E35)/(F$6-E$6))-1)*100,0)</f>
        <v>0.4385905202724194</v>
      </c>
      <c r="F109" s="26">
        <f t="shared" ref="F109" si="113">IF(AND(F$6-D$6 &lt;&gt; 0,D35&lt;&gt;0,F35&lt;&gt;0),(EXP(LN(F35/D35)/(F$6-D$6))-1)*100,0)</f>
        <v>0.499084005888073</v>
      </c>
      <c r="H109" s="26">
        <f t="shared" ref="H109" si="114">IF($F$6-$D$6 &lt;&gt; 0,(EXP(LN(1+(H72/100))/($F$6-$D$6))-1)*100,0)</f>
        <v>0.499084005888073</v>
      </c>
      <c r="I109" s="26">
        <f>IF(D35&gt;0,((1+(I35/D35))^(1/($F$6-$D$6))-1)*100,0)</f>
        <v>2.7385029191845822</v>
      </c>
      <c r="J109" s="26">
        <f t="shared" ref="J109" si="115">IF($F$6-$D$6 &lt;&gt; 0,(EXP(LN(1+(J72/100))/($F$6-$D$6))-1)*100,0)</f>
        <v>3.0843477858022439</v>
      </c>
      <c r="L109" s="24" t="str">
        <f>L35</f>
        <v>All occupations</v>
      </c>
      <c r="M109" s="26">
        <f>IF(AND(N$6-M$6 &lt;&gt; 0,M35&lt;&gt;0,N35&lt;&gt;0),(EXP(LN(N35/M35)/(N$6-M$6))-1)*100,0)</f>
        <v>0.95297663200246685</v>
      </c>
      <c r="N109" s="26">
        <f>IF(AND(O$6-N$6 &lt;&gt; 0,N35&lt;&gt;0,O35&lt;&gt;0),(EXP(LN(O35/N35)/(O$6-N$6))-1)*100,0)</f>
        <v>-2.331709332386589</v>
      </c>
      <c r="O109" s="26">
        <f>IF(AND(P$6-O$6 &lt;&gt; 0,O35&lt;&gt;0,P35&lt;&gt;0),(EXP(LN(P35/O35)/(P$6-O$6))-1)*100,0)</f>
        <v>0.69124991667730562</v>
      </c>
      <c r="P109" s="26">
        <f>IF(AND(Q$6-P$6 &lt;&gt; 0,P35&lt;&gt;0,Q35&lt;&gt;0),(EXP(LN(Q35/P35)/(Q$6-P$6))-1)*100,0)</f>
        <v>0.4258745671763764</v>
      </c>
      <c r="Q109" s="26">
        <f t="shared" ref="Q109" si="116">IF(AND(Q$6-O$6 &lt;&gt; 0,O35&lt;&gt;0,Q35&lt;&gt;0),(EXP(LN(Q35/O35)/(Q$6-O$6))-1)*100,0)</f>
        <v>0.51425521405141783</v>
      </c>
      <c r="S109" s="26">
        <f t="shared" ref="S109" si="117">IF($F$6-$D$6 &lt;&gt; 0,(EXP(LN(1+(S72/100))/($F$6-$D$6))-1)*100,0)</f>
        <v>0.51425521405141783</v>
      </c>
      <c r="T109" s="26">
        <f t="shared" ref="T109" si="118">IF(O35&gt;0,((1+(T35/O35))^(1/($F$6-$D$6))-1)*100,0)</f>
        <v>2.3607302575914479</v>
      </c>
      <c r="U109" s="26">
        <f t="shared" ref="U109" si="119">IF($F$6-$D$6 &lt;&gt; 0,(EXP(LN(1+(U72/100))/($F$6-$D$6))-1)*100,0)</f>
        <v>2.7355697468787854</v>
      </c>
      <c r="W109" s="24" t="str">
        <f>W35</f>
        <v>All occupations</v>
      </c>
      <c r="X109" s="26">
        <f>IF(AND(Y$6-X$6 &lt;&gt; 0,X35&lt;&gt;0,Y35&lt;&gt;0),(EXP(LN(Y35/X35)/(Y$6-X$6))-1)*100,0)</f>
        <v>1.4779836133224089</v>
      </c>
      <c r="Y109" s="26">
        <f>IF(AND(Z$6-Y$6 &lt;&gt; 0,Y35&lt;&gt;0,Z35&lt;&gt;0),(EXP(LN(Z35/Y35)/(Z$6-Y$6))-1)*100,0)</f>
        <v>-0.47382613130321216</v>
      </c>
      <c r="Z109" s="26">
        <f>IF(AND(AA$6-Z$6 &lt;&gt; 0,Z35&lt;&gt;0,AA35&lt;&gt;0),(EXP(LN(AA35/Z35)/(AA$6-Z$6))-1)*100,0)</f>
        <v>0.54641720632251367</v>
      </c>
      <c r="AA109" s="26">
        <f>IF(AND(AB$6-AA$6 &lt;&gt; 0,AA35&lt;&gt;0,AB35&lt;&gt;0),(EXP(LN(AB35/AA35)/(AB$6-AA$6))-1)*100,0)</f>
        <v>0.45183010859135564</v>
      </c>
      <c r="AB109" s="26">
        <f t="shared" ref="AB109" si="120">IF(AND(AB$6-Z$6 &lt;&gt; 0,Z35&lt;&gt;0,AB35&lt;&gt;0),(EXP(LN(AB35/Z35)/(AB$6-Z$6))-1)*100,0)</f>
        <v>0.4833492502565484</v>
      </c>
      <c r="AD109" s="26">
        <f t="shared" ref="AD109" si="121">IF($F$6-$D$6 &lt;&gt; 0,(EXP(LN(1+(AD72/100))/($F$6-$D$6))-1)*100,0)</f>
        <v>0.4833492502565484</v>
      </c>
      <c r="AE109" s="26">
        <f t="shared" ref="AE109" si="122">IF(Z35&gt;0,((1+(AE35/Z35))^(1/($F$6-$D$6))-1)*100,0)</f>
        <v>3.1100086631976165</v>
      </c>
      <c r="AF109" s="26">
        <f t="shared" ref="AF109" si="123">IF($F$6-$D$6 &lt;&gt; 0,(EXP(LN(1+(AF72/100))/($F$6-$D$6))-1)*100,0)</f>
        <v>3.4287085595945399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East (Continued)</v>
      </c>
      <c r="L112" s="19" t="str">
        <f>CONCATENATE(L$1," (Continued)")</f>
        <v>Occupation Table 2.1  Males: Employment Change by Occupation (SOC 2020) and Replacement Demand, 2015-2035, South East (Continued)</v>
      </c>
      <c r="W112" s="19" t="str">
        <f>CONCATENATE(W$1," (Continued)")</f>
        <v>Occupation Table 2.2  Females: Employment Change by Occupation (SOC 2020) and Replacement Demand, 2015-2035, South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24.355986209341637</v>
      </c>
      <c r="C119" s="27">
        <f t="shared" si="125"/>
        <v>3.1062120066638954</v>
      </c>
      <c r="D119" s="27">
        <f t="shared" si="125"/>
        <v>-9.45329927598479</v>
      </c>
      <c r="E119" s="27">
        <f t="shared" si="125"/>
        <v>15.975578681465038</v>
      </c>
      <c r="F119" s="27">
        <f t="shared" ref="F119:F144" si="126">F8-D8</f>
        <v>6.5222794054802478</v>
      </c>
      <c r="L119" t="str">
        <f t="shared" ref="L119:L144" si="127">L8</f>
        <v>11 Corporate managers and directors</v>
      </c>
      <c r="M119" s="27">
        <f t="shared" ref="M119:P144" si="128">N8-M8</f>
        <v>11.765914474136039</v>
      </c>
      <c r="N119" s="27">
        <f t="shared" si="128"/>
        <v>1.6702700704670548</v>
      </c>
      <c r="O119" s="27">
        <f t="shared" si="128"/>
        <v>-9.3933943204206685</v>
      </c>
      <c r="P119" s="27">
        <f t="shared" si="128"/>
        <v>5.9314638601968852</v>
      </c>
      <c r="Q119" s="27">
        <f t="shared" ref="Q119:Q144" si="129">Q8-O8</f>
        <v>-3.4619304602237833</v>
      </c>
      <c r="W119" t="str">
        <f t="shared" ref="W119:W144" si="130">W8</f>
        <v>11 Corporate managers and directors</v>
      </c>
      <c r="X119" s="27">
        <f t="shared" ref="X119:AA144" si="131">Y8-X8</f>
        <v>12.59007173520596</v>
      </c>
      <c r="Y119" s="27">
        <f t="shared" si="131"/>
        <v>1.4359419361966417</v>
      </c>
      <c r="Z119" s="27">
        <f t="shared" si="131"/>
        <v>-5.9904955564164197E-2</v>
      </c>
      <c r="AA119" s="27">
        <f t="shared" si="131"/>
        <v>10.044114821268032</v>
      </c>
      <c r="AB119" s="27">
        <f t="shared" ref="AB119:AB144" si="132">AB8-Z8</f>
        <v>9.9842098657038676</v>
      </c>
    </row>
    <row r="120" spans="1:28" x14ac:dyDescent="0.2">
      <c r="A120" t="str">
        <f t="shared" si="124"/>
        <v>12 Other managers and proprietors</v>
      </c>
      <c r="B120" s="27">
        <f t="shared" si="125"/>
        <v>3.4277688894660656</v>
      </c>
      <c r="C120" s="27">
        <f t="shared" si="125"/>
        <v>-0.18336443296803395</v>
      </c>
      <c r="D120" s="27">
        <f t="shared" si="125"/>
        <v>17.875520894667389</v>
      </c>
      <c r="E120" s="27">
        <f t="shared" si="125"/>
        <v>14.298138918322735</v>
      </c>
      <c r="F120" s="27">
        <f t="shared" si="126"/>
        <v>32.173659812990124</v>
      </c>
      <c r="L120" t="str">
        <f t="shared" si="127"/>
        <v>12 Other managers and proprietors</v>
      </c>
      <c r="M120" s="27">
        <f t="shared" si="128"/>
        <v>1.7811113476242326</v>
      </c>
      <c r="N120" s="27">
        <f t="shared" si="128"/>
        <v>-1.9927171549135494</v>
      </c>
      <c r="O120" s="27">
        <f t="shared" si="128"/>
        <v>11.032849461582479</v>
      </c>
      <c r="P120" s="27">
        <f t="shared" si="128"/>
        <v>7.2791109646346044</v>
      </c>
      <c r="Q120" s="27">
        <f t="shared" si="129"/>
        <v>18.311960426217084</v>
      </c>
      <c r="W120" t="str">
        <f t="shared" si="130"/>
        <v>12 Other managers and proprietors</v>
      </c>
      <c r="X120" s="27">
        <f t="shared" si="131"/>
        <v>1.6466575418418721</v>
      </c>
      <c r="Y120" s="27">
        <f t="shared" si="131"/>
        <v>1.8093527219454799</v>
      </c>
      <c r="Z120" s="27">
        <f t="shared" si="131"/>
        <v>6.8426714330849094</v>
      </c>
      <c r="AA120" s="27">
        <f t="shared" si="131"/>
        <v>7.0190279536880169</v>
      </c>
      <c r="AB120" s="27">
        <f t="shared" si="132"/>
        <v>13.861699386772926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12.797377417023583</v>
      </c>
      <c r="C121" s="27">
        <f t="shared" si="125"/>
        <v>5.3090655732051175</v>
      </c>
      <c r="D121" s="27">
        <f t="shared" si="125"/>
        <v>7.841896097707334</v>
      </c>
      <c r="E121" s="27">
        <f t="shared" si="125"/>
        <v>14.516629213477131</v>
      </c>
      <c r="F121" s="27">
        <f t="shared" si="126"/>
        <v>22.358525311184465</v>
      </c>
      <c r="L121" t="str">
        <f t="shared" si="127"/>
        <v>21 Science, research, engineering and technology professionals</v>
      </c>
      <c r="M121" s="27">
        <f t="shared" si="128"/>
        <v>10.500367690529941</v>
      </c>
      <c r="N121" s="27">
        <f t="shared" si="128"/>
        <v>0.38730072115967573</v>
      </c>
      <c r="O121" s="27">
        <f t="shared" si="128"/>
        <v>2.472534472026453</v>
      </c>
      <c r="P121" s="27">
        <f t="shared" si="128"/>
        <v>7.7405050869938208</v>
      </c>
      <c r="Q121" s="27">
        <f t="shared" si="129"/>
        <v>10.213039559020274</v>
      </c>
      <c r="W121" t="str">
        <f t="shared" si="130"/>
        <v>21 Science, research, engineering and technology professionals</v>
      </c>
      <c r="X121" s="27">
        <f t="shared" si="131"/>
        <v>2.297009726493549</v>
      </c>
      <c r="Y121" s="27">
        <f t="shared" si="131"/>
        <v>4.9217648520456549</v>
      </c>
      <c r="Z121" s="27">
        <f t="shared" si="131"/>
        <v>5.3693616256807815</v>
      </c>
      <c r="AA121" s="27">
        <f t="shared" si="131"/>
        <v>6.7761241264830971</v>
      </c>
      <c r="AB121" s="27">
        <f t="shared" si="132"/>
        <v>12.145485752163879</v>
      </c>
    </row>
    <row r="122" spans="1:28" x14ac:dyDescent="0.2">
      <c r="A122" t="str">
        <f t="shared" si="124"/>
        <v>22 Health professionals</v>
      </c>
      <c r="B122" s="27">
        <f t="shared" si="125"/>
        <v>13.928566617424124</v>
      </c>
      <c r="C122" s="27">
        <f t="shared" si="125"/>
        <v>-1.4067042068482039</v>
      </c>
      <c r="D122" s="27">
        <f t="shared" si="125"/>
        <v>5.3990935240187241</v>
      </c>
      <c r="E122" s="27">
        <f t="shared" si="125"/>
        <v>6.5584225809078021</v>
      </c>
      <c r="F122" s="27">
        <f t="shared" si="126"/>
        <v>11.957516104926526</v>
      </c>
      <c r="L122" t="str">
        <f t="shared" si="127"/>
        <v>22 Health professionals</v>
      </c>
      <c r="M122" s="27">
        <f t="shared" si="128"/>
        <v>2.6818311373183583</v>
      </c>
      <c r="N122" s="27">
        <f t="shared" si="128"/>
        <v>1.2355049329220762</v>
      </c>
      <c r="O122" s="27">
        <f t="shared" si="128"/>
        <v>0.98793299537111778</v>
      </c>
      <c r="P122" s="27">
        <f t="shared" si="128"/>
        <v>1.3668990389569267</v>
      </c>
      <c r="Q122" s="27">
        <f t="shared" si="129"/>
        <v>2.3548320343280444</v>
      </c>
      <c r="W122" t="str">
        <f t="shared" si="130"/>
        <v>22 Health professionals</v>
      </c>
      <c r="X122" s="27">
        <f t="shared" si="131"/>
        <v>11.246735480105706</v>
      </c>
      <c r="Y122" s="27">
        <f t="shared" si="131"/>
        <v>-2.6422091397701308</v>
      </c>
      <c r="Z122" s="27">
        <f t="shared" si="131"/>
        <v>4.4111605286474997</v>
      </c>
      <c r="AA122" s="27">
        <f t="shared" si="131"/>
        <v>5.1915235419509145</v>
      </c>
      <c r="AB122" s="27">
        <f t="shared" si="132"/>
        <v>9.6026840705984142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7.8729390351355022</v>
      </c>
      <c r="C123" s="27">
        <f t="shared" si="125"/>
        <v>1.5566651995289789</v>
      </c>
      <c r="D123" s="27">
        <f t="shared" si="125"/>
        <v>2.3520766308133574</v>
      </c>
      <c r="E123" s="27">
        <f t="shared" si="125"/>
        <v>7.4139882704884599</v>
      </c>
      <c r="F123" s="27">
        <f t="shared" si="126"/>
        <v>9.7660649013018173</v>
      </c>
      <c r="L123" t="str">
        <f t="shared" si="127"/>
        <v>23 Teaching and other educational professionals</v>
      </c>
      <c r="M123" s="27">
        <f t="shared" si="128"/>
        <v>1.0078402360424761</v>
      </c>
      <c r="N123" s="27">
        <f t="shared" si="128"/>
        <v>1.94327353571272</v>
      </c>
      <c r="O123" s="27">
        <f t="shared" si="128"/>
        <v>1.852553777689554</v>
      </c>
      <c r="P123" s="27">
        <f t="shared" si="128"/>
        <v>2.2471872313430801</v>
      </c>
      <c r="Q123" s="27">
        <f t="shared" si="129"/>
        <v>4.0997410090326341</v>
      </c>
      <c r="W123" t="str">
        <f t="shared" si="130"/>
        <v>23 Teaching and other educational professionals</v>
      </c>
      <c r="X123" s="27">
        <f t="shared" si="131"/>
        <v>6.8650987990932393</v>
      </c>
      <c r="Y123" s="27">
        <f t="shared" si="131"/>
        <v>-0.38660833618388324</v>
      </c>
      <c r="Z123" s="27">
        <f t="shared" si="131"/>
        <v>0.49952285312375011</v>
      </c>
      <c r="AA123" s="27">
        <f t="shared" si="131"/>
        <v>5.1668010391453549</v>
      </c>
      <c r="AB123" s="27">
        <f t="shared" si="132"/>
        <v>5.666323892269105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18.683585398618547</v>
      </c>
      <c r="C124" s="27">
        <f t="shared" si="125"/>
        <v>8.6213096541674759</v>
      </c>
      <c r="D124" s="27">
        <f t="shared" si="125"/>
        <v>17.09228668058492</v>
      </c>
      <c r="E124" s="27">
        <f t="shared" si="125"/>
        <v>19.774611373422914</v>
      </c>
      <c r="F124" s="27">
        <f t="shared" si="126"/>
        <v>36.866898054007834</v>
      </c>
      <c r="L124" t="str">
        <f t="shared" si="127"/>
        <v>24 Business, media and public service professionals</v>
      </c>
      <c r="M124" s="27">
        <f t="shared" si="128"/>
        <v>7.2599031488887817</v>
      </c>
      <c r="N124" s="27">
        <f t="shared" si="128"/>
        <v>3.7592890919715387</v>
      </c>
      <c r="O124" s="27">
        <f t="shared" si="128"/>
        <v>10.483788785861421</v>
      </c>
      <c r="P124" s="27">
        <f t="shared" si="128"/>
        <v>9.542275882699883</v>
      </c>
      <c r="Q124" s="27">
        <f t="shared" si="129"/>
        <v>20.026064668561304</v>
      </c>
      <c r="W124" t="str">
        <f t="shared" si="130"/>
        <v>24 Business, media and public service professionals</v>
      </c>
      <c r="X124" s="27">
        <f t="shared" si="131"/>
        <v>11.42368224972973</v>
      </c>
      <c r="Y124" s="27">
        <f t="shared" si="131"/>
        <v>4.8620205621959585</v>
      </c>
      <c r="Z124" s="27">
        <f t="shared" si="131"/>
        <v>6.608497894723449</v>
      </c>
      <c r="AA124" s="27">
        <f t="shared" si="131"/>
        <v>10.232335490722889</v>
      </c>
      <c r="AB124" s="27">
        <f t="shared" si="132"/>
        <v>16.840833385446338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4.5595405952877215</v>
      </c>
      <c r="C125" s="27">
        <f t="shared" si="125"/>
        <v>3.0938285259633389</v>
      </c>
      <c r="D125" s="27">
        <f t="shared" si="125"/>
        <v>-3.9853792861487278</v>
      </c>
      <c r="E125" s="27">
        <f t="shared" si="125"/>
        <v>2.6750026734480912</v>
      </c>
      <c r="F125" s="27">
        <f t="shared" si="126"/>
        <v>-1.3103766127006367</v>
      </c>
      <c r="L125" t="str">
        <f t="shared" si="127"/>
        <v>31 Science, engineering and technology associate professionals</v>
      </c>
      <c r="M125" s="27">
        <f t="shared" si="128"/>
        <v>4.1741648877379909</v>
      </c>
      <c r="N125" s="27">
        <f t="shared" si="128"/>
        <v>1.1454575268420335</v>
      </c>
      <c r="O125" s="27">
        <f t="shared" si="128"/>
        <v>-4.3775426303714191</v>
      </c>
      <c r="P125" s="27">
        <f t="shared" si="128"/>
        <v>0.50119789531892067</v>
      </c>
      <c r="Q125" s="27">
        <f t="shared" si="129"/>
        <v>-3.8763447350524984</v>
      </c>
      <c r="W125" t="str">
        <f t="shared" si="130"/>
        <v>31 Science, engineering and technology associate professionals</v>
      </c>
      <c r="X125" s="27">
        <f t="shared" si="131"/>
        <v>0.38537570754974126</v>
      </c>
      <c r="Y125" s="27">
        <f t="shared" si="131"/>
        <v>1.9483709991213125</v>
      </c>
      <c r="Z125" s="27">
        <f t="shared" si="131"/>
        <v>0.39216334422266463</v>
      </c>
      <c r="AA125" s="27">
        <f t="shared" si="131"/>
        <v>2.1738047781292131</v>
      </c>
      <c r="AB125" s="27">
        <f t="shared" si="132"/>
        <v>2.5659681223518778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4.598972368700057</v>
      </c>
      <c r="C126" s="27">
        <f t="shared" si="125"/>
        <v>0.48522806164102406</v>
      </c>
      <c r="D126" s="27">
        <f t="shared" si="125"/>
        <v>0.22608818721479196</v>
      </c>
      <c r="E126" s="27">
        <f t="shared" si="125"/>
        <v>3.2927955710133929</v>
      </c>
      <c r="F126" s="27">
        <f t="shared" si="126"/>
        <v>3.5188837582281849</v>
      </c>
      <c r="L126" t="str">
        <f t="shared" si="127"/>
        <v>32 Health and social care associate professionals</v>
      </c>
      <c r="M126" s="27">
        <f t="shared" si="128"/>
        <v>0.12332640362057479</v>
      </c>
      <c r="N126" s="27">
        <f t="shared" si="128"/>
        <v>0.87341100710104147</v>
      </c>
      <c r="O126" s="27">
        <f t="shared" si="128"/>
        <v>-0.74164490003825101</v>
      </c>
      <c r="P126" s="27">
        <f t="shared" si="128"/>
        <v>0.41672481980233744</v>
      </c>
      <c r="Q126" s="27">
        <f t="shared" si="129"/>
        <v>-0.32492008023591357</v>
      </c>
      <c r="W126" t="str">
        <f t="shared" si="130"/>
        <v>32 Health and social care associate professionals</v>
      </c>
      <c r="X126" s="27">
        <f t="shared" si="131"/>
        <v>4.475645965079476</v>
      </c>
      <c r="Y126" s="27">
        <f t="shared" si="131"/>
        <v>-0.38818294546000942</v>
      </c>
      <c r="Z126" s="27">
        <f t="shared" si="131"/>
        <v>0.96773308725304119</v>
      </c>
      <c r="AA126" s="27">
        <f t="shared" si="131"/>
        <v>2.8760707512110066</v>
      </c>
      <c r="AB126" s="27">
        <f t="shared" si="132"/>
        <v>3.8438038384640478</v>
      </c>
    </row>
    <row r="127" spans="1:28" x14ac:dyDescent="0.2">
      <c r="A127" t="str">
        <f t="shared" si="124"/>
        <v>33 Protective service occupations</v>
      </c>
      <c r="B127" s="27">
        <f t="shared" si="125"/>
        <v>-0.7538605601245969</v>
      </c>
      <c r="C127" s="27">
        <f t="shared" si="125"/>
        <v>1.4527419660276699</v>
      </c>
      <c r="D127" s="27">
        <f t="shared" si="125"/>
        <v>5.1933419693251928</v>
      </c>
      <c r="E127" s="27">
        <f t="shared" si="125"/>
        <v>4.6107356391619412</v>
      </c>
      <c r="F127" s="27">
        <f t="shared" si="126"/>
        <v>9.8040776084871339</v>
      </c>
      <c r="L127" t="str">
        <f t="shared" si="127"/>
        <v>33 Protective service occupations</v>
      </c>
      <c r="M127" s="27">
        <f t="shared" si="128"/>
        <v>-1.2791887054021274</v>
      </c>
      <c r="N127" s="27">
        <f t="shared" si="128"/>
        <v>0.74853369257080615</v>
      </c>
      <c r="O127" s="27">
        <f t="shared" si="128"/>
        <v>2.726338315773404</v>
      </c>
      <c r="P127" s="27">
        <f t="shared" si="128"/>
        <v>1.6524016622472892</v>
      </c>
      <c r="Q127" s="27">
        <f t="shared" si="129"/>
        <v>4.3787399780206933</v>
      </c>
      <c r="W127" t="str">
        <f t="shared" si="130"/>
        <v>33 Protective service occupations</v>
      </c>
      <c r="X127" s="27">
        <f t="shared" si="131"/>
        <v>0.52532814527749583</v>
      </c>
      <c r="Y127" s="27">
        <f t="shared" si="131"/>
        <v>0.70420827345689307</v>
      </c>
      <c r="Z127" s="27">
        <f t="shared" si="131"/>
        <v>2.4670036535518012</v>
      </c>
      <c r="AA127" s="27">
        <f t="shared" si="131"/>
        <v>2.9583339769145738</v>
      </c>
      <c r="AB127" s="27">
        <f t="shared" si="132"/>
        <v>5.425337630466375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-1.970256921632334</v>
      </c>
      <c r="C128" s="27">
        <f t="shared" si="125"/>
        <v>3.1028638244158344</v>
      </c>
      <c r="D128" s="27">
        <f t="shared" si="125"/>
        <v>-1.3946324811305431</v>
      </c>
      <c r="E128" s="27">
        <f t="shared" si="125"/>
        <v>3.8306099092214723</v>
      </c>
      <c r="F128" s="27">
        <f t="shared" si="126"/>
        <v>2.4359774280909292</v>
      </c>
      <c r="L128" t="str">
        <f t="shared" si="127"/>
        <v>34 Culture, media and sports occupations</v>
      </c>
      <c r="M128" s="27">
        <f t="shared" si="128"/>
        <v>-2.1537272323102847</v>
      </c>
      <c r="N128" s="27">
        <f t="shared" si="128"/>
        <v>0.62114729979414562</v>
      </c>
      <c r="O128" s="27">
        <f t="shared" si="128"/>
        <v>-0.36253902182107112</v>
      </c>
      <c r="P128" s="27">
        <f t="shared" si="128"/>
        <v>2.6004103546597044</v>
      </c>
      <c r="Q128" s="27">
        <f t="shared" si="129"/>
        <v>2.2378713328386333</v>
      </c>
      <c r="W128" t="str">
        <f t="shared" si="130"/>
        <v>34 Culture, media and sports occupations</v>
      </c>
      <c r="X128" s="27">
        <f t="shared" si="131"/>
        <v>0.18347031067795427</v>
      </c>
      <c r="Y128" s="27">
        <f t="shared" si="131"/>
        <v>2.4817165246217456</v>
      </c>
      <c r="Z128" s="27">
        <f t="shared" si="131"/>
        <v>-1.0320934593094719</v>
      </c>
      <c r="AA128" s="27">
        <f t="shared" si="131"/>
        <v>1.230199554561743</v>
      </c>
      <c r="AB128" s="27">
        <f t="shared" si="132"/>
        <v>0.19810609525227107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7.6927627893639539</v>
      </c>
      <c r="C129" s="27">
        <f t="shared" si="125"/>
        <v>3.5508853854727533</v>
      </c>
      <c r="D129" s="27">
        <f t="shared" si="125"/>
        <v>-3.388256897973946</v>
      </c>
      <c r="E129" s="27">
        <f t="shared" si="125"/>
        <v>6.1728638558166722</v>
      </c>
      <c r="F129" s="27">
        <f t="shared" si="126"/>
        <v>2.7846069578427262</v>
      </c>
      <c r="L129" t="str">
        <f t="shared" si="127"/>
        <v>35 Business and public service associate professionals</v>
      </c>
      <c r="M129" s="27">
        <f t="shared" si="128"/>
        <v>2.4976436678571261</v>
      </c>
      <c r="N129" s="27">
        <f t="shared" si="128"/>
        <v>2.5742183254135824</v>
      </c>
      <c r="O129" s="27">
        <f t="shared" si="128"/>
        <v>-3.502911501593772</v>
      </c>
      <c r="P129" s="27">
        <f t="shared" si="128"/>
        <v>0.99476734416268187</v>
      </c>
      <c r="Q129" s="27">
        <f t="shared" si="129"/>
        <v>-2.5081441574310901</v>
      </c>
      <c r="W129" t="str">
        <f t="shared" si="130"/>
        <v>35 Business and public service associate professionals</v>
      </c>
      <c r="X129" s="27">
        <f t="shared" si="131"/>
        <v>5.195119121506707</v>
      </c>
      <c r="Y129" s="27">
        <f t="shared" si="131"/>
        <v>0.97666706005910697</v>
      </c>
      <c r="Z129" s="27">
        <f t="shared" si="131"/>
        <v>0.11465460362001068</v>
      </c>
      <c r="AA129" s="27">
        <f t="shared" si="131"/>
        <v>5.1780965116538979</v>
      </c>
      <c r="AB129" s="27">
        <f t="shared" si="132"/>
        <v>5.2927511152739086</v>
      </c>
    </row>
    <row r="130" spans="1:28" x14ac:dyDescent="0.2">
      <c r="A130" t="str">
        <f t="shared" si="124"/>
        <v>41 Administrative occupations</v>
      </c>
      <c r="B130" s="27">
        <f t="shared" si="125"/>
        <v>-3.3082483782948486</v>
      </c>
      <c r="C130" s="27">
        <f t="shared" si="125"/>
        <v>4.8729737407666676</v>
      </c>
      <c r="D130" s="27">
        <f t="shared" si="125"/>
        <v>-13.862851256851286</v>
      </c>
      <c r="E130" s="27">
        <f t="shared" si="125"/>
        <v>-11.198506052938853</v>
      </c>
      <c r="F130" s="27">
        <f t="shared" si="126"/>
        <v>-25.061357309790139</v>
      </c>
      <c r="L130" t="str">
        <f t="shared" si="127"/>
        <v>41 Administrative occupations</v>
      </c>
      <c r="M130" s="27">
        <f t="shared" si="128"/>
        <v>-2.8374979974254373</v>
      </c>
      <c r="N130" s="27">
        <f t="shared" si="128"/>
        <v>6.3196777722509268</v>
      </c>
      <c r="O130" s="27">
        <f t="shared" si="128"/>
        <v>-2.724377325387529</v>
      </c>
      <c r="P130" s="27">
        <f t="shared" si="128"/>
        <v>2.5949245635339864</v>
      </c>
      <c r="Q130" s="27">
        <f t="shared" si="129"/>
        <v>-0.1294527618535426</v>
      </c>
      <c r="W130" t="str">
        <f t="shared" si="130"/>
        <v>41 Administrative occupations</v>
      </c>
      <c r="X130" s="27">
        <f t="shared" si="131"/>
        <v>-0.47075038086950372</v>
      </c>
      <c r="Y130" s="27">
        <f t="shared" si="131"/>
        <v>-1.4467040314837618</v>
      </c>
      <c r="Z130" s="27">
        <f t="shared" si="131"/>
        <v>-11.138473931464205</v>
      </c>
      <c r="AA130" s="27">
        <f t="shared" si="131"/>
        <v>-13.793430616472591</v>
      </c>
      <c r="AB130" s="27">
        <f t="shared" si="132"/>
        <v>-24.931904547936796</v>
      </c>
    </row>
    <row r="131" spans="1:28" x14ac:dyDescent="0.2">
      <c r="A131" t="str">
        <f t="shared" si="124"/>
        <v>42 Secretarial and related occupations</v>
      </c>
      <c r="B131" s="27">
        <f t="shared" si="125"/>
        <v>-4.1878467455872297</v>
      </c>
      <c r="C131" s="27">
        <f t="shared" si="125"/>
        <v>-0.73880288697176155</v>
      </c>
      <c r="D131" s="27">
        <f t="shared" si="125"/>
        <v>1.2544590054138851</v>
      </c>
      <c r="E131" s="27">
        <f t="shared" si="125"/>
        <v>-8.6297879305690302</v>
      </c>
      <c r="F131" s="27">
        <f t="shared" si="126"/>
        <v>-7.375328925155145</v>
      </c>
      <c r="L131" t="str">
        <f t="shared" si="127"/>
        <v>42 Secretarial and related occupations</v>
      </c>
      <c r="M131" s="27">
        <f t="shared" si="128"/>
        <v>-0.42319776861026592</v>
      </c>
      <c r="N131" s="27">
        <f t="shared" si="128"/>
        <v>-0.15999217498119789</v>
      </c>
      <c r="O131" s="27">
        <f t="shared" si="128"/>
        <v>0.57874171858910972</v>
      </c>
      <c r="P131" s="27">
        <f t="shared" si="128"/>
        <v>0.34815311902132473</v>
      </c>
      <c r="Q131" s="27">
        <f t="shared" si="129"/>
        <v>0.92689483761043445</v>
      </c>
      <c r="W131" t="str">
        <f t="shared" si="130"/>
        <v>42 Secretarial and related occupations</v>
      </c>
      <c r="X131" s="27">
        <f t="shared" si="131"/>
        <v>-3.7646489769769502</v>
      </c>
      <c r="Y131" s="27">
        <f t="shared" si="131"/>
        <v>-0.57881071199057033</v>
      </c>
      <c r="Z131" s="27">
        <f t="shared" si="131"/>
        <v>0.67571728682477783</v>
      </c>
      <c r="AA131" s="27">
        <f t="shared" si="131"/>
        <v>-8.9779410495903491</v>
      </c>
      <c r="AB131" s="27">
        <f t="shared" si="132"/>
        <v>-8.3022237627655713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4.022985286024209</v>
      </c>
      <c r="C132" s="27">
        <f t="shared" si="125"/>
        <v>-7.2955822035834039</v>
      </c>
      <c r="D132" s="27">
        <f t="shared" si="125"/>
        <v>1.1335602166714729</v>
      </c>
      <c r="E132" s="27">
        <f t="shared" si="125"/>
        <v>3.148221339547252</v>
      </c>
      <c r="F132" s="27">
        <f t="shared" si="126"/>
        <v>4.2817815562187249</v>
      </c>
      <c r="L132" t="str">
        <f t="shared" si="127"/>
        <v>51 Skilled agricultural and related trades</v>
      </c>
      <c r="M132" s="27">
        <f t="shared" si="128"/>
        <v>5.6037088277319853</v>
      </c>
      <c r="N132" s="27">
        <f t="shared" si="128"/>
        <v>-8.0991973188949764</v>
      </c>
      <c r="O132" s="27">
        <f t="shared" si="128"/>
        <v>0.33517018078356919</v>
      </c>
      <c r="P132" s="27">
        <f t="shared" si="128"/>
        <v>1.9741163733841045</v>
      </c>
      <c r="Q132" s="27">
        <f t="shared" si="129"/>
        <v>2.3092865541676737</v>
      </c>
      <c r="W132" t="str">
        <f t="shared" si="130"/>
        <v>51 Skilled agricultural and related trades</v>
      </c>
      <c r="X132" s="27">
        <f t="shared" si="131"/>
        <v>-1.5807235417077203</v>
      </c>
      <c r="Y132" s="27">
        <f t="shared" si="131"/>
        <v>0.80361511531156182</v>
      </c>
      <c r="Z132" s="27">
        <f t="shared" si="131"/>
        <v>0.79839003588788948</v>
      </c>
      <c r="AA132" s="27">
        <f t="shared" si="131"/>
        <v>1.1741049661631493</v>
      </c>
      <c r="AB132" s="27">
        <f t="shared" si="132"/>
        <v>1.9724950020510388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1.5540573503333803</v>
      </c>
      <c r="C133" s="27">
        <f t="shared" si="125"/>
        <v>-7.0331460479869605</v>
      </c>
      <c r="D133" s="27">
        <f t="shared" si="125"/>
        <v>2.2353046062738997</v>
      </c>
      <c r="E133" s="27">
        <f t="shared" si="125"/>
        <v>0.11225328462611373</v>
      </c>
      <c r="F133" s="27">
        <f t="shared" si="126"/>
        <v>2.3475578909000134</v>
      </c>
      <c r="L133" t="str">
        <f t="shared" si="127"/>
        <v>52 Skilled metal, electrical and electronic trades</v>
      </c>
      <c r="M133" s="27">
        <f t="shared" si="128"/>
        <v>0.53799901735060018</v>
      </c>
      <c r="N133" s="27">
        <f t="shared" si="128"/>
        <v>-6.4116087956452574</v>
      </c>
      <c r="O133" s="27">
        <f t="shared" si="128"/>
        <v>-0.14178519483240137</v>
      </c>
      <c r="P133" s="27">
        <f t="shared" si="128"/>
        <v>-1.4984292856789381</v>
      </c>
      <c r="Q133" s="27">
        <f t="shared" si="129"/>
        <v>-1.6402144805113394</v>
      </c>
      <c r="W133" t="str">
        <f t="shared" si="130"/>
        <v>52 Skilled metal, electrical and electronic trades</v>
      </c>
      <c r="X133" s="27">
        <f t="shared" si="131"/>
        <v>1.0160583329826869</v>
      </c>
      <c r="Y133" s="27">
        <f t="shared" si="131"/>
        <v>-0.62153725234158119</v>
      </c>
      <c r="Z133" s="27">
        <f t="shared" si="131"/>
        <v>2.3770898011063037</v>
      </c>
      <c r="AA133" s="27">
        <f t="shared" si="131"/>
        <v>1.6106825703049603</v>
      </c>
      <c r="AB133" s="27">
        <f t="shared" si="132"/>
        <v>3.9877723714112641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-3.8550616972714877</v>
      </c>
      <c r="C134" s="27">
        <f t="shared" si="125"/>
        <v>-2.9504369701507542</v>
      </c>
      <c r="D134" s="27">
        <f t="shared" si="125"/>
        <v>5.0387163693511923</v>
      </c>
      <c r="E134" s="27">
        <f t="shared" si="125"/>
        <v>-3.4073134179469733</v>
      </c>
      <c r="F134" s="27">
        <f t="shared" si="126"/>
        <v>1.631402951404219</v>
      </c>
      <c r="L134" t="str">
        <f t="shared" si="127"/>
        <v>53 Skilled construction and building trades</v>
      </c>
      <c r="M134" s="27">
        <f t="shared" si="128"/>
        <v>-4.032501676457386</v>
      </c>
      <c r="N134" s="27">
        <f t="shared" si="128"/>
        <v>-2.8725625243303554</v>
      </c>
      <c r="O134" s="27">
        <f t="shared" si="128"/>
        <v>5.136470890442915</v>
      </c>
      <c r="P134" s="27">
        <f t="shared" si="128"/>
        <v>-3.690543744887627</v>
      </c>
      <c r="Q134" s="27">
        <f t="shared" si="129"/>
        <v>1.445927145555288</v>
      </c>
      <c r="W134" t="str">
        <f t="shared" si="130"/>
        <v>53 Skilled construction and building trades</v>
      </c>
      <c r="X134" s="27">
        <f t="shared" si="131"/>
        <v>0.17743997918593268</v>
      </c>
      <c r="Y134" s="27">
        <f t="shared" si="131"/>
        <v>-7.7874445820397709E-2</v>
      </c>
      <c r="Z134" s="27">
        <f t="shared" si="131"/>
        <v>-9.7754521091805602E-2</v>
      </c>
      <c r="AA134" s="27">
        <f t="shared" si="131"/>
        <v>0.28323032694070283</v>
      </c>
      <c r="AB134" s="27">
        <f t="shared" si="132"/>
        <v>0.18547580584889722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-4.4215741871654117</v>
      </c>
      <c r="C135" s="27">
        <f t="shared" si="125"/>
        <v>-2.2640046030974972</v>
      </c>
      <c r="D135" s="27">
        <f t="shared" si="125"/>
        <v>1.1184278332824178</v>
      </c>
      <c r="E135" s="27">
        <f t="shared" si="125"/>
        <v>1.5978685738985234</v>
      </c>
      <c r="F135" s="27">
        <f t="shared" si="126"/>
        <v>2.7162964071809412</v>
      </c>
      <c r="L135" t="str">
        <f t="shared" si="127"/>
        <v>54 Textiles, printing and other skilled trades</v>
      </c>
      <c r="M135" s="27">
        <f t="shared" si="128"/>
        <v>-2.6294804434096015</v>
      </c>
      <c r="N135" s="27">
        <f t="shared" si="128"/>
        <v>-3.4176213337994987</v>
      </c>
      <c r="O135" s="27">
        <f t="shared" si="128"/>
        <v>0.54240910237846762</v>
      </c>
      <c r="P135" s="27">
        <f t="shared" si="128"/>
        <v>0.544962416706813</v>
      </c>
      <c r="Q135" s="27">
        <f t="shared" si="129"/>
        <v>1.0873715190852806</v>
      </c>
      <c r="W135" t="str">
        <f t="shared" si="130"/>
        <v>54 Textiles, printing and other skilled trades</v>
      </c>
      <c r="X135" s="27">
        <f t="shared" si="131"/>
        <v>-1.7920937437557818</v>
      </c>
      <c r="Y135" s="27">
        <f t="shared" si="131"/>
        <v>1.1536167307019909</v>
      </c>
      <c r="Z135" s="27">
        <f t="shared" si="131"/>
        <v>0.57601873090390399</v>
      </c>
      <c r="AA135" s="27">
        <f t="shared" si="131"/>
        <v>1.0529061571917886</v>
      </c>
      <c r="AB135" s="27">
        <f t="shared" si="132"/>
        <v>1.6289248880956926</v>
      </c>
    </row>
    <row r="136" spans="1:28" x14ac:dyDescent="0.2">
      <c r="A136" t="str">
        <f t="shared" si="124"/>
        <v>61 Caring personal service occupations</v>
      </c>
      <c r="B136" s="27">
        <f t="shared" si="125"/>
        <v>6.5916281133853829</v>
      </c>
      <c r="C136" s="27">
        <f t="shared" si="125"/>
        <v>-6.4046752425253715</v>
      </c>
      <c r="D136" s="27">
        <f t="shared" si="125"/>
        <v>11.528581808764869</v>
      </c>
      <c r="E136" s="27">
        <f t="shared" si="125"/>
        <v>14.397872114122265</v>
      </c>
      <c r="F136" s="27">
        <f t="shared" si="126"/>
        <v>25.926453922887134</v>
      </c>
      <c r="L136" t="str">
        <f t="shared" si="127"/>
        <v>61 Caring personal service occupations</v>
      </c>
      <c r="M136" s="27">
        <f t="shared" si="128"/>
        <v>-0.14265414114608532</v>
      </c>
      <c r="N136" s="27">
        <f t="shared" si="128"/>
        <v>-0.10866801265999726</v>
      </c>
      <c r="O136" s="27">
        <f t="shared" si="128"/>
        <v>6.0911675946599644</v>
      </c>
      <c r="P136" s="27">
        <f t="shared" si="128"/>
        <v>6.1269711493301671</v>
      </c>
      <c r="Q136" s="27">
        <f t="shared" si="129"/>
        <v>12.218138743990131</v>
      </c>
      <c r="W136" t="str">
        <f t="shared" si="130"/>
        <v>61 Caring personal service occupations</v>
      </c>
      <c r="X136" s="27">
        <f t="shared" si="131"/>
        <v>6.7342822545317631</v>
      </c>
      <c r="Y136" s="27">
        <f t="shared" si="131"/>
        <v>-6.2960072298657934</v>
      </c>
      <c r="Z136" s="27">
        <f t="shared" si="131"/>
        <v>5.4374142141050044</v>
      </c>
      <c r="AA136" s="27">
        <f t="shared" si="131"/>
        <v>8.2709009647920055</v>
      </c>
      <c r="AB136" s="27">
        <f t="shared" si="132"/>
        <v>13.70831517889701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2.996353667975626</v>
      </c>
      <c r="C137" s="27">
        <f t="shared" si="125"/>
        <v>-2.9153595502690024</v>
      </c>
      <c r="D137" s="27">
        <f t="shared" si="125"/>
        <v>0.91968452505123111</v>
      </c>
      <c r="E137" s="27">
        <f t="shared" si="125"/>
        <v>1.8234279340908444</v>
      </c>
      <c r="F137" s="27">
        <f t="shared" si="126"/>
        <v>2.7431124591420755</v>
      </c>
      <c r="L137" t="str">
        <f t="shared" si="127"/>
        <v>62 Leisure, travel and related personal service occupations</v>
      </c>
      <c r="M137" s="27">
        <f t="shared" si="128"/>
        <v>1.9059198220443694</v>
      </c>
      <c r="N137" s="27">
        <f t="shared" si="128"/>
        <v>-1.2628918981806052</v>
      </c>
      <c r="O137" s="27">
        <f t="shared" si="128"/>
        <v>0.86144744162579201</v>
      </c>
      <c r="P137" s="27">
        <f t="shared" si="128"/>
        <v>2.0293930210105966</v>
      </c>
      <c r="Q137" s="27">
        <f t="shared" si="129"/>
        <v>2.8908404626363886</v>
      </c>
      <c r="W137" t="str">
        <f t="shared" si="130"/>
        <v>62 Leisure, travel and related personal service occupations</v>
      </c>
      <c r="X137" s="27">
        <f t="shared" si="131"/>
        <v>1.0904338459311873</v>
      </c>
      <c r="Y137" s="27">
        <f t="shared" si="131"/>
        <v>-1.652467652088319</v>
      </c>
      <c r="Z137" s="27">
        <f t="shared" si="131"/>
        <v>5.8237083425410674E-2</v>
      </c>
      <c r="AA137" s="27">
        <f t="shared" si="131"/>
        <v>-0.20596508691977533</v>
      </c>
      <c r="AB137" s="27">
        <f t="shared" si="132"/>
        <v>-0.14772800349436466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-0.35225791499491343</v>
      </c>
      <c r="C138" s="27">
        <f t="shared" si="125"/>
        <v>0.45844011469648782</v>
      </c>
      <c r="D138" s="27">
        <f t="shared" si="125"/>
        <v>-0.3911799622380443</v>
      </c>
      <c r="E138" s="27">
        <f t="shared" si="125"/>
        <v>9.9040237922894514E-2</v>
      </c>
      <c r="F138" s="27">
        <f t="shared" si="126"/>
        <v>-0.29213972431514978</v>
      </c>
      <c r="L138" t="str">
        <f t="shared" si="127"/>
        <v>63 Community and civil enforcement occupations</v>
      </c>
      <c r="M138" s="27">
        <f t="shared" si="128"/>
        <v>-0.45907175430675973</v>
      </c>
      <c r="N138" s="27">
        <f t="shared" si="128"/>
        <v>0.54939985141855208</v>
      </c>
      <c r="O138" s="27">
        <f t="shared" si="128"/>
        <v>-0.59789449132942241</v>
      </c>
      <c r="P138" s="27">
        <f t="shared" si="128"/>
        <v>0.11200342856630763</v>
      </c>
      <c r="Q138" s="27">
        <f t="shared" si="129"/>
        <v>-0.48589106276311478</v>
      </c>
      <c r="W138" t="str">
        <f t="shared" si="130"/>
        <v>63 Community and civil enforcement occupations</v>
      </c>
      <c r="X138" s="27">
        <f t="shared" si="131"/>
        <v>0.1068138393118454</v>
      </c>
      <c r="Y138" s="27">
        <f t="shared" si="131"/>
        <v>-9.0959736722065476E-2</v>
      </c>
      <c r="Z138" s="27">
        <f t="shared" si="131"/>
        <v>0.20671452909138188</v>
      </c>
      <c r="AA138" s="27">
        <f t="shared" si="131"/>
        <v>-1.2963190643416334E-2</v>
      </c>
      <c r="AB138" s="27">
        <f t="shared" si="132"/>
        <v>0.19375133844796555</v>
      </c>
    </row>
    <row r="139" spans="1:28" x14ac:dyDescent="0.2">
      <c r="A139" t="str">
        <f t="shared" si="124"/>
        <v>71 Sales occupations</v>
      </c>
      <c r="B139" s="27">
        <f t="shared" si="125"/>
        <v>-6.2343269130376768</v>
      </c>
      <c r="C139" s="27">
        <f t="shared" si="125"/>
        <v>-1.5335482165529584</v>
      </c>
      <c r="D139" s="27">
        <f t="shared" si="125"/>
        <v>-8.0850124379492456</v>
      </c>
      <c r="E139" s="27">
        <f t="shared" si="125"/>
        <v>-5.0227603215287502</v>
      </c>
      <c r="F139" s="27">
        <f t="shared" si="126"/>
        <v>-13.107772759477996</v>
      </c>
      <c r="L139" t="str">
        <f t="shared" si="127"/>
        <v>71 Sales occupations</v>
      </c>
      <c r="M139" s="27">
        <f t="shared" si="128"/>
        <v>-0.36053442580263351</v>
      </c>
      <c r="N139" s="27">
        <f t="shared" si="128"/>
        <v>-0.81005130252748359</v>
      </c>
      <c r="O139" s="27">
        <f t="shared" si="128"/>
        <v>-2.2949858197226831</v>
      </c>
      <c r="P139" s="27">
        <f t="shared" si="128"/>
        <v>-0.36263025724517917</v>
      </c>
      <c r="Q139" s="27">
        <f t="shared" si="129"/>
        <v>-2.6576160769678623</v>
      </c>
      <c r="W139" t="str">
        <f t="shared" si="130"/>
        <v>71 Sales occupations</v>
      </c>
      <c r="X139" s="27">
        <f t="shared" si="131"/>
        <v>-5.8737924872350646</v>
      </c>
      <c r="Y139" s="27">
        <f t="shared" si="131"/>
        <v>-0.72349691402544636</v>
      </c>
      <c r="Z139" s="27">
        <f t="shared" si="131"/>
        <v>-5.7900266182265909</v>
      </c>
      <c r="AA139" s="27">
        <f t="shared" si="131"/>
        <v>-4.6601300642834715</v>
      </c>
      <c r="AB139" s="27">
        <f t="shared" si="132"/>
        <v>-10.450156682510062</v>
      </c>
    </row>
    <row r="140" spans="1:28" x14ac:dyDescent="0.2">
      <c r="A140" t="str">
        <f t="shared" si="124"/>
        <v>72 Customer service occupations</v>
      </c>
      <c r="B140" s="27">
        <f t="shared" si="125"/>
        <v>1.9063219797764006</v>
      </c>
      <c r="C140" s="27">
        <f t="shared" si="125"/>
        <v>0.768541065081223</v>
      </c>
      <c r="D140" s="27">
        <f t="shared" si="125"/>
        <v>8.502190543801504</v>
      </c>
      <c r="E140" s="27">
        <f t="shared" si="125"/>
        <v>5.2695314387042558</v>
      </c>
      <c r="F140" s="27">
        <f t="shared" si="126"/>
        <v>13.77172198250576</v>
      </c>
      <c r="L140" t="str">
        <f t="shared" si="127"/>
        <v>72 Customer service occupations</v>
      </c>
      <c r="M140" s="27">
        <f t="shared" si="128"/>
        <v>-0.85972530592126795</v>
      </c>
      <c r="N140" s="27">
        <f t="shared" si="128"/>
        <v>1.5257583737277223</v>
      </c>
      <c r="O140" s="27">
        <f t="shared" si="128"/>
        <v>4.0778502997238792</v>
      </c>
      <c r="P140" s="27">
        <f t="shared" si="128"/>
        <v>2.839983182318246</v>
      </c>
      <c r="Q140" s="27">
        <f t="shared" si="129"/>
        <v>6.9178334820421252</v>
      </c>
      <c r="W140" t="str">
        <f t="shared" si="130"/>
        <v>72 Customer service occupations</v>
      </c>
      <c r="X140" s="27">
        <f t="shared" si="131"/>
        <v>2.7660472856976881</v>
      </c>
      <c r="Y140" s="27">
        <f t="shared" si="131"/>
        <v>-0.75721730864650638</v>
      </c>
      <c r="Z140" s="27">
        <f t="shared" si="131"/>
        <v>4.4243402440776443</v>
      </c>
      <c r="AA140" s="27">
        <f t="shared" si="131"/>
        <v>2.4295482563859956</v>
      </c>
      <c r="AB140" s="27">
        <f t="shared" si="132"/>
        <v>6.8538885004636398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-0.42054961901265742</v>
      </c>
      <c r="C141" s="27">
        <f t="shared" si="125"/>
        <v>-3.3024309694824048</v>
      </c>
      <c r="D141" s="27">
        <f t="shared" si="125"/>
        <v>6.9497891338645204</v>
      </c>
      <c r="E141" s="27">
        <f t="shared" si="125"/>
        <v>0.52227082049036255</v>
      </c>
      <c r="F141" s="27">
        <f t="shared" si="126"/>
        <v>7.4720599543548829</v>
      </c>
      <c r="L141" t="str">
        <f t="shared" si="127"/>
        <v>81 Process, plant and machine operatives</v>
      </c>
      <c r="M141" s="27">
        <f t="shared" si="128"/>
        <v>-0.26779224530984536</v>
      </c>
      <c r="N141" s="27">
        <f t="shared" si="128"/>
        <v>-2.718334336841906</v>
      </c>
      <c r="O141" s="27">
        <f t="shared" si="128"/>
        <v>6.0812582804677184</v>
      </c>
      <c r="P141" s="27">
        <f t="shared" si="128"/>
        <v>0.50205017359986925</v>
      </c>
      <c r="Q141" s="27">
        <f t="shared" si="129"/>
        <v>6.5833084540675877</v>
      </c>
      <c r="W141" t="str">
        <f t="shared" si="130"/>
        <v>81 Process, plant and machine operatives</v>
      </c>
      <c r="X141" s="27">
        <f t="shared" si="131"/>
        <v>-0.15275737370283338</v>
      </c>
      <c r="Y141" s="27">
        <f t="shared" si="131"/>
        <v>-0.58409663264044198</v>
      </c>
      <c r="Z141" s="27">
        <f t="shared" si="131"/>
        <v>0.86853085339680103</v>
      </c>
      <c r="AA141" s="27">
        <f t="shared" si="131"/>
        <v>2.0220646890506622E-2</v>
      </c>
      <c r="AB141" s="27">
        <f t="shared" si="132"/>
        <v>0.88875150028730765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8.4612207845583498</v>
      </c>
      <c r="C142" s="27">
        <f t="shared" si="125"/>
        <v>-13.262451634097239</v>
      </c>
      <c r="D142" s="27">
        <f t="shared" si="125"/>
        <v>5.0222754079119412</v>
      </c>
      <c r="E142" s="27">
        <f t="shared" si="125"/>
        <v>-0.26767236923858206</v>
      </c>
      <c r="F142" s="27">
        <f t="shared" si="126"/>
        <v>4.7546030386733591</v>
      </c>
      <c r="L142" t="str">
        <f t="shared" si="127"/>
        <v>82 Transport and mobile machine drivers and operatives</v>
      </c>
      <c r="M142" s="27">
        <f t="shared" si="128"/>
        <v>8.3807658593247254</v>
      </c>
      <c r="N142" s="27">
        <f t="shared" si="128"/>
        <v>-12.426443928150817</v>
      </c>
      <c r="O142" s="27">
        <f t="shared" si="128"/>
        <v>2.5884832066486467</v>
      </c>
      <c r="P142" s="27">
        <f t="shared" si="128"/>
        <v>-1.4780166132946775</v>
      </c>
      <c r="Q142" s="27">
        <f t="shared" si="129"/>
        <v>1.1104665933539692</v>
      </c>
      <c r="W142" t="str">
        <f t="shared" si="130"/>
        <v>82 Transport and mobile machine drivers and operatives</v>
      </c>
      <c r="X142" s="27">
        <f t="shared" si="131"/>
        <v>8.0454925233598651E-2</v>
      </c>
      <c r="Y142" s="27">
        <f t="shared" si="131"/>
        <v>-0.83600770594634799</v>
      </c>
      <c r="Z142" s="27">
        <f t="shared" si="131"/>
        <v>2.4337922012632109</v>
      </c>
      <c r="AA142" s="27">
        <f t="shared" si="131"/>
        <v>1.2103442440562473</v>
      </c>
      <c r="AB142" s="27">
        <f t="shared" si="132"/>
        <v>3.6441364453194582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-3.4529377975499251</v>
      </c>
      <c r="C143" s="27">
        <f t="shared" si="125"/>
        <v>-2.3460926830305979</v>
      </c>
      <c r="D143" s="27">
        <f t="shared" si="125"/>
        <v>-3.2582895873390108</v>
      </c>
      <c r="E143" s="27">
        <f t="shared" si="125"/>
        <v>-0.72220458437875479</v>
      </c>
      <c r="F143" s="27">
        <f t="shared" si="126"/>
        <v>-3.9804941717177655</v>
      </c>
      <c r="L143" t="str">
        <f t="shared" si="127"/>
        <v>91 Elementary trades and related occupations</v>
      </c>
      <c r="M143" s="27">
        <f t="shared" si="128"/>
        <v>-2.1533538282909888</v>
      </c>
      <c r="N143" s="27">
        <f t="shared" si="128"/>
        <v>-1.8655467727778507</v>
      </c>
      <c r="O143" s="27">
        <f t="shared" si="128"/>
        <v>-2.855186660003838</v>
      </c>
      <c r="P143" s="27">
        <f t="shared" si="128"/>
        <v>-0.56325841020979794</v>
      </c>
      <c r="Q143" s="27">
        <f t="shared" si="129"/>
        <v>-3.418445070213636</v>
      </c>
      <c r="W143" t="str">
        <f t="shared" si="130"/>
        <v>91 Elementary trades and related occupations</v>
      </c>
      <c r="X143" s="27">
        <f t="shared" si="131"/>
        <v>-1.2995839692589035</v>
      </c>
      <c r="Y143" s="27">
        <f t="shared" si="131"/>
        <v>-0.48054591025274984</v>
      </c>
      <c r="Z143" s="27">
        <f t="shared" si="131"/>
        <v>-0.40310292733515407</v>
      </c>
      <c r="AA143" s="27">
        <f t="shared" si="131"/>
        <v>-0.15894617416901013</v>
      </c>
      <c r="AB143" s="27">
        <f t="shared" si="132"/>
        <v>-0.56204910150416421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-1.6431457677429648</v>
      </c>
      <c r="C144" s="27">
        <f t="shared" si="125"/>
        <v>-13.03215547006738</v>
      </c>
      <c r="D144" s="27">
        <f t="shared" si="125"/>
        <v>5.4696077508981489</v>
      </c>
      <c r="E144" s="27">
        <f t="shared" si="125"/>
        <v>-6.7056177535464201</v>
      </c>
      <c r="F144" s="27">
        <f t="shared" si="126"/>
        <v>-1.2360100026482712</v>
      </c>
      <c r="L144" t="str">
        <f t="shared" si="127"/>
        <v>92 Elementary administration and service occupations</v>
      </c>
      <c r="M144" s="27">
        <f t="shared" si="128"/>
        <v>-2.7513335893377615</v>
      </c>
      <c r="N144" s="27">
        <f t="shared" si="128"/>
        <v>-4.9271265256640362</v>
      </c>
      <c r="O144" s="27">
        <f t="shared" si="128"/>
        <v>5.9604971697516191</v>
      </c>
      <c r="P144" s="27">
        <f t="shared" si="128"/>
        <v>-5.1086242735242848</v>
      </c>
      <c r="Q144" s="27">
        <f t="shared" si="129"/>
        <v>0.85187289622733431</v>
      </c>
      <c r="W144" t="str">
        <f t="shared" si="130"/>
        <v>92 Elementary administration and service occupations</v>
      </c>
      <c r="X144" s="27">
        <f t="shared" si="131"/>
        <v>1.1081878215945693</v>
      </c>
      <c r="Y144" s="27">
        <f t="shared" si="131"/>
        <v>-8.1050289444029175</v>
      </c>
      <c r="Z144" s="27">
        <f t="shared" si="131"/>
        <v>-0.49088941885372606</v>
      </c>
      <c r="AA144" s="27">
        <f t="shared" si="131"/>
        <v>-1.5969934800222489</v>
      </c>
      <c r="AB144" s="27">
        <f t="shared" si="132"/>
        <v>-2.087882898875975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92.850000000000136</v>
      </c>
      <c r="C146" s="29">
        <f t="shared" ref="C146" si="133">D35-C35</f>
        <v>-28.290000000000646</v>
      </c>
      <c r="D146" s="29">
        <f>E35-D35</f>
        <v>61.334000000001424</v>
      </c>
      <c r="E146" s="29">
        <f>F35-E35</f>
        <v>90.136000000000877</v>
      </c>
      <c r="F146" s="29">
        <f t="shared" ref="F146" si="134">F35-D35</f>
        <v>151.4700000000023</v>
      </c>
      <c r="L146" s="24" t="str">
        <f>L35</f>
        <v>All occupations</v>
      </c>
      <c r="M146" s="29">
        <f>N35-M35</f>
        <v>37.870437406476185</v>
      </c>
      <c r="N146" s="29">
        <f t="shared" ref="N146" si="135">O35-N35</f>
        <v>-23.71951987801549</v>
      </c>
      <c r="O146" s="29">
        <f>P35-O35</f>
        <v>34.817231827855039</v>
      </c>
      <c r="P146" s="29">
        <f>Q35-P35</f>
        <v>44.64399898364718</v>
      </c>
      <c r="Q146" s="29">
        <f t="shared" ref="Q146" si="136">Q35-O35</f>
        <v>79.461230811502219</v>
      </c>
      <c r="W146" s="24" t="str">
        <f>W35</f>
        <v>All occupations</v>
      </c>
      <c r="X146" s="29">
        <f>Y35-X35</f>
        <v>54.979562593523838</v>
      </c>
      <c r="Y146" s="29">
        <f t="shared" ref="Y146" si="137">Z35-Y35</f>
        <v>-4.570480121984474</v>
      </c>
      <c r="Z146" s="29">
        <f>AA35-Z35</f>
        <v>26.516768172145248</v>
      </c>
      <c r="AA146" s="29">
        <f>AB35-AA35</f>
        <v>45.492001016353015</v>
      </c>
      <c r="AB146" s="29">
        <f t="shared" ref="AB146" si="138">AB35-Z35</f>
        <v>72.008769188498263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142.11344998566358</v>
      </c>
      <c r="C153" s="11">
        <f t="shared" ref="C153:F153" si="143">C8</f>
        <v>166.46943619500522</v>
      </c>
      <c r="D153" s="11">
        <f t="shared" si="143"/>
        <v>169.57564820166911</v>
      </c>
      <c r="E153" s="11">
        <f t="shared" si="143"/>
        <v>160.12234892568432</v>
      </c>
      <c r="F153" s="11">
        <f t="shared" si="143"/>
        <v>176.09792760714936</v>
      </c>
      <c r="H153" s="40">
        <f>IF(D$151-B$151 &lt;&gt; 0,(EXP(LN(D153/B153)/(D$151-B$151))-1)*100,0)</f>
        <v>3.5966377780751291</v>
      </c>
      <c r="I153" s="40">
        <f>IF(F$151-D$151 &lt;&gt; 0,(EXP(LN(F153/D153)/(F$151-D$151))-1)*100,0)</f>
        <v>0.25192424937572344</v>
      </c>
      <c r="L153" s="10" t="str">
        <f>L8</f>
        <v>11 Corporate managers and directors</v>
      </c>
      <c r="M153" s="11">
        <f>M8</f>
        <v>97.01303518412827</v>
      </c>
      <c r="N153" s="11">
        <f t="shared" ref="N153:Q153" si="144">N8</f>
        <v>108.77894965826431</v>
      </c>
      <c r="O153" s="11">
        <f t="shared" si="144"/>
        <v>110.44921972873136</v>
      </c>
      <c r="P153" s="11">
        <f t="shared" si="144"/>
        <v>101.0558254083107</v>
      </c>
      <c r="Q153" s="11">
        <f t="shared" si="144"/>
        <v>106.98728926850758</v>
      </c>
      <c r="S153" s="40">
        <f>IF(O$151-M$151 &lt;&gt; 0,(EXP(LN(O153/M153)/(O$151-M$151))-1)*100,0)</f>
        <v>2.6281527628785772</v>
      </c>
      <c r="T153" s="40">
        <f>IF(Q$151-O$151 &lt;&gt; 0,(EXP(LN(Q153/O153)/(Q$151-O$151))-1)*100,0)</f>
        <v>-0.21208032350085171</v>
      </c>
      <c r="W153" s="10" t="str">
        <f>W8</f>
        <v>11 Corporate managers and directors</v>
      </c>
      <c r="X153" s="11">
        <f>X8</f>
        <v>45.100414801535237</v>
      </c>
      <c r="Y153" s="11">
        <f t="shared" ref="Y153:AB153" si="145">Y8</f>
        <v>57.690486536741197</v>
      </c>
      <c r="Z153" s="11">
        <f t="shared" si="145"/>
        <v>59.126428472937839</v>
      </c>
      <c r="AA153" s="11">
        <f t="shared" si="145"/>
        <v>59.066523517373675</v>
      </c>
      <c r="AB153" s="11">
        <f t="shared" si="145"/>
        <v>69.110638338641706</v>
      </c>
      <c r="AD153" s="40">
        <f>IF(Z$151-X$151 &lt;&gt; 0,(EXP(LN(Z153/X153)/(Z$151-X$151))-1)*100,0)</f>
        <v>5.565065622173182</v>
      </c>
      <c r="AE153" s="40">
        <f>IF(AB$151-Z$151 &lt;&gt; 0,(EXP(LN(AB153/Z153)/(AB$151-Z$151))-1)*100,0)</f>
        <v>1.0456333867338019</v>
      </c>
    </row>
    <row r="154" spans="1:31" x14ac:dyDescent="0.2">
      <c r="A154" s="10" t="str">
        <f t="shared" si="142"/>
        <v>12 Other managers and proprietors</v>
      </c>
      <c r="B154" s="11">
        <f t="shared" si="142"/>
        <v>65.97555635563188</v>
      </c>
      <c r="C154" s="11">
        <f t="shared" ref="C154:F178" si="146">C9</f>
        <v>69.403325245097946</v>
      </c>
      <c r="D154" s="11">
        <f t="shared" si="146"/>
        <v>69.219960812129912</v>
      </c>
      <c r="E154" s="11">
        <f t="shared" si="146"/>
        <v>87.095481706797301</v>
      </c>
      <c r="F154" s="11">
        <f t="shared" si="146"/>
        <v>101.39362062512004</v>
      </c>
      <c r="H154" s="40">
        <f t="shared" ref="H154:H177" si="147">IF(D$151-B$151 &lt;&gt; 0,(EXP(LN(D154/B154)/(D$151-B$151))-1)*100,0)</f>
        <v>0.96472287527531453</v>
      </c>
      <c r="I154" s="40">
        <f t="shared" ref="I154:I180" si="148">IF(F$151-D$151 &lt;&gt; 0,(EXP(LN(F154/D154)/(F$151-D$151))-1)*100,0)</f>
        <v>2.5774626435718595</v>
      </c>
      <c r="L154" s="10" t="str">
        <f t="shared" ref="L154:Q154" si="149">L9</f>
        <v>12 Other managers and proprietors</v>
      </c>
      <c r="M154" s="11">
        <f t="shared" si="149"/>
        <v>38.342395955495967</v>
      </c>
      <c r="N154" s="11">
        <f t="shared" si="149"/>
        <v>40.123507303120199</v>
      </c>
      <c r="O154" s="11">
        <f t="shared" si="149"/>
        <v>38.13079014820665</v>
      </c>
      <c r="P154" s="11">
        <f t="shared" si="149"/>
        <v>49.163639609789129</v>
      </c>
      <c r="Q154" s="11">
        <f t="shared" si="149"/>
        <v>56.442750574423734</v>
      </c>
      <c r="S154" s="40">
        <f t="shared" ref="S154:S177" si="150">IF(O$151-M$151 &lt;&gt; 0,(EXP(LN(O154/M154)/(O$151-M$151))-1)*100,0)</f>
        <v>-0.11062140631465933</v>
      </c>
      <c r="T154" s="40">
        <f t="shared" ref="T154:T177" si="151">IF(Q$151-O$151 &lt;&gt; 0,(EXP(LN(Q154/O154)/(Q$151-O$151))-1)*100,0)</f>
        <v>2.6491815542488251</v>
      </c>
      <c r="W154" s="10" t="str">
        <f t="shared" ref="W154:AB154" si="152">W9</f>
        <v>12 Other managers and proprietors</v>
      </c>
      <c r="X154" s="11">
        <f t="shared" si="152"/>
        <v>27.633160400135889</v>
      </c>
      <c r="Y154" s="11">
        <f t="shared" si="152"/>
        <v>29.279817941977761</v>
      </c>
      <c r="Z154" s="11">
        <f t="shared" si="152"/>
        <v>31.089170663923241</v>
      </c>
      <c r="AA154" s="11">
        <f t="shared" si="152"/>
        <v>37.93184209700815</v>
      </c>
      <c r="AB154" s="11">
        <f t="shared" si="152"/>
        <v>44.950870050696167</v>
      </c>
      <c r="AD154" s="40">
        <f t="shared" ref="AD154:AD177" si="153">IF(Z$151-X$151 &lt;&gt; 0,(EXP(LN(Z154/X154)/(Z$151-X$151))-1)*100,0)</f>
        <v>2.3848541118078881</v>
      </c>
      <c r="AE154" s="40">
        <f t="shared" ref="AE154:AE177" si="154">IF(AB$151-Z$151 &lt;&gt; 0,(EXP(LN(AB154/Z154)/(AB$151-Z$151))-1)*100,0)</f>
        <v>2.488530068100947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105.58038632047479</v>
      </c>
      <c r="C155" s="11">
        <f t="shared" si="146"/>
        <v>118.37776373749837</v>
      </c>
      <c r="D155" s="11">
        <f t="shared" si="146"/>
        <v>123.68682931070349</v>
      </c>
      <c r="E155" s="11">
        <f t="shared" si="146"/>
        <v>131.52872540841082</v>
      </c>
      <c r="F155" s="11">
        <f t="shared" si="146"/>
        <v>146.04535462188795</v>
      </c>
      <c r="H155" s="40">
        <f t="shared" si="147"/>
        <v>3.216241803774933</v>
      </c>
      <c r="I155" s="40">
        <f t="shared" si="148"/>
        <v>1.1139212157723177</v>
      </c>
      <c r="L155" s="10" t="str">
        <f t="shared" ref="L155:Q155" si="155">L10</f>
        <v>21 Science, research, engineering and technology professionals</v>
      </c>
      <c r="M155" s="11">
        <f t="shared" si="155"/>
        <v>82.653204926127415</v>
      </c>
      <c r="N155" s="11">
        <f t="shared" si="155"/>
        <v>93.153572616657357</v>
      </c>
      <c r="O155" s="11">
        <f t="shared" si="155"/>
        <v>93.540873337817033</v>
      </c>
      <c r="P155" s="11">
        <f t="shared" si="155"/>
        <v>96.013407809843486</v>
      </c>
      <c r="Q155" s="11">
        <f t="shared" si="155"/>
        <v>103.75391289683731</v>
      </c>
      <c r="S155" s="40">
        <f t="shared" si="150"/>
        <v>2.5057775798070558</v>
      </c>
      <c r="T155" s="40">
        <f t="shared" si="151"/>
        <v>0.69321424529535935</v>
      </c>
      <c r="W155" s="10" t="str">
        <f t="shared" ref="W155:AB155" si="156">W10</f>
        <v>21 Science, research, engineering and technology professionals</v>
      </c>
      <c r="X155" s="11">
        <f t="shared" si="156"/>
        <v>22.927181394347308</v>
      </c>
      <c r="Y155" s="11">
        <f t="shared" si="156"/>
        <v>25.224191120840857</v>
      </c>
      <c r="Z155" s="11">
        <f t="shared" si="156"/>
        <v>30.145955972886512</v>
      </c>
      <c r="AA155" s="11">
        <f t="shared" si="156"/>
        <v>35.515317598567293</v>
      </c>
      <c r="AB155" s="11">
        <f t="shared" si="156"/>
        <v>42.29144172505039</v>
      </c>
      <c r="AD155" s="40">
        <f t="shared" si="153"/>
        <v>5.6271783975385015</v>
      </c>
      <c r="AE155" s="40">
        <f t="shared" si="154"/>
        <v>2.2825535669668495</v>
      </c>
    </row>
    <row r="156" spans="1:31" x14ac:dyDescent="0.2">
      <c r="A156" s="10" t="str">
        <f t="shared" si="142"/>
        <v>22 Health professionals</v>
      </c>
      <c r="B156" s="11">
        <f t="shared" si="142"/>
        <v>69.239672448721819</v>
      </c>
      <c r="C156" s="11">
        <f t="shared" si="146"/>
        <v>83.168239066145944</v>
      </c>
      <c r="D156" s="11">
        <f t="shared" si="146"/>
        <v>81.76153485929774</v>
      </c>
      <c r="E156" s="11">
        <f t="shared" si="146"/>
        <v>87.160628383316464</v>
      </c>
      <c r="F156" s="11">
        <f t="shared" si="146"/>
        <v>93.719050964224266</v>
      </c>
      <c r="H156" s="40">
        <f t="shared" si="147"/>
        <v>3.3805423430290027</v>
      </c>
      <c r="I156" s="40">
        <f t="shared" si="148"/>
        <v>0.91411668020233705</v>
      </c>
      <c r="L156" s="10" t="str">
        <f t="shared" ref="L156:Q156" si="157">L11</f>
        <v>22 Health professionals</v>
      </c>
      <c r="M156" s="11">
        <f t="shared" si="157"/>
        <v>14.433122209875602</v>
      </c>
      <c r="N156" s="11">
        <f t="shared" si="157"/>
        <v>17.114953347193961</v>
      </c>
      <c r="O156" s="11">
        <f t="shared" si="157"/>
        <v>18.350458280116037</v>
      </c>
      <c r="P156" s="11">
        <f t="shared" si="157"/>
        <v>19.338391275487155</v>
      </c>
      <c r="Q156" s="11">
        <f t="shared" si="157"/>
        <v>20.705290314444081</v>
      </c>
      <c r="S156" s="40">
        <f t="shared" si="150"/>
        <v>4.9197688570251641</v>
      </c>
      <c r="T156" s="40">
        <f t="shared" si="151"/>
        <v>0.8081459438345151</v>
      </c>
      <c r="W156" s="10" t="str">
        <f t="shared" ref="W156:AB156" si="158">W11</f>
        <v>22 Health professionals</v>
      </c>
      <c r="X156" s="11">
        <f t="shared" si="158"/>
        <v>54.806550238846221</v>
      </c>
      <c r="Y156" s="11">
        <f t="shared" si="158"/>
        <v>66.053285718951926</v>
      </c>
      <c r="Z156" s="11">
        <f t="shared" si="158"/>
        <v>63.411076579181795</v>
      </c>
      <c r="AA156" s="11">
        <f t="shared" si="158"/>
        <v>67.822237107829295</v>
      </c>
      <c r="AB156" s="11">
        <f t="shared" si="158"/>
        <v>73.01376064978021</v>
      </c>
      <c r="AD156" s="40">
        <f t="shared" si="153"/>
        <v>2.9595254052932285</v>
      </c>
      <c r="AE156" s="40">
        <f t="shared" si="154"/>
        <v>0.9444949309669104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82.39904437999914</v>
      </c>
      <c r="C157" s="11">
        <f t="shared" si="146"/>
        <v>90.271983415134642</v>
      </c>
      <c r="D157" s="11">
        <f t="shared" si="146"/>
        <v>91.828648614663621</v>
      </c>
      <c r="E157" s="11">
        <f t="shared" si="146"/>
        <v>94.180725245476978</v>
      </c>
      <c r="F157" s="11">
        <f t="shared" si="146"/>
        <v>101.59471351596544</v>
      </c>
      <c r="H157" s="40">
        <f t="shared" si="147"/>
        <v>2.1906598972232905</v>
      </c>
      <c r="I157" s="40">
        <f t="shared" si="148"/>
        <v>0.67605618611210616</v>
      </c>
      <c r="L157" s="10" t="str">
        <f t="shared" ref="L157:Q157" si="159">L12</f>
        <v>23 Teaching and other educational professionals</v>
      </c>
      <c r="M157" s="11">
        <f t="shared" si="159"/>
        <v>25.688555060178743</v>
      </c>
      <c r="N157" s="11">
        <f t="shared" si="159"/>
        <v>26.696395296221219</v>
      </c>
      <c r="O157" s="11">
        <f t="shared" si="159"/>
        <v>28.639668831933939</v>
      </c>
      <c r="P157" s="11">
        <f t="shared" si="159"/>
        <v>30.492222609623493</v>
      </c>
      <c r="Q157" s="11">
        <f t="shared" si="159"/>
        <v>32.739409840966573</v>
      </c>
      <c r="S157" s="40">
        <f t="shared" si="150"/>
        <v>2.1987686133522422</v>
      </c>
      <c r="T157" s="40">
        <f t="shared" si="151"/>
        <v>0.89590116663291752</v>
      </c>
      <c r="W157" s="10" t="str">
        <f t="shared" ref="W157:AB157" si="160">W12</f>
        <v>23 Teaching and other educational professionals</v>
      </c>
      <c r="X157" s="11">
        <f t="shared" si="160"/>
        <v>56.710489319820319</v>
      </c>
      <c r="Y157" s="11">
        <f t="shared" si="160"/>
        <v>63.575588118913558</v>
      </c>
      <c r="Z157" s="11">
        <f t="shared" si="160"/>
        <v>63.188979782729675</v>
      </c>
      <c r="AA157" s="11">
        <f t="shared" si="160"/>
        <v>63.688502635853425</v>
      </c>
      <c r="AB157" s="11">
        <f t="shared" si="160"/>
        <v>68.85530367499878</v>
      </c>
      <c r="AD157" s="40">
        <f t="shared" si="153"/>
        <v>2.1869859871016084</v>
      </c>
      <c r="AE157" s="40">
        <f t="shared" si="154"/>
        <v>0.57415759662078347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112.05047241291014</v>
      </c>
      <c r="C158" s="11">
        <f t="shared" si="146"/>
        <v>130.73405781152869</v>
      </c>
      <c r="D158" s="11">
        <f t="shared" si="146"/>
        <v>139.35536746569616</v>
      </c>
      <c r="E158" s="11">
        <f t="shared" si="146"/>
        <v>156.44765414628108</v>
      </c>
      <c r="F158" s="11">
        <f t="shared" si="146"/>
        <v>176.222265519704</v>
      </c>
      <c r="H158" s="40">
        <f t="shared" si="147"/>
        <v>4.4580710517462041</v>
      </c>
      <c r="I158" s="40">
        <f t="shared" si="148"/>
        <v>1.577098975689939</v>
      </c>
      <c r="L158" s="10" t="str">
        <f t="shared" ref="L158:Q158" si="161">L13</f>
        <v>24 Business, media and public service professionals</v>
      </c>
      <c r="M158" s="11">
        <f t="shared" si="161"/>
        <v>65.688230596059313</v>
      </c>
      <c r="N158" s="11">
        <f t="shared" si="161"/>
        <v>72.948133744948095</v>
      </c>
      <c r="O158" s="11">
        <f t="shared" si="161"/>
        <v>76.707422836919633</v>
      </c>
      <c r="P158" s="11">
        <f t="shared" si="161"/>
        <v>87.191211622781054</v>
      </c>
      <c r="Q158" s="11">
        <f t="shared" si="161"/>
        <v>96.733487505480937</v>
      </c>
      <c r="S158" s="40">
        <f t="shared" si="150"/>
        <v>3.1501741731417621</v>
      </c>
      <c r="T158" s="40">
        <f t="shared" si="151"/>
        <v>1.5584265201881831</v>
      </c>
      <c r="W158" s="10" t="str">
        <f t="shared" ref="W158:AB158" si="162">W13</f>
        <v>24 Business, media and public service professionals</v>
      </c>
      <c r="X158" s="11">
        <f t="shared" si="162"/>
        <v>46.362241816851018</v>
      </c>
      <c r="Y158" s="11">
        <f t="shared" si="162"/>
        <v>57.785924066580748</v>
      </c>
      <c r="Z158" s="11">
        <f t="shared" si="162"/>
        <v>62.647944628776706</v>
      </c>
      <c r="AA158" s="11">
        <f t="shared" si="162"/>
        <v>69.256442523500155</v>
      </c>
      <c r="AB158" s="11">
        <f t="shared" si="162"/>
        <v>79.488778014223044</v>
      </c>
      <c r="AD158" s="40">
        <f t="shared" si="153"/>
        <v>6.2058599695873351</v>
      </c>
      <c r="AE158" s="40">
        <f t="shared" si="154"/>
        <v>1.5998966640263568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28.418502038047791</v>
      </c>
      <c r="C159" s="11">
        <f t="shared" si="146"/>
        <v>32.978042633335512</v>
      </c>
      <c r="D159" s="11">
        <f t="shared" si="146"/>
        <v>36.071871159298851</v>
      </c>
      <c r="E159" s="11">
        <f t="shared" si="146"/>
        <v>32.086491873150123</v>
      </c>
      <c r="F159" s="11">
        <f t="shared" si="146"/>
        <v>34.761494546598215</v>
      </c>
      <c r="H159" s="40">
        <f t="shared" si="147"/>
        <v>4.8850278317683404</v>
      </c>
      <c r="I159" s="40">
        <f t="shared" si="148"/>
        <v>-0.24638313535978451</v>
      </c>
      <c r="L159" s="10" t="str">
        <f t="shared" ref="L159:Q159" si="163">L14</f>
        <v>31 Science, engineering and technology associate professionals</v>
      </c>
      <c r="M159" s="11">
        <f t="shared" si="163"/>
        <v>19.612483537088259</v>
      </c>
      <c r="N159" s="11">
        <f t="shared" si="163"/>
        <v>23.78664842482625</v>
      </c>
      <c r="O159" s="11">
        <f t="shared" si="163"/>
        <v>24.932105951668284</v>
      </c>
      <c r="P159" s="11">
        <f t="shared" si="163"/>
        <v>20.554563321296865</v>
      </c>
      <c r="Q159" s="11">
        <f t="shared" si="163"/>
        <v>21.055761216615785</v>
      </c>
      <c r="S159" s="40">
        <f t="shared" si="150"/>
        <v>4.9168575852168717</v>
      </c>
      <c r="T159" s="40">
        <f t="shared" si="151"/>
        <v>-1.1202259056063868</v>
      </c>
      <c r="W159" s="10" t="str">
        <f t="shared" ref="W159:AB159" si="164">W14</f>
        <v>31 Science, engineering and technology associate professionals</v>
      </c>
      <c r="X159" s="11">
        <f t="shared" si="164"/>
        <v>8.8060185009595262</v>
      </c>
      <c r="Y159" s="11">
        <f t="shared" si="164"/>
        <v>9.1913942085092675</v>
      </c>
      <c r="Z159" s="11">
        <f t="shared" si="164"/>
        <v>11.13976520763058</v>
      </c>
      <c r="AA159" s="11">
        <f t="shared" si="164"/>
        <v>11.531928551853245</v>
      </c>
      <c r="AB159" s="11">
        <f t="shared" si="164"/>
        <v>13.705733329982458</v>
      </c>
      <c r="AD159" s="40">
        <f t="shared" si="153"/>
        <v>4.8139984417675752</v>
      </c>
      <c r="AE159" s="40">
        <f t="shared" si="154"/>
        <v>1.3915469806900171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30.984473496547064</v>
      </c>
      <c r="C160" s="11">
        <f t="shared" si="146"/>
        <v>35.583445865247121</v>
      </c>
      <c r="D160" s="11">
        <f t="shared" si="146"/>
        <v>36.068673926888145</v>
      </c>
      <c r="E160" s="11">
        <f t="shared" si="146"/>
        <v>36.294762114102937</v>
      </c>
      <c r="F160" s="11">
        <f t="shared" si="146"/>
        <v>39.58755768511633</v>
      </c>
      <c r="H160" s="40">
        <f t="shared" si="147"/>
        <v>3.0854119928748425</v>
      </c>
      <c r="I160" s="40">
        <f t="shared" si="148"/>
        <v>0.62253064180457507</v>
      </c>
      <c r="L160" s="10" t="str">
        <f t="shared" ref="L160:Q160" si="165">L15</f>
        <v>32 Health and social care associate professionals</v>
      </c>
      <c r="M160" s="11">
        <f t="shared" si="165"/>
        <v>6.2910505834373245</v>
      </c>
      <c r="N160" s="11">
        <f t="shared" si="165"/>
        <v>6.4143769870578993</v>
      </c>
      <c r="O160" s="11">
        <f t="shared" si="165"/>
        <v>7.2877879941589407</v>
      </c>
      <c r="P160" s="11">
        <f t="shared" si="165"/>
        <v>6.5461430941206897</v>
      </c>
      <c r="Q160" s="11">
        <f t="shared" si="165"/>
        <v>6.9628679139230272</v>
      </c>
      <c r="S160" s="40">
        <f t="shared" si="150"/>
        <v>2.9851274093900981</v>
      </c>
      <c r="T160" s="40">
        <f>IF(Q$151-O$151 &lt;&gt; 0,(EXP(LN(Q160/O160)/(Q$151-O$151))-1)*100,0)</f>
        <v>-0.30359570500865241</v>
      </c>
      <c r="W160" s="10" t="str">
        <f t="shared" ref="W160:AB160" si="166">W15</f>
        <v>32 Health and social care associate professionals</v>
      </c>
      <c r="X160" s="11">
        <f t="shared" si="166"/>
        <v>24.693422913109739</v>
      </c>
      <c r="Y160" s="11">
        <f t="shared" si="166"/>
        <v>29.169068878189215</v>
      </c>
      <c r="Z160" s="11">
        <f t="shared" si="166"/>
        <v>28.780885932729205</v>
      </c>
      <c r="AA160" s="11">
        <f t="shared" si="166"/>
        <v>29.748619019982247</v>
      </c>
      <c r="AB160" s="11">
        <f t="shared" si="166"/>
        <v>32.624689771193253</v>
      </c>
      <c r="AD160" s="40">
        <f t="shared" si="153"/>
        <v>3.110898851996291</v>
      </c>
      <c r="AE160" s="40">
        <f t="shared" si="154"/>
        <v>0.83922103268909698</v>
      </c>
    </row>
    <row r="161" spans="1:31" x14ac:dyDescent="0.2">
      <c r="A161" s="10" t="str">
        <f t="shared" si="142"/>
        <v>33 Protective service occupations</v>
      </c>
      <c r="B161" s="11">
        <f t="shared" si="142"/>
        <v>24.622561847299345</v>
      </c>
      <c r="C161" s="11">
        <f t="shared" si="146"/>
        <v>23.868701287174748</v>
      </c>
      <c r="D161" s="11">
        <f t="shared" si="146"/>
        <v>25.321443253202418</v>
      </c>
      <c r="E161" s="11">
        <f t="shared" si="146"/>
        <v>30.51478522252761</v>
      </c>
      <c r="F161" s="11">
        <f t="shared" si="146"/>
        <v>35.125520861689552</v>
      </c>
      <c r="H161" s="40">
        <f t="shared" si="147"/>
        <v>0.56133813717942349</v>
      </c>
      <c r="I161" s="40">
        <f t="shared" si="148"/>
        <v>2.2058186395445878</v>
      </c>
      <c r="L161" s="10" t="str">
        <f t="shared" ref="L161:Q161" si="167">L16</f>
        <v>33 Protective service occupations</v>
      </c>
      <c r="M161" s="11">
        <f t="shared" si="167"/>
        <v>18.941565903635354</v>
      </c>
      <c r="N161" s="11">
        <f t="shared" si="167"/>
        <v>17.662377198233226</v>
      </c>
      <c r="O161" s="11">
        <f t="shared" si="167"/>
        <v>18.410910890804033</v>
      </c>
      <c r="P161" s="11">
        <f t="shared" si="167"/>
        <v>21.137249206577437</v>
      </c>
      <c r="Q161" s="11">
        <f t="shared" si="167"/>
        <v>22.789650868824726</v>
      </c>
      <c r="S161" s="40">
        <f t="shared" si="150"/>
        <v>-0.56669398424932238</v>
      </c>
      <c r="T161" s="40">
        <f t="shared" si="151"/>
        <v>1.4325848790283313</v>
      </c>
      <c r="W161" s="10" t="str">
        <f t="shared" ref="W161:AB161" si="168">W16</f>
        <v>33 Protective service occupations</v>
      </c>
      <c r="X161" s="11">
        <f t="shared" si="168"/>
        <v>5.6809959436639925</v>
      </c>
      <c r="Y161" s="11">
        <f t="shared" si="168"/>
        <v>6.2063240889414883</v>
      </c>
      <c r="Z161" s="11">
        <f t="shared" si="168"/>
        <v>6.9105323623983814</v>
      </c>
      <c r="AA161" s="11">
        <f t="shared" si="168"/>
        <v>9.3775360159501826</v>
      </c>
      <c r="AB161" s="11">
        <f t="shared" si="168"/>
        <v>12.335869992864756</v>
      </c>
      <c r="AD161" s="40">
        <f t="shared" si="153"/>
        <v>3.9961843475218473</v>
      </c>
      <c r="AE161" s="40">
        <f t="shared" si="154"/>
        <v>3.938685145937848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42.404562749373547</v>
      </c>
      <c r="C162" s="11">
        <f t="shared" si="146"/>
        <v>40.434305827741213</v>
      </c>
      <c r="D162" s="11">
        <f t="shared" si="146"/>
        <v>43.537169652157047</v>
      </c>
      <c r="E162" s="11">
        <f t="shared" si="146"/>
        <v>42.142537171026504</v>
      </c>
      <c r="F162" s="11">
        <f t="shared" si="146"/>
        <v>45.973147080247976</v>
      </c>
      <c r="H162" s="40">
        <f t="shared" si="147"/>
        <v>0.52857363806801949</v>
      </c>
      <c r="I162" s="40">
        <f t="shared" si="148"/>
        <v>0.36360891853826072</v>
      </c>
      <c r="L162" s="10" t="str">
        <f t="shared" ref="L162:Q162" si="169">L17</f>
        <v>34 Culture, media and sports occupations</v>
      </c>
      <c r="M162" s="11">
        <f t="shared" si="169"/>
        <v>22.713008569828247</v>
      </c>
      <c r="N162" s="11">
        <f t="shared" si="169"/>
        <v>20.559281337517962</v>
      </c>
      <c r="O162" s="11">
        <f t="shared" si="169"/>
        <v>21.180428637312108</v>
      </c>
      <c r="P162" s="11">
        <f t="shared" si="169"/>
        <v>20.817889615491037</v>
      </c>
      <c r="Q162" s="11">
        <f t="shared" si="169"/>
        <v>23.418299970150741</v>
      </c>
      <c r="S162" s="40">
        <f t="shared" si="150"/>
        <v>-1.3874893392441079</v>
      </c>
      <c r="T162" s="40">
        <f t="shared" si="151"/>
        <v>0.67184810090297198</v>
      </c>
      <c r="W162" s="10" t="str">
        <f t="shared" ref="W162:AB162" si="170">W17</f>
        <v>34 Culture, media and sports occupations</v>
      </c>
      <c r="X162" s="11">
        <f t="shared" si="170"/>
        <v>19.69155417954526</v>
      </c>
      <c r="Y162" s="11">
        <f t="shared" si="170"/>
        <v>19.875024490223215</v>
      </c>
      <c r="Z162" s="11">
        <f t="shared" si="170"/>
        <v>22.35674101484496</v>
      </c>
      <c r="AA162" s="11">
        <f t="shared" si="170"/>
        <v>21.324647555535488</v>
      </c>
      <c r="AB162" s="11">
        <f t="shared" si="170"/>
        <v>22.554847110097231</v>
      </c>
      <c r="AD162" s="40">
        <f t="shared" si="153"/>
        <v>2.5712623032038362</v>
      </c>
      <c r="AE162" s="40">
        <f t="shared" si="154"/>
        <v>5.8831334270981195E-2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120.31365488352644</v>
      </c>
      <c r="C163" s="11">
        <f t="shared" si="146"/>
        <v>128.00641767289039</v>
      </c>
      <c r="D163" s="11">
        <f t="shared" si="146"/>
        <v>131.55730305836315</v>
      </c>
      <c r="E163" s="11">
        <f t="shared" si="146"/>
        <v>128.1690461603892</v>
      </c>
      <c r="F163" s="11">
        <f t="shared" si="146"/>
        <v>134.34191001620587</v>
      </c>
      <c r="H163" s="40">
        <f t="shared" si="147"/>
        <v>1.8028668768477196</v>
      </c>
      <c r="I163" s="40">
        <f t="shared" si="148"/>
        <v>0.13973484570035666</v>
      </c>
      <c r="L163" s="10" t="str">
        <f t="shared" ref="L163:Q163" si="171">L18</f>
        <v>35 Business and public service associate professionals</v>
      </c>
      <c r="M163" s="11">
        <f t="shared" si="171"/>
        <v>63.661722435525071</v>
      </c>
      <c r="N163" s="11">
        <f t="shared" si="171"/>
        <v>66.159366103382197</v>
      </c>
      <c r="O163" s="11">
        <f t="shared" si="171"/>
        <v>68.73358442879578</v>
      </c>
      <c r="P163" s="11">
        <f t="shared" si="171"/>
        <v>65.230672927202008</v>
      </c>
      <c r="Q163" s="11">
        <f t="shared" si="171"/>
        <v>66.22544027136469</v>
      </c>
      <c r="S163" s="40">
        <f t="shared" si="150"/>
        <v>1.5449012541198348</v>
      </c>
      <c r="T163" s="40">
        <f t="shared" si="151"/>
        <v>-0.24751486117934318</v>
      </c>
      <c r="W163" s="10" t="str">
        <f t="shared" ref="W163:AB163" si="172">W18</f>
        <v>35 Business and public service associate professionals</v>
      </c>
      <c r="X163" s="11">
        <f t="shared" si="172"/>
        <v>56.65193244800156</v>
      </c>
      <c r="Y163" s="11">
        <f t="shared" si="172"/>
        <v>61.847051569508267</v>
      </c>
      <c r="Z163" s="11">
        <f t="shared" si="172"/>
        <v>62.823718629567374</v>
      </c>
      <c r="AA163" s="11">
        <f t="shared" si="172"/>
        <v>62.938373233187384</v>
      </c>
      <c r="AB163" s="11">
        <f t="shared" si="172"/>
        <v>68.116469744841282</v>
      </c>
      <c r="AD163" s="40">
        <f t="shared" si="153"/>
        <v>2.0896658077142805</v>
      </c>
      <c r="AE163" s="40">
        <f t="shared" si="154"/>
        <v>0.54069881501828121</v>
      </c>
    </row>
    <row r="164" spans="1:31" x14ac:dyDescent="0.2">
      <c r="A164" s="10" t="str">
        <f t="shared" si="142"/>
        <v>41 Administrative occupations</v>
      </c>
      <c r="B164" s="11">
        <f t="shared" si="142"/>
        <v>159.0666995882778</v>
      </c>
      <c r="C164" s="11">
        <f t="shared" si="146"/>
        <v>155.75845120998295</v>
      </c>
      <c r="D164" s="11">
        <f t="shared" si="146"/>
        <v>160.63142495074962</v>
      </c>
      <c r="E164" s="11">
        <f t="shared" si="146"/>
        <v>146.76857369389833</v>
      </c>
      <c r="F164" s="11">
        <f t="shared" si="146"/>
        <v>135.57006764095948</v>
      </c>
      <c r="H164" s="40">
        <f t="shared" si="147"/>
        <v>0.19596868853613003</v>
      </c>
      <c r="I164" s="40">
        <f t="shared" si="148"/>
        <v>-1.1244558235274704</v>
      </c>
      <c r="L164" s="10" t="str">
        <f t="shared" ref="L164:Q164" si="173">L19</f>
        <v>41 Administrative occupations</v>
      </c>
      <c r="M164" s="11">
        <f t="shared" si="173"/>
        <v>39.883363297872719</v>
      </c>
      <c r="N164" s="11">
        <f t="shared" si="173"/>
        <v>37.045865300447282</v>
      </c>
      <c r="O164" s="11">
        <f t="shared" si="173"/>
        <v>43.365543072698209</v>
      </c>
      <c r="P164" s="11">
        <f t="shared" si="173"/>
        <v>40.64116574731068</v>
      </c>
      <c r="Q164" s="11">
        <f t="shared" si="173"/>
        <v>43.236090310844666</v>
      </c>
      <c r="S164" s="40">
        <f t="shared" si="150"/>
        <v>1.6882100945618594</v>
      </c>
      <c r="T164" s="40">
        <f t="shared" si="151"/>
        <v>-1.9928794040746656E-2</v>
      </c>
      <c r="W164" s="10" t="str">
        <f t="shared" ref="W164:AB164" si="174">W19</f>
        <v>41 Administrative occupations</v>
      </c>
      <c r="X164" s="11">
        <f t="shared" si="174"/>
        <v>119.18333629040491</v>
      </c>
      <c r="Y164" s="11">
        <f t="shared" si="174"/>
        <v>118.71258590953541</v>
      </c>
      <c r="Z164" s="11">
        <f t="shared" si="174"/>
        <v>117.26588187805164</v>
      </c>
      <c r="AA164" s="11">
        <f t="shared" si="174"/>
        <v>106.12740794658744</v>
      </c>
      <c r="AB164" s="11">
        <f t="shared" si="174"/>
        <v>92.333977330114848</v>
      </c>
      <c r="AD164" s="40">
        <f t="shared" si="153"/>
        <v>-0.3238563975028752</v>
      </c>
      <c r="AE164" s="40">
        <f t="shared" si="154"/>
        <v>-1.5809146510491812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47.105790488250967</v>
      </c>
      <c r="C165" s="11">
        <f t="shared" si="146"/>
        <v>42.917943742663738</v>
      </c>
      <c r="D165" s="11">
        <f t="shared" si="146"/>
        <v>42.179140855691976</v>
      </c>
      <c r="E165" s="11">
        <f t="shared" si="146"/>
        <v>43.433599861105861</v>
      </c>
      <c r="F165" s="11">
        <f t="shared" si="146"/>
        <v>34.803811930536831</v>
      </c>
      <c r="H165" s="40">
        <f t="shared" si="147"/>
        <v>-2.1851740141841325</v>
      </c>
      <c r="I165" s="40">
        <f t="shared" si="148"/>
        <v>-1.273151884097079</v>
      </c>
      <c r="L165" s="10" t="str">
        <f t="shared" ref="L165:Q165" si="175">L20</f>
        <v>42 Secretarial and related occupations</v>
      </c>
      <c r="M165" s="11">
        <f t="shared" si="175"/>
        <v>2.2162423845581065</v>
      </c>
      <c r="N165" s="11">
        <f t="shared" si="175"/>
        <v>1.7930446159478406</v>
      </c>
      <c r="O165" s="11">
        <f t="shared" si="175"/>
        <v>1.6330524409666427</v>
      </c>
      <c r="P165" s="11">
        <f t="shared" si="175"/>
        <v>2.2117941595557524</v>
      </c>
      <c r="Q165" s="11">
        <f t="shared" si="175"/>
        <v>2.5599472785770772</v>
      </c>
      <c r="S165" s="40">
        <f>IF(O$151-M$151 &lt;&gt; 0,(EXP(LN(O165/M165)/(O$151-M$151))-1)*100,0)</f>
        <v>-5.9244913902868124</v>
      </c>
      <c r="T165" s="40">
        <f t="shared" si="151"/>
        <v>3.0422641002187278</v>
      </c>
      <c r="W165" s="10" t="str">
        <f t="shared" ref="W165:AB165" si="176">W20</f>
        <v>42 Secretarial and related occupations</v>
      </c>
      <c r="X165" s="11">
        <f t="shared" si="176"/>
        <v>44.88954810369286</v>
      </c>
      <c r="Y165" s="11">
        <f t="shared" si="176"/>
        <v>41.12489912671591</v>
      </c>
      <c r="Z165" s="11">
        <f t="shared" si="176"/>
        <v>40.54608841472534</v>
      </c>
      <c r="AA165" s="11">
        <f t="shared" si="176"/>
        <v>41.221805701550117</v>
      </c>
      <c r="AB165" s="11">
        <f t="shared" si="176"/>
        <v>32.243864651959768</v>
      </c>
      <c r="AD165" s="40">
        <f t="shared" si="153"/>
        <v>-2.0147407717856725</v>
      </c>
      <c r="AE165" s="40">
        <f t="shared" si="154"/>
        <v>-1.5158044602548881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21.627910326937879</v>
      </c>
      <c r="C166" s="11">
        <f t="shared" si="146"/>
        <v>25.650895612962088</v>
      </c>
      <c r="D166" s="11">
        <f t="shared" si="146"/>
        <v>18.355313409378684</v>
      </c>
      <c r="E166" s="11">
        <f t="shared" si="146"/>
        <v>19.488873626050157</v>
      </c>
      <c r="F166" s="11">
        <f t="shared" si="146"/>
        <v>22.637094965597409</v>
      </c>
      <c r="H166" s="40">
        <f t="shared" si="147"/>
        <v>-3.2280597071784323</v>
      </c>
      <c r="I166" s="40">
        <f t="shared" si="148"/>
        <v>1.4076205750700899</v>
      </c>
      <c r="L166" s="10" t="str">
        <f t="shared" ref="L166:Q166" si="177">L21</f>
        <v>51 Skilled agricultural and related trades</v>
      </c>
      <c r="M166" s="11">
        <f t="shared" si="177"/>
        <v>16.275494424345432</v>
      </c>
      <c r="N166" s="11">
        <f t="shared" si="177"/>
        <v>21.879203252077417</v>
      </c>
      <c r="O166" s="11">
        <f t="shared" si="177"/>
        <v>13.780005933182441</v>
      </c>
      <c r="P166" s="11">
        <f t="shared" si="177"/>
        <v>14.11517611396601</v>
      </c>
      <c r="Q166" s="11">
        <f t="shared" si="177"/>
        <v>16.089292487350114</v>
      </c>
      <c r="S166" s="40">
        <f t="shared" si="150"/>
        <v>-3.2740413315563988</v>
      </c>
      <c r="T166" s="40">
        <f t="shared" si="151"/>
        <v>1.0382547907472839</v>
      </c>
      <c r="W166" s="10" t="str">
        <f t="shared" ref="W166:AB166" si="178">W21</f>
        <v>51 Skilled agricultural and related trades</v>
      </c>
      <c r="X166" s="11">
        <f t="shared" si="178"/>
        <v>5.3524159025923987</v>
      </c>
      <c r="Y166" s="11">
        <f t="shared" si="178"/>
        <v>3.7716923608846784</v>
      </c>
      <c r="Z166" s="11">
        <f t="shared" si="178"/>
        <v>4.5753074761962402</v>
      </c>
      <c r="AA166" s="11">
        <f t="shared" si="178"/>
        <v>5.3736975120841297</v>
      </c>
      <c r="AB166" s="11">
        <f t="shared" si="178"/>
        <v>6.547802478247279</v>
      </c>
      <c r="AD166" s="40">
        <f t="shared" si="153"/>
        <v>-3.0887742545966712</v>
      </c>
      <c r="AE166" s="40">
        <f t="shared" si="154"/>
        <v>2.4184861669421798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65.107117441471758</v>
      </c>
      <c r="C167" s="11">
        <f t="shared" si="146"/>
        <v>66.661174791805138</v>
      </c>
      <c r="D167" s="11">
        <f t="shared" si="146"/>
        <v>59.628028743818177</v>
      </c>
      <c r="E167" s="11">
        <f t="shared" si="146"/>
        <v>61.863333350092077</v>
      </c>
      <c r="F167" s="11">
        <f t="shared" si="146"/>
        <v>61.975586634718191</v>
      </c>
      <c r="H167" s="40">
        <f t="shared" si="147"/>
        <v>-1.7427970969142059</v>
      </c>
      <c r="I167" s="40">
        <f t="shared" si="148"/>
        <v>0.25776363456686546</v>
      </c>
      <c r="L167" s="10" t="str">
        <f t="shared" ref="L167:Q167" si="179">L22</f>
        <v>52 Skilled metal, electrical and electronic trades</v>
      </c>
      <c r="M167" s="11">
        <f t="shared" si="179"/>
        <v>63.721604853872208</v>
      </c>
      <c r="N167" s="11">
        <f t="shared" si="179"/>
        <v>64.259603871222808</v>
      </c>
      <c r="O167" s="11">
        <f t="shared" si="179"/>
        <v>57.84799507557755</v>
      </c>
      <c r="P167" s="11">
        <f t="shared" si="179"/>
        <v>57.706209880745149</v>
      </c>
      <c r="Q167" s="11">
        <f t="shared" si="179"/>
        <v>56.207780595066211</v>
      </c>
      <c r="S167" s="40">
        <f t="shared" si="150"/>
        <v>-1.9155138360706148</v>
      </c>
      <c r="T167" s="40">
        <f t="shared" si="151"/>
        <v>-0.19157362088435548</v>
      </c>
      <c r="W167" s="10" t="str">
        <f t="shared" ref="W167:AB167" si="180">W22</f>
        <v>52 Skilled metal, electrical and electronic trades</v>
      </c>
      <c r="X167" s="11">
        <f t="shared" si="180"/>
        <v>1.3855125875995782</v>
      </c>
      <c r="Y167" s="11">
        <f t="shared" si="180"/>
        <v>2.4015709205822651</v>
      </c>
      <c r="Z167" s="11">
        <f t="shared" si="180"/>
        <v>1.7800336682406839</v>
      </c>
      <c r="AA167" s="11">
        <f t="shared" si="180"/>
        <v>4.1571234693469874</v>
      </c>
      <c r="AB167" s="11">
        <f t="shared" si="180"/>
        <v>5.7678060396519477</v>
      </c>
      <c r="AD167" s="40">
        <f t="shared" si="153"/>
        <v>5.1389288671394029</v>
      </c>
      <c r="AE167" s="40">
        <f t="shared" si="154"/>
        <v>8.1530642747947191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66.039361014646175</v>
      </c>
      <c r="C168" s="11">
        <f t="shared" si="146"/>
        <v>62.184299317374688</v>
      </c>
      <c r="D168" s="11">
        <f t="shared" si="146"/>
        <v>59.233862347223933</v>
      </c>
      <c r="E168" s="11">
        <f t="shared" si="146"/>
        <v>64.272578716575126</v>
      </c>
      <c r="F168" s="11">
        <f t="shared" si="146"/>
        <v>60.865265298628152</v>
      </c>
      <c r="H168" s="40">
        <f t="shared" si="147"/>
        <v>-2.1516654921153067</v>
      </c>
      <c r="I168" s="40">
        <f t="shared" si="148"/>
        <v>0.18129265803790151</v>
      </c>
      <c r="L168" s="10" t="str">
        <f t="shared" ref="L168:Q168" si="181">L23</f>
        <v>53 Skilled construction and building trades</v>
      </c>
      <c r="M168" s="11">
        <f t="shared" si="181"/>
        <v>65.026568566133193</v>
      </c>
      <c r="N168" s="11">
        <f t="shared" si="181"/>
        <v>60.994066889675807</v>
      </c>
      <c r="O168" s="11">
        <f t="shared" si="181"/>
        <v>58.121504365345452</v>
      </c>
      <c r="P168" s="11">
        <f t="shared" si="181"/>
        <v>63.257975255788367</v>
      </c>
      <c r="Q168" s="11">
        <f t="shared" si="181"/>
        <v>59.56743151090074</v>
      </c>
      <c r="S168" s="40">
        <f t="shared" si="150"/>
        <v>-2.2201870963087234</v>
      </c>
      <c r="T168" s="40">
        <f t="shared" si="151"/>
        <v>0.16395593704774392</v>
      </c>
      <c r="W168" s="10" t="str">
        <f t="shared" ref="W168:AB168" si="182">W23</f>
        <v>53 Skilled construction and building trades</v>
      </c>
      <c r="X168" s="11">
        <f t="shared" si="182"/>
        <v>1.0127924485130007</v>
      </c>
      <c r="Y168" s="11">
        <f t="shared" si="182"/>
        <v>1.1902324276989333</v>
      </c>
      <c r="Z168" s="11">
        <f t="shared" si="182"/>
        <v>1.1123579818785356</v>
      </c>
      <c r="AA168" s="11">
        <f t="shared" si="182"/>
        <v>1.01460346078673</v>
      </c>
      <c r="AB168" s="11">
        <f t="shared" si="182"/>
        <v>1.2978337877274329</v>
      </c>
      <c r="AD168" s="40">
        <f t="shared" si="153"/>
        <v>1.8931114390041914</v>
      </c>
      <c r="AE168" s="40">
        <f t="shared" si="154"/>
        <v>1.0333996529807932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43.755103719755908</v>
      </c>
      <c r="C169" s="11">
        <f t="shared" si="146"/>
        <v>39.333529532590497</v>
      </c>
      <c r="D169" s="11">
        <f t="shared" si="146"/>
        <v>37.069524929492999</v>
      </c>
      <c r="E169" s="11">
        <f t="shared" si="146"/>
        <v>38.187952762775417</v>
      </c>
      <c r="F169" s="11">
        <f t="shared" si="146"/>
        <v>39.785821336673941</v>
      </c>
      <c r="H169" s="40">
        <f t="shared" si="147"/>
        <v>-3.2618761167843346</v>
      </c>
      <c r="I169" s="40">
        <f t="shared" si="148"/>
        <v>0.47254900393907118</v>
      </c>
      <c r="L169" s="10" t="str">
        <f t="shared" ref="L169:Q169" si="183">L24</f>
        <v>54 Textiles, printing and other skilled trades</v>
      </c>
      <c r="M169" s="11">
        <f t="shared" si="183"/>
        <v>27.427361345226107</v>
      </c>
      <c r="N169" s="11">
        <f t="shared" si="183"/>
        <v>24.797880901816505</v>
      </c>
      <c r="O169" s="11">
        <f t="shared" si="183"/>
        <v>21.380259568017006</v>
      </c>
      <c r="P169" s="11">
        <f t="shared" si="183"/>
        <v>21.922668670395474</v>
      </c>
      <c r="Q169" s="11">
        <f t="shared" si="183"/>
        <v>22.467631087102287</v>
      </c>
      <c r="S169" s="40">
        <f t="shared" si="150"/>
        <v>-4.8594212281546367</v>
      </c>
      <c r="T169" s="40">
        <f t="shared" si="151"/>
        <v>0.33126486558594515</v>
      </c>
      <c r="W169" s="10" t="str">
        <f t="shared" ref="W169:AB169" si="184">W24</f>
        <v>54 Textiles, printing and other skilled trades</v>
      </c>
      <c r="X169" s="11">
        <f t="shared" si="184"/>
        <v>16.327742374529805</v>
      </c>
      <c r="Y169" s="11">
        <f t="shared" si="184"/>
        <v>14.535648630774023</v>
      </c>
      <c r="Z169" s="11">
        <f t="shared" si="184"/>
        <v>15.689265361476014</v>
      </c>
      <c r="AA169" s="11">
        <f t="shared" si="184"/>
        <v>16.265284092379918</v>
      </c>
      <c r="AB169" s="11">
        <f t="shared" si="184"/>
        <v>17.318190249571707</v>
      </c>
      <c r="AD169" s="40">
        <f t="shared" si="153"/>
        <v>-0.79460426990357602</v>
      </c>
      <c r="AE169" s="40">
        <f t="shared" si="154"/>
        <v>0.66071089467005795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138.92894500308412</v>
      </c>
      <c r="C170" s="11">
        <f t="shared" si="146"/>
        <v>145.52057311646951</v>
      </c>
      <c r="D170" s="11">
        <f t="shared" si="146"/>
        <v>139.11589787394414</v>
      </c>
      <c r="E170" s="11">
        <f t="shared" si="146"/>
        <v>150.644479682709</v>
      </c>
      <c r="F170" s="11">
        <f t="shared" si="146"/>
        <v>165.04235179683127</v>
      </c>
      <c r="H170" s="40">
        <f t="shared" si="147"/>
        <v>2.6898976464395652E-2</v>
      </c>
      <c r="I170" s="40">
        <f t="shared" si="148"/>
        <v>1.1458129538703066</v>
      </c>
      <c r="L170" s="10" t="str">
        <f t="shared" ref="L170:Q170" si="185">L25</f>
        <v>61 Caring personal service occupations</v>
      </c>
      <c r="M170" s="11">
        <f t="shared" si="185"/>
        <v>26.495452271133484</v>
      </c>
      <c r="N170" s="11">
        <f t="shared" si="185"/>
        <v>26.352798129987399</v>
      </c>
      <c r="O170" s="11">
        <f t="shared" si="185"/>
        <v>26.244130117327401</v>
      </c>
      <c r="P170" s="11">
        <f t="shared" si="185"/>
        <v>32.335297711987366</v>
      </c>
      <c r="Q170" s="11">
        <f t="shared" si="185"/>
        <v>38.462268861317533</v>
      </c>
      <c r="S170" s="40">
        <f t="shared" si="150"/>
        <v>-0.19043357275770889</v>
      </c>
      <c r="T170" s="40">
        <f t="shared" si="151"/>
        <v>2.5809809575689568</v>
      </c>
      <c r="W170" s="10" t="str">
        <f t="shared" ref="W170:AB170" si="186">W25</f>
        <v>61 Caring personal service occupations</v>
      </c>
      <c r="X170" s="11">
        <f t="shared" si="186"/>
        <v>112.43349273195072</v>
      </c>
      <c r="Y170" s="11">
        <f t="shared" si="186"/>
        <v>119.16777498648248</v>
      </c>
      <c r="Z170" s="11">
        <f t="shared" si="186"/>
        <v>112.87176775661669</v>
      </c>
      <c r="AA170" s="11">
        <f t="shared" si="186"/>
        <v>118.3091819707217</v>
      </c>
      <c r="AB170" s="11">
        <f t="shared" si="186"/>
        <v>126.5800829355137</v>
      </c>
      <c r="AD170" s="40">
        <f t="shared" si="153"/>
        <v>7.7840372137960578E-2</v>
      </c>
      <c r="AE170" s="40">
        <f t="shared" si="154"/>
        <v>0.76707908454658469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47.833992930442548</v>
      </c>
      <c r="C171" s="11">
        <f t="shared" si="146"/>
        <v>50.830346598418174</v>
      </c>
      <c r="D171" s="11">
        <f t="shared" si="146"/>
        <v>47.914987048149172</v>
      </c>
      <c r="E171" s="11">
        <f t="shared" si="146"/>
        <v>48.834671573200403</v>
      </c>
      <c r="F171" s="11">
        <f t="shared" si="146"/>
        <v>50.658099507291247</v>
      </c>
      <c r="H171" s="40">
        <f t="shared" si="147"/>
        <v>3.3841756304653359E-2</v>
      </c>
      <c r="I171" s="40">
        <f t="shared" si="148"/>
        <v>0.37182818365288917</v>
      </c>
      <c r="L171" s="10" t="str">
        <f t="shared" ref="L171:Q171" si="187">L26</f>
        <v>62 Leisure, travel and related personal service occupations</v>
      </c>
      <c r="M171" s="11">
        <f t="shared" si="187"/>
        <v>14.067094968052167</v>
      </c>
      <c r="N171" s="11">
        <f t="shared" si="187"/>
        <v>15.973014790096537</v>
      </c>
      <c r="O171" s="11">
        <f t="shared" si="187"/>
        <v>14.710122891915931</v>
      </c>
      <c r="P171" s="11">
        <f t="shared" si="187"/>
        <v>15.571570333541723</v>
      </c>
      <c r="Q171" s="11">
        <f t="shared" si="187"/>
        <v>17.60096335455232</v>
      </c>
      <c r="S171" s="40">
        <f t="shared" si="150"/>
        <v>0.89795784817521263</v>
      </c>
      <c r="T171" s="40">
        <f t="shared" si="151"/>
        <v>1.2033004201395414</v>
      </c>
      <c r="W171" s="10" t="str">
        <f t="shared" ref="W171:AB171" si="188">W26</f>
        <v>62 Leisure, travel and related personal service occupations</v>
      </c>
      <c r="X171" s="11">
        <f t="shared" si="188"/>
        <v>33.766897962390416</v>
      </c>
      <c r="Y171" s="11">
        <f t="shared" si="188"/>
        <v>34.857331808321604</v>
      </c>
      <c r="Z171" s="11">
        <f t="shared" si="188"/>
        <v>33.204864156233285</v>
      </c>
      <c r="AA171" s="11">
        <f t="shared" si="188"/>
        <v>33.263101239658695</v>
      </c>
      <c r="AB171" s="11">
        <f t="shared" si="188"/>
        <v>33.05713615273892</v>
      </c>
      <c r="AD171" s="40">
        <f t="shared" si="153"/>
        <v>-0.33512911392148403</v>
      </c>
      <c r="AE171" s="40">
        <f t="shared" si="154"/>
        <v>-2.9721669096782755E-2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2.1998499632052932</v>
      </c>
      <c r="C172" s="11">
        <f t="shared" si="146"/>
        <v>1.8475920482103798</v>
      </c>
      <c r="D172" s="11">
        <f t="shared" si="146"/>
        <v>2.3060321629068676</v>
      </c>
      <c r="E172" s="11">
        <f t="shared" si="146"/>
        <v>1.9148522006688233</v>
      </c>
      <c r="F172" s="11">
        <f t="shared" si="146"/>
        <v>2.0138924385917178</v>
      </c>
      <c r="H172" s="40">
        <f t="shared" si="147"/>
        <v>0.94724240444390428</v>
      </c>
      <c r="I172" s="40">
        <f t="shared" si="148"/>
        <v>-0.89899454903393794</v>
      </c>
      <c r="L172" s="10" t="str">
        <f t="shared" ref="L172:Q172" si="189">L27</f>
        <v>63 Community and civil enforcement occupations</v>
      </c>
      <c r="M172" s="11">
        <f t="shared" si="189"/>
        <v>1.6393752529991066</v>
      </c>
      <c r="N172" s="11">
        <f t="shared" si="189"/>
        <v>1.1803034986923469</v>
      </c>
      <c r="O172" s="11">
        <f t="shared" si="189"/>
        <v>1.7297033501108989</v>
      </c>
      <c r="P172" s="11">
        <f t="shared" si="189"/>
        <v>1.1318088587814765</v>
      </c>
      <c r="Q172" s="11">
        <f t="shared" si="189"/>
        <v>1.2438122873477842</v>
      </c>
      <c r="S172" s="40">
        <f t="shared" si="150"/>
        <v>1.0784678663825042</v>
      </c>
      <c r="T172" s="40">
        <f t="shared" si="151"/>
        <v>-2.1744688935343426</v>
      </c>
      <c r="W172" s="10" t="str">
        <f t="shared" ref="W172:AB172" si="190">W27</f>
        <v>63 Community and civil enforcement occupations</v>
      </c>
      <c r="X172" s="11">
        <f t="shared" si="190"/>
        <v>0.56047471020618755</v>
      </c>
      <c r="Y172" s="11">
        <f t="shared" si="190"/>
        <v>0.66728854951803296</v>
      </c>
      <c r="Z172" s="11">
        <f t="shared" si="190"/>
        <v>0.57632881279596748</v>
      </c>
      <c r="AA172" s="11">
        <f t="shared" si="190"/>
        <v>0.78304334188734936</v>
      </c>
      <c r="AB172" s="11">
        <f t="shared" si="190"/>
        <v>0.77008015124393303</v>
      </c>
      <c r="AD172" s="40">
        <f t="shared" si="153"/>
        <v>0.55944371296972051</v>
      </c>
      <c r="AE172" s="40">
        <f t="shared" si="154"/>
        <v>1.9508943303995885</v>
      </c>
    </row>
    <row r="173" spans="1:31" x14ac:dyDescent="0.2">
      <c r="A173" s="10" t="str">
        <f t="shared" si="142"/>
        <v>71 Sales occupations</v>
      </c>
      <c r="B173" s="11">
        <f t="shared" si="142"/>
        <v>124.45083461496999</v>
      </c>
      <c r="C173" s="11">
        <f t="shared" si="146"/>
        <v>118.21650770193231</v>
      </c>
      <c r="D173" s="11">
        <f t="shared" si="146"/>
        <v>116.68295948537936</v>
      </c>
      <c r="E173" s="11">
        <f t="shared" si="146"/>
        <v>108.59794704743011</v>
      </c>
      <c r="F173" s="11">
        <f t="shared" si="146"/>
        <v>103.57518672590136</v>
      </c>
      <c r="H173" s="40">
        <f t="shared" si="147"/>
        <v>-1.2807324457313585</v>
      </c>
      <c r="I173" s="40">
        <f t="shared" si="148"/>
        <v>-0.79127095881389442</v>
      </c>
      <c r="L173" s="10" t="str">
        <f t="shared" ref="L173:Q173" si="191">L28</f>
        <v>71 Sales occupations</v>
      </c>
      <c r="M173" s="11">
        <f t="shared" si="191"/>
        <v>53.752525937454131</v>
      </c>
      <c r="N173" s="11">
        <f t="shared" si="191"/>
        <v>53.391991511651497</v>
      </c>
      <c r="O173" s="11">
        <f t="shared" si="191"/>
        <v>52.581940209124014</v>
      </c>
      <c r="P173" s="11">
        <f t="shared" si="191"/>
        <v>50.28695438940133</v>
      </c>
      <c r="Q173" s="11">
        <f t="shared" si="191"/>
        <v>49.924324132156151</v>
      </c>
      <c r="S173" s="40">
        <f t="shared" si="150"/>
        <v>-0.43939066880999134</v>
      </c>
      <c r="T173" s="40">
        <f t="shared" si="151"/>
        <v>-0.3451654444940222</v>
      </c>
      <c r="W173" s="10" t="str">
        <f t="shared" ref="W173:AB173" si="192">W28</f>
        <v>71 Sales occupations</v>
      </c>
      <c r="X173" s="11">
        <f t="shared" si="192"/>
        <v>70.69830867751584</v>
      </c>
      <c r="Y173" s="11">
        <f t="shared" si="192"/>
        <v>64.824516190280775</v>
      </c>
      <c r="Z173" s="11">
        <f t="shared" si="192"/>
        <v>64.101019276255329</v>
      </c>
      <c r="AA173" s="11">
        <f t="shared" si="192"/>
        <v>58.310992658028738</v>
      </c>
      <c r="AB173" s="11">
        <f t="shared" si="192"/>
        <v>53.650862593745266</v>
      </c>
      <c r="AD173" s="40">
        <f t="shared" si="153"/>
        <v>-1.9401595654750969</v>
      </c>
      <c r="AE173" s="40">
        <f t="shared" si="154"/>
        <v>-1.1794079311910011</v>
      </c>
    </row>
    <row r="174" spans="1:31" x14ac:dyDescent="0.2">
      <c r="A174" s="10" t="str">
        <f t="shared" si="142"/>
        <v>72 Customer service occupations</v>
      </c>
      <c r="B174" s="11">
        <f t="shared" si="142"/>
        <v>27.622766338791287</v>
      </c>
      <c r="C174" s="11">
        <f t="shared" si="146"/>
        <v>29.529088318567688</v>
      </c>
      <c r="D174" s="11">
        <f t="shared" si="146"/>
        <v>30.297629383648911</v>
      </c>
      <c r="E174" s="11">
        <f t="shared" si="146"/>
        <v>38.799819927450415</v>
      </c>
      <c r="F174" s="11">
        <f t="shared" si="146"/>
        <v>44.06935136615467</v>
      </c>
      <c r="H174" s="40">
        <f t="shared" si="147"/>
        <v>1.8657755013554711</v>
      </c>
      <c r="I174" s="40">
        <f t="shared" si="148"/>
        <v>2.5294278758770439</v>
      </c>
      <c r="L174" s="10" t="str">
        <f t="shared" ref="L174:Q174" si="193">L29</f>
        <v>72 Customer service occupations</v>
      </c>
      <c r="M174" s="11">
        <f t="shared" si="193"/>
        <v>9.8111267887034757</v>
      </c>
      <c r="N174" s="11">
        <f t="shared" si="193"/>
        <v>8.9514014827822077</v>
      </c>
      <c r="O174" s="11">
        <f t="shared" si="193"/>
        <v>10.47715985650993</v>
      </c>
      <c r="P174" s="11">
        <f t="shared" si="193"/>
        <v>14.555010156233809</v>
      </c>
      <c r="Q174" s="11">
        <f t="shared" si="193"/>
        <v>17.394993338552055</v>
      </c>
      <c r="S174" s="40">
        <f t="shared" si="150"/>
        <v>1.3222759192520472</v>
      </c>
      <c r="T174" s="40">
        <f t="shared" si="151"/>
        <v>3.4376661607314452</v>
      </c>
      <c r="W174" s="10" t="str">
        <f t="shared" ref="W174:AB174" si="194">W29</f>
        <v>72 Customer service occupations</v>
      </c>
      <c r="X174" s="11">
        <f t="shared" si="194"/>
        <v>17.811639550087804</v>
      </c>
      <c r="Y174" s="11">
        <f t="shared" si="194"/>
        <v>20.577686835785492</v>
      </c>
      <c r="Z174" s="11">
        <f t="shared" si="194"/>
        <v>19.820469527138986</v>
      </c>
      <c r="AA174" s="11">
        <f t="shared" si="194"/>
        <v>24.24480977121663</v>
      </c>
      <c r="AB174" s="11">
        <f t="shared" si="194"/>
        <v>26.674358027602626</v>
      </c>
      <c r="AD174" s="40">
        <f t="shared" si="153"/>
        <v>2.1602643618414907</v>
      </c>
      <c r="AE174" s="40">
        <f>IF(AB$151-Z$151 &lt;&gt; 0,(EXP(LN(AB174/Z174)/(AB$151-Z$151))-1)*100,0)</f>
        <v>1.9996470998348892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31.989800823579117</v>
      </c>
      <c r="C175" s="11">
        <f t="shared" si="146"/>
        <v>31.569251204566459</v>
      </c>
      <c r="D175" s="11">
        <f t="shared" si="146"/>
        <v>28.266820235084055</v>
      </c>
      <c r="E175" s="11">
        <f t="shared" si="146"/>
        <v>35.216609368948575</v>
      </c>
      <c r="F175" s="11">
        <f t="shared" si="146"/>
        <v>35.738880189438937</v>
      </c>
      <c r="H175" s="40">
        <f t="shared" si="147"/>
        <v>-2.4442023566631166</v>
      </c>
      <c r="I175" s="40">
        <f t="shared" si="148"/>
        <v>1.5759592236971098</v>
      </c>
      <c r="L175" s="10" t="str">
        <f t="shared" ref="L175:Q175" si="195">L30</f>
        <v>81 Process, plant and machine operatives</v>
      </c>
      <c r="M175" s="11">
        <f t="shared" si="195"/>
        <v>26.852717608988279</v>
      </c>
      <c r="N175" s="11">
        <f t="shared" si="195"/>
        <v>26.584925363678433</v>
      </c>
      <c r="O175" s="11">
        <f t="shared" si="195"/>
        <v>23.866591026836527</v>
      </c>
      <c r="P175" s="11">
        <f t="shared" si="195"/>
        <v>29.947849307304246</v>
      </c>
      <c r="Q175" s="11">
        <f t="shared" si="195"/>
        <v>30.449899480904115</v>
      </c>
      <c r="S175" s="40">
        <f t="shared" si="150"/>
        <v>-2.3301705639045434</v>
      </c>
      <c r="T175" s="40">
        <f t="shared" si="151"/>
        <v>1.6372794049620554</v>
      </c>
      <c r="W175" s="10" t="str">
        <f t="shared" ref="W175:AB175" si="196">W30</f>
        <v>81 Process, plant and machine operatives</v>
      </c>
      <c r="X175" s="11">
        <f t="shared" si="196"/>
        <v>5.1370832145908345</v>
      </c>
      <c r="Y175" s="11">
        <f t="shared" si="196"/>
        <v>4.9843258408880011</v>
      </c>
      <c r="Z175" s="11">
        <f t="shared" si="196"/>
        <v>4.4002292082475591</v>
      </c>
      <c r="AA175" s="11">
        <f t="shared" si="196"/>
        <v>5.2687600616443602</v>
      </c>
      <c r="AB175" s="11">
        <f t="shared" si="196"/>
        <v>5.2889807085348668</v>
      </c>
      <c r="AD175" s="40">
        <f t="shared" si="153"/>
        <v>-3.0491235015229212</v>
      </c>
      <c r="AE175" s="40">
        <f t="shared" si="154"/>
        <v>1.2340112704303685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66.217533371869635</v>
      </c>
      <c r="C176" s="11">
        <f t="shared" si="146"/>
        <v>74.678754156427985</v>
      </c>
      <c r="D176" s="11">
        <f t="shared" si="146"/>
        <v>61.416302522330746</v>
      </c>
      <c r="E176" s="11">
        <f t="shared" si="146"/>
        <v>66.438577930242687</v>
      </c>
      <c r="F176" s="11">
        <f t="shared" si="146"/>
        <v>66.170905561004105</v>
      </c>
      <c r="H176" s="40">
        <f t="shared" si="147"/>
        <v>-1.4941248923948769</v>
      </c>
      <c r="I176" s="40">
        <f t="shared" si="148"/>
        <v>0.4983413438128359</v>
      </c>
      <c r="L176" s="10" t="str">
        <f t="shared" ref="L176:Q176" si="197">L31</f>
        <v>82 Transport and mobile machine drivers and operatives</v>
      </c>
      <c r="M176" s="11">
        <f t="shared" si="197"/>
        <v>60.547039087454849</v>
      </c>
      <c r="N176" s="11">
        <f t="shared" si="197"/>
        <v>68.927804946779574</v>
      </c>
      <c r="O176" s="11">
        <f t="shared" si="197"/>
        <v>56.501361018628756</v>
      </c>
      <c r="P176" s="11">
        <f t="shared" si="197"/>
        <v>59.089844225277403</v>
      </c>
      <c r="Q176" s="11">
        <f t="shared" si="197"/>
        <v>57.611827611982726</v>
      </c>
      <c r="S176" s="40">
        <f t="shared" si="150"/>
        <v>-1.3735957221980399</v>
      </c>
      <c r="T176" s="40">
        <f t="shared" si="151"/>
        <v>0.12983862025079951</v>
      </c>
      <c r="W176" s="10" t="str">
        <f t="shared" ref="W176:AB176" si="198">W31</f>
        <v>82 Transport and mobile machine drivers and operatives</v>
      </c>
      <c r="X176" s="11">
        <f t="shared" si="198"/>
        <v>5.6704942844147483</v>
      </c>
      <c r="Y176" s="11">
        <f t="shared" si="198"/>
        <v>5.750949209648347</v>
      </c>
      <c r="Z176" s="11">
        <f t="shared" si="198"/>
        <v>4.914941503701999</v>
      </c>
      <c r="AA176" s="11">
        <f t="shared" si="198"/>
        <v>7.3487337049652099</v>
      </c>
      <c r="AB176" s="11">
        <f t="shared" si="198"/>
        <v>8.5590779490214572</v>
      </c>
      <c r="AD176" s="40">
        <f t="shared" si="153"/>
        <v>-2.8194198789250446</v>
      </c>
      <c r="AE176" s="40">
        <f t="shared" si="154"/>
        <v>3.7673139949256917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28.852951998385961</v>
      </c>
      <c r="C177" s="11">
        <f t="shared" si="146"/>
        <v>25.400014200836036</v>
      </c>
      <c r="D177" s="11">
        <f t="shared" si="146"/>
        <v>23.053921517805438</v>
      </c>
      <c r="E177" s="11">
        <f t="shared" si="146"/>
        <v>19.795631930466428</v>
      </c>
      <c r="F177" s="11">
        <f t="shared" si="146"/>
        <v>19.073427346087673</v>
      </c>
      <c r="H177" s="40">
        <f t="shared" si="147"/>
        <v>-4.3883283338471468</v>
      </c>
      <c r="I177" s="40">
        <f t="shared" si="148"/>
        <v>-1.2556485019523111</v>
      </c>
      <c r="L177" s="10" t="str">
        <f t="shared" ref="L177:Q178" si="199">L32</f>
        <v>91 Elementary trades and related occupations</v>
      </c>
      <c r="M177" s="11">
        <f t="shared" si="199"/>
        <v>23.465462695809403</v>
      </c>
      <c r="N177" s="11">
        <f t="shared" si="199"/>
        <v>21.312108867518415</v>
      </c>
      <c r="O177" s="11">
        <f t="shared" si="199"/>
        <v>19.446562094740564</v>
      </c>
      <c r="P177" s="11">
        <f t="shared" si="199"/>
        <v>16.591375434736726</v>
      </c>
      <c r="Q177" s="11">
        <f t="shared" si="199"/>
        <v>16.028117024526928</v>
      </c>
      <c r="S177" s="40">
        <f t="shared" si="150"/>
        <v>-3.6874808276047832</v>
      </c>
      <c r="T177" s="40">
        <f t="shared" si="151"/>
        <v>-1.280568736908716</v>
      </c>
      <c r="W177" s="10" t="str">
        <f t="shared" ref="W177:AB178" si="200">W32</f>
        <v>91 Elementary trades and related occupations</v>
      </c>
      <c r="X177" s="11">
        <f t="shared" si="200"/>
        <v>5.3874893025765429</v>
      </c>
      <c r="Y177" s="11">
        <f t="shared" si="200"/>
        <v>4.0879053333176394</v>
      </c>
      <c r="Z177" s="11">
        <f t="shared" si="200"/>
        <v>3.6073594230648895</v>
      </c>
      <c r="AA177" s="11">
        <f t="shared" si="200"/>
        <v>3.2042564957297355</v>
      </c>
      <c r="AB177" s="11">
        <f t="shared" si="200"/>
        <v>3.0453103215607253</v>
      </c>
      <c r="AD177" s="40">
        <f t="shared" si="153"/>
        <v>-7.7087349415299826</v>
      </c>
      <c r="AE177" s="40">
        <f t="shared" si="154"/>
        <v>-1.1228038736997736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194.09800545813567</v>
      </c>
      <c r="C178" s="11">
        <f t="shared" si="146"/>
        <v>192.45485969039271</v>
      </c>
      <c r="D178" s="11">
        <f t="shared" si="146"/>
        <v>179.42270422032533</v>
      </c>
      <c r="E178" s="11">
        <f t="shared" si="146"/>
        <v>184.89231197122348</v>
      </c>
      <c r="F178" s="11">
        <f t="shared" si="146"/>
        <v>178.18669421767706</v>
      </c>
      <c r="H178" s="40">
        <f>IF(D$151-B$151 &lt;&gt; 0,(EXP(LN(D178/B178)/(D$151-B$151))-1)*100,0)</f>
        <v>-1.5600770572269163</v>
      </c>
      <c r="I178" s="40">
        <f t="shared" ref="I178" si="201">IF(F$151-D$151 &lt;&gt; 0,(EXP(LN(F178/D178)/(F$151-D$151))-1)*100,0)</f>
        <v>-4.6073739258423174E-2</v>
      </c>
      <c r="L178" s="10" t="str">
        <f t="shared" si="199"/>
        <v>92 Elementary administration and service occupations</v>
      </c>
      <c r="M178" s="11">
        <f t="shared" si="199"/>
        <v>93.168622646931638</v>
      </c>
      <c r="N178" s="11">
        <f t="shared" si="199"/>
        <v>90.417289057593877</v>
      </c>
      <c r="O178" s="11">
        <f t="shared" si="199"/>
        <v>85.49016253192984</v>
      </c>
      <c r="P178" s="11">
        <f t="shared" si="199"/>
        <v>91.45065970168146</v>
      </c>
      <c r="Q178" s="11">
        <f t="shared" si="199"/>
        <v>86.342035428157175</v>
      </c>
      <c r="S178" s="40">
        <f t="shared" ref="S178" si="202">IF(O$151-M$151 &lt;&gt; 0,(EXP(LN(O178/M178)/(O$151-M$151))-1)*100,0)</f>
        <v>-1.7054828782811615</v>
      </c>
      <c r="T178" s="40">
        <f t="shared" ref="T178" si="203">IF(Q$151-O$151 &lt;&gt; 0,(EXP(LN(Q178/O178)/(Q$151-O$151))-1)*100,0)</f>
        <v>6.612353998041165E-2</v>
      </c>
      <c r="W178" s="10" t="str">
        <f t="shared" si="200"/>
        <v>92 Elementary administration and service occupations</v>
      </c>
      <c r="X178" s="11">
        <f t="shared" si="200"/>
        <v>100.92938281120408</v>
      </c>
      <c r="Y178" s="11">
        <f t="shared" si="200"/>
        <v>102.03757063279865</v>
      </c>
      <c r="Z178" s="11">
        <f t="shared" si="200"/>
        <v>93.93254168839573</v>
      </c>
      <c r="AA178" s="11">
        <f t="shared" si="200"/>
        <v>93.441652269542004</v>
      </c>
      <c r="AB178" s="11">
        <f t="shared" si="200"/>
        <v>91.844658789519755</v>
      </c>
      <c r="AD178" s="40">
        <f t="shared" ref="AD178" si="204">IF(Z$151-X$151 &lt;&gt; 0,(EXP(LN(Z178/X178)/(Z$151-X$151))-1)*100,0)</f>
        <v>-1.4266102698516137</v>
      </c>
      <c r="AE178" s="40">
        <f t="shared" ref="AE178" si="205">IF(AB$151-Z$151 &lt;&gt; 0,(EXP(LN(AB178/Z178)/(AB$151-Z$151))-1)*100,0)</f>
        <v>-0.14974260376013904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1888.9989999999996</v>
      </c>
      <c r="C180" s="34">
        <f t="shared" si="206"/>
        <v>1981.8489999999997</v>
      </c>
      <c r="D180" s="34">
        <f t="shared" si="206"/>
        <v>1953.5589999999991</v>
      </c>
      <c r="E180" s="34">
        <f t="shared" si="206"/>
        <v>2014.8930000000005</v>
      </c>
      <c r="F180" s="34">
        <f t="shared" si="206"/>
        <v>2105.0290000000014</v>
      </c>
      <c r="H180" s="43">
        <f>IF(D$151-B$151 &lt;&gt; 0,(EXP(LN(D180/B180)/(D$151-B$151))-1)*100,0)</f>
        <v>0.67437932790048727</v>
      </c>
      <c r="I180" s="43">
        <f t="shared" si="148"/>
        <v>0.499084005888073</v>
      </c>
      <c r="L180" s="231" t="str">
        <f t="shared" ref="L180:Q180" si="207">L35</f>
        <v>All occupations</v>
      </c>
      <c r="M180" s="34">
        <f t="shared" si="207"/>
        <v>979.38842709091409</v>
      </c>
      <c r="N180" s="34">
        <f t="shared" si="207"/>
        <v>1017.2588644973903</v>
      </c>
      <c r="O180" s="34">
        <f t="shared" si="207"/>
        <v>993.53934461937479</v>
      </c>
      <c r="P180" s="34">
        <f t="shared" si="207"/>
        <v>1028.3565764472298</v>
      </c>
      <c r="Q180" s="34">
        <f t="shared" si="207"/>
        <v>1073.000575430877</v>
      </c>
      <c r="S180" s="43">
        <f t="shared" ref="S180" si="208">IF(O$151-M$151 &lt;&gt; 0,(EXP(LN(O180/M180)/(O$151-M$151))-1)*100,0)</f>
        <v>0.28731877882377521</v>
      </c>
      <c r="T180" s="43">
        <f t="shared" ref="T180" si="209">IF(Q$151-O$151 &lt;&gt; 0,(EXP(LN(Q180/O180)/(Q$151-O$151))-1)*100,0)</f>
        <v>0.51425521405141783</v>
      </c>
      <c r="W180" s="231" t="str">
        <f t="shared" ref="W180:AB180" si="210">W35</f>
        <v>All occupations</v>
      </c>
      <c r="X180" s="34">
        <f t="shared" si="210"/>
        <v>909.61057290908582</v>
      </c>
      <c r="Y180" s="34">
        <f t="shared" si="210"/>
        <v>964.59013550260966</v>
      </c>
      <c r="Z180" s="34">
        <f t="shared" si="210"/>
        <v>960.01965538062518</v>
      </c>
      <c r="AA180" s="34">
        <f t="shared" si="210"/>
        <v>986.53642355277043</v>
      </c>
      <c r="AB180" s="34">
        <f t="shared" si="210"/>
        <v>1032.0284245691234</v>
      </c>
      <c r="AD180" s="43">
        <f t="shared" ref="AD180" si="211">IF(Z$151-X$151 &lt;&gt; 0,(EXP(LN(Z180/X180)/(Z$151-X$151))-1)*100,0)</f>
        <v>1.0845832710042025</v>
      </c>
      <c r="AE180" s="43">
        <f t="shared" ref="AE180" si="212">IF(AB$151-Z$151 &lt;&gt; 0,(EXP(LN(AB180/Z180)/(AB$151-Z$151))-1)*100,0)</f>
        <v>0.4833492502565484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East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208.08900634129546</v>
      </c>
      <c r="C7" s="31">
        <f>'Occ T1'!C8</f>
        <v>235.87276144010315</v>
      </c>
      <c r="D7" s="31">
        <f>'Occ T1'!D8</f>
        <v>238.79560901379904</v>
      </c>
      <c r="E7" s="31">
        <f>'Occ T1'!E8</f>
        <v>247.21783063248162</v>
      </c>
      <c r="F7" s="31">
        <f>'Occ T1'!F8</f>
        <v>277.49154823226939</v>
      </c>
      <c r="H7" s="31">
        <f>C7-B7</f>
        <v>27.783755098807688</v>
      </c>
      <c r="I7" s="31">
        <f>D7-C7</f>
        <v>2.9228475736958899</v>
      </c>
      <c r="J7" s="31">
        <f>E7-D7</f>
        <v>8.4222216186825847</v>
      </c>
      <c r="K7" s="31">
        <f>F7-E7</f>
        <v>30.273717599787773</v>
      </c>
      <c r="L7" s="31">
        <f>F7-D7</f>
        <v>38.695939218470357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142.11344998566358</v>
      </c>
      <c r="C8" s="32">
        <f>'Occ T2'!C8</f>
        <v>166.46943619500522</v>
      </c>
      <c r="D8" s="32">
        <f>'Occ T2'!D8</f>
        <v>169.57564820166911</v>
      </c>
      <c r="E8" s="32">
        <f>'Occ T2'!E8</f>
        <v>160.12234892568432</v>
      </c>
      <c r="F8" s="32">
        <f>'Occ T2'!F8</f>
        <v>176.09792760714936</v>
      </c>
      <c r="H8" s="31">
        <f t="shared" ref="H8:H9" si="0">C8-B8</f>
        <v>24.355986209341637</v>
      </c>
      <c r="I8" s="31">
        <f t="shared" ref="I8:I9" si="1">D8-C8</f>
        <v>3.1062120066638954</v>
      </c>
      <c r="J8" s="31">
        <f t="shared" ref="J8:J9" si="2">E8-D8</f>
        <v>-9.45329927598479</v>
      </c>
      <c r="K8" s="31">
        <f t="shared" ref="K8:K9" si="3">F8-E8</f>
        <v>15.975578681465038</v>
      </c>
      <c r="L8" s="31">
        <f t="shared" ref="L8:L49" si="4">F8-D8</f>
        <v>6.5222794054802478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65.97555635563188</v>
      </c>
      <c r="C9" s="32">
        <f>'Occ T2'!C9</f>
        <v>69.403325245097946</v>
      </c>
      <c r="D9" s="32">
        <f>'Occ T2'!D9</f>
        <v>69.219960812129912</v>
      </c>
      <c r="E9" s="32">
        <f>'Occ T2'!E9</f>
        <v>87.095481706797301</v>
      </c>
      <c r="F9" s="32">
        <f>'Occ T2'!F9</f>
        <v>101.39362062512004</v>
      </c>
      <c r="H9" s="31">
        <f t="shared" si="0"/>
        <v>3.4277688894660656</v>
      </c>
      <c r="I9" s="31">
        <f t="shared" si="1"/>
        <v>-0.18336443296803395</v>
      </c>
      <c r="J9" s="31">
        <f t="shared" si="2"/>
        <v>17.875520894667389</v>
      </c>
      <c r="K9" s="31">
        <f t="shared" si="3"/>
        <v>14.298138918322735</v>
      </c>
      <c r="L9" s="31">
        <f t="shared" si="4"/>
        <v>32.173659812990124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369.2695755621059</v>
      </c>
      <c r="C11" s="31">
        <f>'Occ T1'!C9</f>
        <v>422.55204403030768</v>
      </c>
      <c r="D11" s="31">
        <f>'Occ T1'!D9</f>
        <v>436.63238025036105</v>
      </c>
      <c r="E11" s="31">
        <f>'Occ T1'!E9</f>
        <v>469.31773318348536</v>
      </c>
      <c r="F11" s="31">
        <f>'Occ T1'!F9</f>
        <v>517.58138462178169</v>
      </c>
      <c r="H11" s="31">
        <f>C11-B11</f>
        <v>53.282468468201785</v>
      </c>
      <c r="I11" s="31">
        <f t="shared" ref="I11:I49" si="5">D11-C11</f>
        <v>14.080336220053368</v>
      </c>
      <c r="J11" s="31">
        <f>E11-D11</f>
        <v>32.685352933124307</v>
      </c>
      <c r="K11" s="31">
        <f>F11-E11</f>
        <v>48.263651438296336</v>
      </c>
      <c r="L11" s="31">
        <f t="shared" si="4"/>
        <v>80.949004371420642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105.58038632047479</v>
      </c>
      <c r="C12" s="10">
        <f>'Occ T2'!C10</f>
        <v>118.37776373749837</v>
      </c>
      <c r="D12" s="10">
        <f>'Occ T2'!D10</f>
        <v>123.68682931070349</v>
      </c>
      <c r="E12" s="10">
        <f>'Occ T2'!E10</f>
        <v>131.52872540841082</v>
      </c>
      <c r="F12" s="10">
        <f>'Occ T2'!F10</f>
        <v>146.04535462188795</v>
      </c>
      <c r="H12" s="11">
        <f t="shared" ref="H12:K14" si="6">C12-B12</f>
        <v>12.797377417023583</v>
      </c>
      <c r="I12" s="31">
        <f t="shared" si="5"/>
        <v>5.3090655732051175</v>
      </c>
      <c r="J12" s="11">
        <f t="shared" si="6"/>
        <v>7.841896097707334</v>
      </c>
      <c r="K12" s="11">
        <f t="shared" si="6"/>
        <v>14.516629213477131</v>
      </c>
      <c r="L12" s="31">
        <f t="shared" si="4"/>
        <v>22.358525311184465</v>
      </c>
    </row>
    <row r="13" spans="1:12" x14ac:dyDescent="0.2">
      <c r="A13" s="10" t="str">
        <f>'Occ T2'!A11</f>
        <v>22 Health professionals</v>
      </c>
      <c r="B13" s="10">
        <f>'Occ T2'!B11</f>
        <v>69.239672448721819</v>
      </c>
      <c r="C13" s="10">
        <f>'Occ T2'!C11</f>
        <v>83.168239066145944</v>
      </c>
      <c r="D13" s="10">
        <f>'Occ T2'!D11</f>
        <v>81.76153485929774</v>
      </c>
      <c r="E13" s="10">
        <f>'Occ T2'!E11</f>
        <v>87.160628383316464</v>
      </c>
      <c r="F13" s="10">
        <f>'Occ T2'!F11</f>
        <v>93.719050964224266</v>
      </c>
      <c r="H13" s="11">
        <f t="shared" si="6"/>
        <v>13.928566617424124</v>
      </c>
      <c r="I13" s="31">
        <f t="shared" si="5"/>
        <v>-1.4067042068482039</v>
      </c>
      <c r="J13" s="11">
        <f t="shared" si="6"/>
        <v>5.3990935240187241</v>
      </c>
      <c r="K13" s="11">
        <f t="shared" si="6"/>
        <v>6.5584225809078021</v>
      </c>
      <c r="L13" s="31">
        <f t="shared" si="4"/>
        <v>11.957516104926526</v>
      </c>
    </row>
    <row r="14" spans="1:12" x14ac:dyDescent="0.2">
      <c r="A14" s="10" t="str">
        <f>'Occ T2'!A12</f>
        <v>23 Teaching and other educational professionals</v>
      </c>
      <c r="B14" s="10">
        <f>'Occ T2'!B12</f>
        <v>82.39904437999914</v>
      </c>
      <c r="C14" s="10">
        <f>'Occ T2'!C12</f>
        <v>90.271983415134642</v>
      </c>
      <c r="D14" s="10">
        <f>'Occ T2'!D12</f>
        <v>91.828648614663621</v>
      </c>
      <c r="E14" s="10">
        <f>'Occ T2'!E12</f>
        <v>94.180725245476978</v>
      </c>
      <c r="F14" s="10">
        <f>'Occ T2'!F12</f>
        <v>101.59471351596544</v>
      </c>
      <c r="H14" s="11">
        <f t="shared" si="6"/>
        <v>7.8729390351355022</v>
      </c>
      <c r="I14" s="31">
        <f t="shared" si="5"/>
        <v>1.5566651995289789</v>
      </c>
      <c r="J14" s="11">
        <f t="shared" si="6"/>
        <v>2.3520766308133574</v>
      </c>
      <c r="K14" s="11">
        <f t="shared" si="6"/>
        <v>7.4139882704884599</v>
      </c>
      <c r="L14" s="31">
        <f t="shared" si="4"/>
        <v>9.7660649013018173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112.05047241291014</v>
      </c>
      <c r="C15" s="10">
        <f>'Occ T2'!C13</f>
        <v>130.73405781152869</v>
      </c>
      <c r="D15" s="10">
        <f>'Occ T2'!D13</f>
        <v>139.35536746569616</v>
      </c>
      <c r="E15" s="10">
        <f>'Occ T2'!E13</f>
        <v>156.44765414628108</v>
      </c>
      <c r="F15" s="10">
        <f>'Occ T2'!F13</f>
        <v>176.222265519704</v>
      </c>
      <c r="H15" s="11">
        <f t="shared" ref="H15" si="7">C15-B15</f>
        <v>18.683585398618547</v>
      </c>
      <c r="I15" s="31">
        <f t="shared" si="5"/>
        <v>8.6213096541674759</v>
      </c>
      <c r="J15" s="11">
        <f t="shared" ref="J15" si="8">E15-D15</f>
        <v>17.09228668058492</v>
      </c>
      <c r="K15" s="11">
        <f t="shared" ref="K15" si="9">F15-E15</f>
        <v>19.774611373422914</v>
      </c>
      <c r="L15" s="31">
        <f t="shared" si="4"/>
        <v>36.866898054007834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246.7437550147942</v>
      </c>
      <c r="C17" s="31">
        <f>'Occ T1'!C10</f>
        <v>260.870913286389</v>
      </c>
      <c r="D17" s="31">
        <f>'Occ T1'!D10</f>
        <v>272.55646104990956</v>
      </c>
      <c r="E17" s="31">
        <f>'Occ T1'!E10</f>
        <v>269.20762254119637</v>
      </c>
      <c r="F17" s="31">
        <f>'Occ T1'!F10</f>
        <v>289.78963018985792</v>
      </c>
      <c r="H17" s="31">
        <f t="shared" ref="H17:K21" si="10">C17-B17</f>
        <v>14.127158271594794</v>
      </c>
      <c r="I17" s="31">
        <f t="shared" si="5"/>
        <v>11.68554776352056</v>
      </c>
      <c r="J17" s="31">
        <f t="shared" si="10"/>
        <v>-3.348838508713186</v>
      </c>
      <c r="K17" s="31">
        <f t="shared" si="10"/>
        <v>20.582007648661545</v>
      </c>
      <c r="L17" s="31">
        <f t="shared" si="4"/>
        <v>17.233169139948359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28.418502038047791</v>
      </c>
      <c r="C18" s="10">
        <f>'Occ T2'!C14</f>
        <v>32.978042633335512</v>
      </c>
      <c r="D18" s="10">
        <f>'Occ T2'!D14</f>
        <v>36.071871159298851</v>
      </c>
      <c r="E18" s="10">
        <f>'Occ T2'!E14</f>
        <v>32.086491873150123</v>
      </c>
      <c r="F18" s="10">
        <f>'Occ T2'!F14</f>
        <v>34.761494546598215</v>
      </c>
      <c r="H18" s="11">
        <f t="shared" si="10"/>
        <v>4.5595405952877215</v>
      </c>
      <c r="I18" s="31">
        <f t="shared" si="5"/>
        <v>3.0938285259633389</v>
      </c>
      <c r="J18" s="11">
        <f t="shared" si="10"/>
        <v>-3.9853792861487278</v>
      </c>
      <c r="K18" s="11">
        <f t="shared" si="10"/>
        <v>2.6750026734480912</v>
      </c>
      <c r="L18" s="31">
        <f t="shared" si="4"/>
        <v>-1.3103766127006367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30.984473496547064</v>
      </c>
      <c r="C19" s="10">
        <f>'Occ T2'!C15</f>
        <v>35.583445865247121</v>
      </c>
      <c r="D19" s="10">
        <f>'Occ T2'!D15</f>
        <v>36.068673926888145</v>
      </c>
      <c r="E19" s="10">
        <f>'Occ T2'!E15</f>
        <v>36.294762114102937</v>
      </c>
      <c r="F19" s="10">
        <f>'Occ T2'!F15</f>
        <v>39.58755768511633</v>
      </c>
      <c r="H19" s="11">
        <f t="shared" si="10"/>
        <v>4.598972368700057</v>
      </c>
      <c r="I19" s="31">
        <f t="shared" si="5"/>
        <v>0.48522806164102406</v>
      </c>
      <c r="J19" s="11">
        <f t="shared" si="10"/>
        <v>0.22608818721479196</v>
      </c>
      <c r="K19" s="11">
        <f t="shared" si="10"/>
        <v>3.2927955710133929</v>
      </c>
      <c r="L19" s="31">
        <f t="shared" si="4"/>
        <v>3.5188837582281849</v>
      </c>
    </row>
    <row r="20" spans="1:12" x14ac:dyDescent="0.2">
      <c r="A20" s="10" t="str">
        <f>'Occ T2'!A16</f>
        <v>33 Protective service occupations</v>
      </c>
      <c r="B20" s="10">
        <f>'Occ T2'!B16</f>
        <v>24.622561847299345</v>
      </c>
      <c r="C20" s="10">
        <f>'Occ T2'!C16</f>
        <v>23.868701287174748</v>
      </c>
      <c r="D20" s="10">
        <f>'Occ T2'!D16</f>
        <v>25.321443253202418</v>
      </c>
      <c r="E20" s="10">
        <f>'Occ T2'!E16</f>
        <v>30.51478522252761</v>
      </c>
      <c r="F20" s="10">
        <f>'Occ T2'!F16</f>
        <v>35.125520861689552</v>
      </c>
      <c r="H20" s="11">
        <f t="shared" si="10"/>
        <v>-0.7538605601245969</v>
      </c>
      <c r="I20" s="31">
        <f t="shared" si="5"/>
        <v>1.4527419660276699</v>
      </c>
      <c r="J20" s="11">
        <f t="shared" si="10"/>
        <v>5.1933419693251928</v>
      </c>
      <c r="K20" s="11">
        <f t="shared" si="10"/>
        <v>4.6107356391619412</v>
      </c>
      <c r="L20" s="31">
        <f t="shared" si="4"/>
        <v>9.8040776084871339</v>
      </c>
    </row>
    <row r="21" spans="1:12" x14ac:dyDescent="0.2">
      <c r="A21" s="10" t="str">
        <f>'Occ T2'!A17</f>
        <v>34 Culture, media and sports occupations</v>
      </c>
      <c r="B21" s="10">
        <f>'Occ T2'!B17</f>
        <v>42.404562749373547</v>
      </c>
      <c r="C21" s="10">
        <f>'Occ T2'!C17</f>
        <v>40.434305827741213</v>
      </c>
      <c r="D21" s="10">
        <f>'Occ T2'!D17</f>
        <v>43.537169652157047</v>
      </c>
      <c r="E21" s="10">
        <f>'Occ T2'!E17</f>
        <v>42.142537171026504</v>
      </c>
      <c r="F21" s="10">
        <f>'Occ T2'!F17</f>
        <v>45.973147080247976</v>
      </c>
      <c r="H21" s="11">
        <f t="shared" si="10"/>
        <v>-1.970256921632334</v>
      </c>
      <c r="I21" s="31">
        <f t="shared" si="5"/>
        <v>3.1028638244158344</v>
      </c>
      <c r="J21" s="11">
        <f t="shared" si="10"/>
        <v>-1.3946324811305431</v>
      </c>
      <c r="K21" s="11">
        <f t="shared" si="10"/>
        <v>3.8306099092214723</v>
      </c>
      <c r="L21" s="31">
        <f t="shared" si="4"/>
        <v>2.4359774280909292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120.31365488352644</v>
      </c>
      <c r="C22" s="10">
        <f>'Occ T2'!C18</f>
        <v>128.00641767289039</v>
      </c>
      <c r="D22" s="10">
        <f>'Occ T2'!D18</f>
        <v>131.55730305836315</v>
      </c>
      <c r="E22" s="10">
        <f>'Occ T2'!E18</f>
        <v>128.1690461603892</v>
      </c>
      <c r="F22" s="10">
        <f>'Occ T2'!F18</f>
        <v>134.34191001620587</v>
      </c>
      <c r="H22" s="11">
        <f t="shared" ref="H22" si="11">C22-B22</f>
        <v>7.6927627893639539</v>
      </c>
      <c r="I22" s="31">
        <f t="shared" si="5"/>
        <v>3.5508853854727533</v>
      </c>
      <c r="J22" s="11">
        <f t="shared" ref="J22" si="12">E22-D22</f>
        <v>-3.388256897973946</v>
      </c>
      <c r="K22" s="11">
        <f t="shared" ref="K22" si="13">F22-E22</f>
        <v>6.1728638558166722</v>
      </c>
      <c r="L22" s="31">
        <f t="shared" si="4"/>
        <v>2.7846069578427262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206.17249007652876</v>
      </c>
      <c r="C24" s="31">
        <f>'Occ T1'!C11</f>
        <v>198.67639495264669</v>
      </c>
      <c r="D24" s="31">
        <f>'Occ T1'!D11</f>
        <v>202.81056580644159</v>
      </c>
      <c r="E24" s="31">
        <f>'Occ T1'!E11</f>
        <v>190.20217355500421</v>
      </c>
      <c r="F24" s="31">
        <f>'Occ T1'!F11</f>
        <v>170.3738795714963</v>
      </c>
      <c r="H24" s="31">
        <f t="shared" ref="H24:K26" si="14">C24-B24</f>
        <v>-7.4960951238820712</v>
      </c>
      <c r="I24" s="31">
        <f t="shared" si="5"/>
        <v>4.1341708537948989</v>
      </c>
      <c r="J24" s="31">
        <f t="shared" si="14"/>
        <v>-12.60839225143738</v>
      </c>
      <c r="K24" s="31">
        <f t="shared" si="14"/>
        <v>-19.828293983507905</v>
      </c>
      <c r="L24" s="31">
        <f t="shared" si="4"/>
        <v>-32.436686234945284</v>
      </c>
    </row>
    <row r="25" spans="1:12" x14ac:dyDescent="0.2">
      <c r="A25" t="str">
        <f>'Occ T2'!A19</f>
        <v>41 Administrative occupations</v>
      </c>
      <c r="B25" s="32">
        <f>'Occ T2'!B19</f>
        <v>159.0666995882778</v>
      </c>
      <c r="C25" s="32">
        <f>'Occ T2'!C19</f>
        <v>155.75845120998295</v>
      </c>
      <c r="D25" s="32">
        <f>'Occ T2'!D19</f>
        <v>160.63142495074962</v>
      </c>
      <c r="E25" s="32">
        <f>'Occ T2'!E19</f>
        <v>146.76857369389833</v>
      </c>
      <c r="F25" s="32">
        <f>'Occ T2'!F19</f>
        <v>135.57006764095948</v>
      </c>
      <c r="H25" s="11">
        <f t="shared" si="14"/>
        <v>-3.3082483782948486</v>
      </c>
      <c r="I25" s="31">
        <f t="shared" si="5"/>
        <v>4.8729737407666676</v>
      </c>
      <c r="J25" s="11">
        <f t="shared" si="14"/>
        <v>-13.862851256851286</v>
      </c>
      <c r="K25" s="11">
        <f t="shared" si="14"/>
        <v>-11.198506052938853</v>
      </c>
      <c r="L25" s="31">
        <f t="shared" si="4"/>
        <v>-25.061357309790139</v>
      </c>
    </row>
    <row r="26" spans="1:12" x14ac:dyDescent="0.2">
      <c r="A26" t="str">
        <f>'Occ T2'!A20</f>
        <v>42 Secretarial and related occupations</v>
      </c>
      <c r="B26" s="32">
        <f>'Occ T2'!B20</f>
        <v>47.105790488250967</v>
      </c>
      <c r="C26" s="32">
        <f>'Occ T2'!C20</f>
        <v>42.917943742663738</v>
      </c>
      <c r="D26" s="32">
        <f>'Occ T2'!D20</f>
        <v>42.179140855691976</v>
      </c>
      <c r="E26" s="32">
        <f>'Occ T2'!E20</f>
        <v>43.433599861105861</v>
      </c>
      <c r="F26" s="32">
        <f>'Occ T2'!F20</f>
        <v>34.803811930536831</v>
      </c>
      <c r="H26" s="11">
        <f t="shared" si="14"/>
        <v>-4.1878467455872297</v>
      </c>
      <c r="I26" s="31">
        <f t="shared" si="5"/>
        <v>-0.73880288697176155</v>
      </c>
      <c r="J26" s="11">
        <f t="shared" si="14"/>
        <v>1.2544590054138851</v>
      </c>
      <c r="K26" s="11">
        <f t="shared" si="14"/>
        <v>-8.6297879305690302</v>
      </c>
      <c r="L26" s="31">
        <f t="shared" si="4"/>
        <v>-7.375328925155145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196.52949250281173</v>
      </c>
      <c r="C28" s="31">
        <f>'Occ T1'!C12</f>
        <v>193.8298992547324</v>
      </c>
      <c r="D28" s="31">
        <f>'Occ T1'!D12</f>
        <v>174.28672942991381</v>
      </c>
      <c r="E28" s="31">
        <f>'Occ T1'!E12</f>
        <v>183.81273845549276</v>
      </c>
      <c r="F28" s="31">
        <f>'Occ T1'!F12</f>
        <v>185.26376823561768</v>
      </c>
      <c r="H28" s="31">
        <f t="shared" ref="H28:K30" si="15">C28-B28</f>
        <v>-2.6995932480793385</v>
      </c>
      <c r="I28" s="31">
        <f t="shared" si="5"/>
        <v>-19.543169824818591</v>
      </c>
      <c r="J28" s="31">
        <f t="shared" si="15"/>
        <v>9.5260090255789578</v>
      </c>
      <c r="K28" s="31">
        <f t="shared" si="15"/>
        <v>1.4510297801249123</v>
      </c>
      <c r="L28" s="31">
        <f t="shared" si="4"/>
        <v>10.97703880570387</v>
      </c>
    </row>
    <row r="29" spans="1:12" x14ac:dyDescent="0.2">
      <c r="A29" s="10" t="str">
        <f>'Occ T2'!A21</f>
        <v>51 Skilled agricultural and related trades</v>
      </c>
      <c r="B29" s="10">
        <f>'Occ T2'!B21</f>
        <v>21.627910326937879</v>
      </c>
      <c r="C29" s="10">
        <f>'Occ T2'!C21</f>
        <v>25.650895612962088</v>
      </c>
      <c r="D29" s="10">
        <f>'Occ T2'!D21</f>
        <v>18.355313409378684</v>
      </c>
      <c r="E29" s="10">
        <f>'Occ T2'!E21</f>
        <v>19.488873626050157</v>
      </c>
      <c r="F29" s="10">
        <f>'Occ T2'!F21</f>
        <v>22.637094965597409</v>
      </c>
      <c r="H29" s="11">
        <f t="shared" si="15"/>
        <v>4.022985286024209</v>
      </c>
      <c r="I29" s="31">
        <f t="shared" si="5"/>
        <v>-7.2955822035834039</v>
      </c>
      <c r="J29" s="11">
        <f t="shared" si="15"/>
        <v>1.1335602166714729</v>
      </c>
      <c r="K29" s="11">
        <f t="shared" si="15"/>
        <v>3.148221339547252</v>
      </c>
      <c r="L29" s="31">
        <f t="shared" si="4"/>
        <v>4.2817815562187249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65.107117441471758</v>
      </c>
      <c r="C30" s="10">
        <f>'Occ T2'!C22</f>
        <v>66.661174791805138</v>
      </c>
      <c r="D30" s="10">
        <f>'Occ T2'!D22</f>
        <v>59.628028743818177</v>
      </c>
      <c r="E30" s="10">
        <f>'Occ T2'!E22</f>
        <v>61.863333350092077</v>
      </c>
      <c r="F30" s="10">
        <f>'Occ T2'!F22</f>
        <v>61.975586634718191</v>
      </c>
      <c r="H30" s="11">
        <f t="shared" si="15"/>
        <v>1.5540573503333803</v>
      </c>
      <c r="I30" s="31">
        <f t="shared" si="5"/>
        <v>-7.0331460479869605</v>
      </c>
      <c r="J30" s="11">
        <f t="shared" si="15"/>
        <v>2.2353046062738997</v>
      </c>
      <c r="K30" s="11">
        <f t="shared" si="15"/>
        <v>0.11225328462611373</v>
      </c>
      <c r="L30" s="31">
        <f t="shared" si="4"/>
        <v>2.3475578909000134</v>
      </c>
    </row>
    <row r="31" spans="1:12" x14ac:dyDescent="0.2">
      <c r="A31" s="10" t="str">
        <f>'Occ T2'!A23</f>
        <v>53 Skilled construction and building trades</v>
      </c>
      <c r="B31" s="10">
        <f>'Occ T2'!B23</f>
        <v>66.039361014646175</v>
      </c>
      <c r="C31" s="10">
        <f>'Occ T2'!C23</f>
        <v>62.184299317374688</v>
      </c>
      <c r="D31" s="10">
        <f>'Occ T2'!D23</f>
        <v>59.233862347223933</v>
      </c>
      <c r="E31" s="10">
        <f>'Occ T2'!E23</f>
        <v>64.272578716575126</v>
      </c>
      <c r="F31" s="10">
        <f>'Occ T2'!F23</f>
        <v>60.865265298628152</v>
      </c>
      <c r="H31" s="11">
        <f t="shared" ref="H31:H32" si="16">C31-B31</f>
        <v>-3.8550616972714877</v>
      </c>
      <c r="I31" s="31">
        <f t="shared" si="5"/>
        <v>-2.9504369701507542</v>
      </c>
      <c r="J31" s="11">
        <f t="shared" ref="J31:J32" si="17">E31-D31</f>
        <v>5.0387163693511923</v>
      </c>
      <c r="K31" s="11">
        <f t="shared" ref="K31:K32" si="18">F31-E31</f>
        <v>-3.4073134179469733</v>
      </c>
      <c r="L31" s="31">
        <f t="shared" si="4"/>
        <v>1.631402951404219</v>
      </c>
    </row>
    <row r="32" spans="1:12" x14ac:dyDescent="0.2">
      <c r="A32" s="10" t="str">
        <f>'Occ T2'!A24</f>
        <v>54 Textiles, printing and other skilled trades</v>
      </c>
      <c r="B32" s="10">
        <f>'Occ T2'!B24</f>
        <v>43.755103719755908</v>
      </c>
      <c r="C32" s="10">
        <f>'Occ T2'!C24</f>
        <v>39.333529532590497</v>
      </c>
      <c r="D32" s="10">
        <f>'Occ T2'!D24</f>
        <v>37.069524929492999</v>
      </c>
      <c r="E32" s="10">
        <f>'Occ T2'!E24</f>
        <v>38.187952762775417</v>
      </c>
      <c r="F32" s="10">
        <f>'Occ T2'!F24</f>
        <v>39.785821336673941</v>
      </c>
      <c r="H32" s="11">
        <f t="shared" si="16"/>
        <v>-4.4215741871654117</v>
      </c>
      <c r="I32" s="31">
        <f t="shared" si="5"/>
        <v>-2.2640046030974972</v>
      </c>
      <c r="J32" s="11">
        <f t="shared" si="17"/>
        <v>1.1184278332824178</v>
      </c>
      <c r="K32" s="11">
        <f t="shared" si="18"/>
        <v>1.5978685738985234</v>
      </c>
      <c r="L32" s="31">
        <f t="shared" si="4"/>
        <v>2.7162964071809412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188.96278789673195</v>
      </c>
      <c r="C34" s="31">
        <f>'Occ T1'!C13</f>
        <v>198.19851176309805</v>
      </c>
      <c r="D34" s="31">
        <f>'Occ T1'!D13</f>
        <v>189.33691708500018</v>
      </c>
      <c r="E34" s="31">
        <f>'Occ T1'!E13</f>
        <v>201.39400345657825</v>
      </c>
      <c r="F34" s="31">
        <f>'Occ T1'!F13</f>
        <v>217.71434374271422</v>
      </c>
      <c r="H34" s="31">
        <f t="shared" ref="H34:K36" si="19">C34-B34</f>
        <v>9.2357238663661008</v>
      </c>
      <c r="I34" s="31">
        <f t="shared" si="5"/>
        <v>-8.8615946780978732</v>
      </c>
      <c r="J34" s="31">
        <f t="shared" si="19"/>
        <v>12.057086371578066</v>
      </c>
      <c r="K34" s="31">
        <f t="shared" si="19"/>
        <v>16.320340286135973</v>
      </c>
      <c r="L34" s="31">
        <f t="shared" si="4"/>
        <v>28.377426657714039</v>
      </c>
    </row>
    <row r="35" spans="1:12" x14ac:dyDescent="0.2">
      <c r="A35" s="10" t="str">
        <f>'Occ T2'!A25</f>
        <v>61 Caring personal service occupations</v>
      </c>
      <c r="B35" s="10">
        <f>'Occ T2'!B25</f>
        <v>138.92894500308412</v>
      </c>
      <c r="C35" s="10">
        <f>'Occ T2'!C25</f>
        <v>145.52057311646951</v>
      </c>
      <c r="D35" s="10">
        <f>'Occ T2'!D25</f>
        <v>139.11589787394414</v>
      </c>
      <c r="E35" s="10">
        <f>'Occ T2'!E25</f>
        <v>150.644479682709</v>
      </c>
      <c r="F35" s="10">
        <f>'Occ T2'!F25</f>
        <v>165.04235179683127</v>
      </c>
      <c r="G35" s="10"/>
      <c r="H35" s="11">
        <f t="shared" si="19"/>
        <v>6.5916281133853829</v>
      </c>
      <c r="I35" s="31">
        <f t="shared" si="5"/>
        <v>-6.4046752425253715</v>
      </c>
      <c r="J35" s="11">
        <f t="shared" si="19"/>
        <v>11.528581808764869</v>
      </c>
      <c r="K35" s="11">
        <f t="shared" si="19"/>
        <v>14.397872114122265</v>
      </c>
      <c r="L35" s="31">
        <f t="shared" si="4"/>
        <v>25.926453922887134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47.833992930442548</v>
      </c>
      <c r="C36" s="10">
        <f>'Occ T2'!C26</f>
        <v>50.830346598418174</v>
      </c>
      <c r="D36" s="10">
        <f>'Occ T2'!D26</f>
        <v>47.914987048149172</v>
      </c>
      <c r="E36" s="10">
        <f>'Occ T2'!E26</f>
        <v>48.834671573200403</v>
      </c>
      <c r="F36" s="10">
        <f>'Occ T2'!F26</f>
        <v>50.658099507291247</v>
      </c>
      <c r="G36" s="10"/>
      <c r="H36" s="11">
        <f t="shared" si="19"/>
        <v>2.996353667975626</v>
      </c>
      <c r="I36" s="31">
        <f t="shared" si="5"/>
        <v>-2.9153595502690024</v>
      </c>
      <c r="J36" s="11">
        <f t="shared" si="19"/>
        <v>0.91968452505123111</v>
      </c>
      <c r="K36" s="11">
        <f t="shared" si="19"/>
        <v>1.8234279340908444</v>
      </c>
      <c r="L36" s="31">
        <f t="shared" si="4"/>
        <v>2.7431124591420755</v>
      </c>
    </row>
    <row r="37" spans="1:12" x14ac:dyDescent="0.2">
      <c r="A37" s="10" t="str">
        <f>'Occ T2'!A27</f>
        <v>63 Community and civil enforcement occupations</v>
      </c>
      <c r="B37" s="10">
        <f>'Occ T2'!B27</f>
        <v>2.1998499632052932</v>
      </c>
      <c r="C37" s="10">
        <f>'Occ T2'!C27</f>
        <v>1.8475920482103798</v>
      </c>
      <c r="D37" s="10">
        <f>'Occ T2'!D27</f>
        <v>2.3060321629068676</v>
      </c>
      <c r="E37" s="10">
        <f>'Occ T2'!E27</f>
        <v>1.9148522006688233</v>
      </c>
      <c r="F37" s="10">
        <f>'Occ T2'!F27</f>
        <v>2.0138924385917178</v>
      </c>
      <c r="G37" s="10"/>
      <c r="H37" s="11">
        <f t="shared" ref="H37" si="20">C37-B37</f>
        <v>-0.35225791499491343</v>
      </c>
      <c r="I37" s="31">
        <f t="shared" ref="I37" si="21">D37-C37</f>
        <v>0.45844011469648782</v>
      </c>
      <c r="J37" s="11">
        <f t="shared" ref="J37" si="22">E37-D37</f>
        <v>-0.3911799622380443</v>
      </c>
      <c r="K37" s="11">
        <f t="shared" ref="K37" si="23">F37-E37</f>
        <v>9.9040237922894514E-2</v>
      </c>
      <c r="L37" s="31">
        <f t="shared" ref="L37" si="24">F37-D37</f>
        <v>-0.29213972431514978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152.07360095376129</v>
      </c>
      <c r="C39" s="31">
        <f>'Occ T1'!C14</f>
        <v>147.74559602049999</v>
      </c>
      <c r="D39" s="31">
        <f>'Occ T1'!D14</f>
        <v>146.98058886902828</v>
      </c>
      <c r="E39" s="31">
        <f>'Occ T1'!E14</f>
        <v>147.39776697488054</v>
      </c>
      <c r="F39" s="31">
        <f>'Occ T1'!F14</f>
        <v>147.64453809205602</v>
      </c>
      <c r="H39" s="31">
        <f>C39-B39</f>
        <v>-4.3280049332612975</v>
      </c>
      <c r="I39" s="31">
        <f t="shared" si="5"/>
        <v>-0.76500715147170695</v>
      </c>
      <c r="J39" s="31">
        <f>E39-D39</f>
        <v>0.41717810585225834</v>
      </c>
      <c r="K39" s="31">
        <f>F39-E39</f>
        <v>0.24677111717548428</v>
      </c>
      <c r="L39" s="31">
        <f t="shared" si="4"/>
        <v>0.66394922302774262</v>
      </c>
    </row>
    <row r="40" spans="1:12" s="30" customFormat="1" x14ac:dyDescent="0.2">
      <c r="A40" s="126" t="str">
        <f>'Occ T2'!A28</f>
        <v>71 Sales occupations</v>
      </c>
      <c r="B40" s="126">
        <f>'Occ T2'!B28</f>
        <v>124.45083461496999</v>
      </c>
      <c r="C40" s="126">
        <f>'Occ T2'!C28</f>
        <v>118.21650770193231</v>
      </c>
      <c r="D40" s="126">
        <f>'Occ T2'!D28</f>
        <v>116.68295948537936</v>
      </c>
      <c r="E40" s="126">
        <f>'Occ T2'!E28</f>
        <v>108.59794704743011</v>
      </c>
      <c r="F40" s="126">
        <f>'Occ T2'!F28</f>
        <v>103.57518672590136</v>
      </c>
      <c r="G40"/>
      <c r="H40" s="11">
        <f>C40-B40</f>
        <v>-6.2343269130376768</v>
      </c>
      <c r="I40" s="31">
        <f t="shared" si="5"/>
        <v>-1.5335482165529584</v>
      </c>
      <c r="J40" s="11">
        <f t="shared" ref="J40" si="25">E40-D40</f>
        <v>-8.0850124379492456</v>
      </c>
      <c r="K40" s="11">
        <f t="shared" ref="K40" si="26">F40-E40</f>
        <v>-5.0227603215287502</v>
      </c>
      <c r="L40" s="31">
        <f t="shared" si="4"/>
        <v>-13.107772759477996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27.622766338791287</v>
      </c>
      <c r="C41" s="126">
        <f>'Occ T2'!C29</f>
        <v>29.529088318567688</v>
      </c>
      <c r="D41" s="126">
        <f>'Occ T2'!D29</f>
        <v>30.297629383648911</v>
      </c>
      <c r="E41" s="126">
        <f>'Occ T2'!E29</f>
        <v>38.799819927450415</v>
      </c>
      <c r="F41" s="126">
        <f>'Occ T2'!F29</f>
        <v>44.06935136615467</v>
      </c>
      <c r="G41"/>
      <c r="H41" s="11">
        <f t="shared" ref="H41" si="27">C41-B41</f>
        <v>1.9063219797764006</v>
      </c>
      <c r="I41" s="31">
        <f t="shared" si="5"/>
        <v>0.768541065081223</v>
      </c>
      <c r="J41" s="11">
        <f t="shared" ref="J41" si="28">E41-D41</f>
        <v>8.502190543801504</v>
      </c>
      <c r="K41" s="11">
        <f t="shared" ref="K41" si="29">F41-E41</f>
        <v>5.2695314387042558</v>
      </c>
      <c r="L41" s="31">
        <f t="shared" si="4"/>
        <v>13.77172198250576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98.207334195448752</v>
      </c>
      <c r="C43" s="31">
        <f>'Occ T1'!C15</f>
        <v>106.24800536099444</v>
      </c>
      <c r="D43" s="31">
        <f>'Occ T1'!D15</f>
        <v>89.683122757414793</v>
      </c>
      <c r="E43" s="31">
        <f>'Occ T1'!E15</f>
        <v>101.65518729919125</v>
      </c>
      <c r="F43" s="31">
        <f>'Occ T1'!F15</f>
        <v>101.90978575044304</v>
      </c>
      <c r="H43" s="31">
        <f t="shared" ref="H43:K45" si="30">C43-B43</f>
        <v>8.0406711655456888</v>
      </c>
      <c r="I43" s="31">
        <f t="shared" si="5"/>
        <v>-16.564882603579647</v>
      </c>
      <c r="J43" s="31">
        <f t="shared" si="30"/>
        <v>11.972064541776462</v>
      </c>
      <c r="K43" s="31">
        <f t="shared" si="30"/>
        <v>0.25459845125178049</v>
      </c>
      <c r="L43" s="31">
        <f t="shared" si="4"/>
        <v>12.226662993028242</v>
      </c>
    </row>
    <row r="44" spans="1:12" x14ac:dyDescent="0.2">
      <c r="A44" s="10" t="str">
        <f>'Occ T2'!A30</f>
        <v>81 Process, plant and machine operatives</v>
      </c>
      <c r="B44" s="10">
        <f>'Occ T2'!B30</f>
        <v>31.989800823579117</v>
      </c>
      <c r="C44" s="10">
        <f>'Occ T2'!C30</f>
        <v>31.569251204566459</v>
      </c>
      <c r="D44" s="10">
        <f>'Occ T2'!D30</f>
        <v>28.266820235084055</v>
      </c>
      <c r="E44" s="10">
        <f>'Occ T2'!E30</f>
        <v>35.216609368948575</v>
      </c>
      <c r="F44" s="10">
        <f>'Occ T2'!F30</f>
        <v>35.738880189438937</v>
      </c>
      <c r="H44" s="11">
        <f t="shared" si="30"/>
        <v>-0.42054961901265742</v>
      </c>
      <c r="I44" s="31">
        <f t="shared" si="5"/>
        <v>-3.3024309694824048</v>
      </c>
      <c r="J44" s="11">
        <f t="shared" si="30"/>
        <v>6.9497891338645204</v>
      </c>
      <c r="K44" s="11">
        <f t="shared" si="30"/>
        <v>0.52227082049036255</v>
      </c>
      <c r="L44" s="31">
        <f t="shared" si="4"/>
        <v>7.4720599543548829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66.217533371869635</v>
      </c>
      <c r="C45" s="10">
        <f>'Occ T2'!C31</f>
        <v>74.678754156427985</v>
      </c>
      <c r="D45" s="10">
        <f>'Occ T2'!D31</f>
        <v>61.416302522330746</v>
      </c>
      <c r="E45" s="10">
        <f>'Occ T2'!E31</f>
        <v>66.438577930242687</v>
      </c>
      <c r="F45" s="10">
        <f>'Occ T2'!F31</f>
        <v>66.170905561004105</v>
      </c>
      <c r="H45" s="11">
        <f t="shared" si="30"/>
        <v>8.4612207845583498</v>
      </c>
      <c r="I45" s="31">
        <f t="shared" si="5"/>
        <v>-13.262451634097239</v>
      </c>
      <c r="J45" s="11">
        <f t="shared" si="30"/>
        <v>5.0222754079119412</v>
      </c>
      <c r="K45" s="11">
        <f t="shared" si="30"/>
        <v>-0.26767236923858206</v>
      </c>
      <c r="L45" s="31">
        <f t="shared" si="4"/>
        <v>4.7546030386733591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222.95095745652162</v>
      </c>
      <c r="C47" s="31">
        <f>'Occ T1'!C16</f>
        <v>217.85487389122875</v>
      </c>
      <c r="D47" s="31">
        <f>'Occ T1'!D16</f>
        <v>202.47662573813076</v>
      </c>
      <c r="E47" s="31">
        <f>'Occ T1'!E16</f>
        <v>204.68794390168989</v>
      </c>
      <c r="F47" s="31">
        <f>'Occ T1'!F16</f>
        <v>197.26012156376473</v>
      </c>
      <c r="H47" s="31">
        <f t="shared" ref="H47:K49" si="31">C47-B47</f>
        <v>-5.0960835652928722</v>
      </c>
      <c r="I47" s="31">
        <f t="shared" si="5"/>
        <v>-15.378248153097985</v>
      </c>
      <c r="J47" s="31">
        <f t="shared" si="31"/>
        <v>2.2113181635591275</v>
      </c>
      <c r="K47" s="31">
        <f t="shared" si="31"/>
        <v>-7.4278223379251642</v>
      </c>
      <c r="L47" s="31">
        <f t="shared" si="4"/>
        <v>-5.2165041743660368</v>
      </c>
    </row>
    <row r="48" spans="1:12" x14ac:dyDescent="0.2">
      <c r="A48" s="10" t="str">
        <f>'Occ T2'!A32</f>
        <v>91 Elementary trades and related occupations</v>
      </c>
      <c r="B48" s="10">
        <f>'Occ T2'!B32</f>
        <v>28.852951998385961</v>
      </c>
      <c r="C48" s="10">
        <f>'Occ T2'!C32</f>
        <v>25.400014200836036</v>
      </c>
      <c r="D48" s="10">
        <f>'Occ T2'!D32</f>
        <v>23.053921517805438</v>
      </c>
      <c r="E48" s="10">
        <f>'Occ T2'!E32</f>
        <v>19.795631930466428</v>
      </c>
      <c r="F48" s="10">
        <f>'Occ T2'!F32</f>
        <v>19.073427346087673</v>
      </c>
      <c r="H48" s="11">
        <f t="shared" si="31"/>
        <v>-3.4529377975499251</v>
      </c>
      <c r="I48" s="31">
        <f t="shared" si="5"/>
        <v>-2.3460926830305979</v>
      </c>
      <c r="J48" s="11">
        <f t="shared" si="31"/>
        <v>-3.2582895873390108</v>
      </c>
      <c r="K48" s="11">
        <f t="shared" si="31"/>
        <v>-0.72220458437875479</v>
      </c>
      <c r="L48" s="31">
        <f t="shared" si="4"/>
        <v>-3.9804941717177655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194.09800545813567</v>
      </c>
      <c r="C49" s="10">
        <f>'Occ T2'!C33</f>
        <v>192.45485969039271</v>
      </c>
      <c r="D49" s="10">
        <f>'Occ T2'!D33</f>
        <v>179.42270422032533</v>
      </c>
      <c r="E49" s="10">
        <f>'Occ T2'!E33</f>
        <v>184.89231197122348</v>
      </c>
      <c r="F49" s="10">
        <f>'Occ T2'!F33</f>
        <v>178.18669421767706</v>
      </c>
      <c r="H49" s="11">
        <f t="shared" si="31"/>
        <v>-1.6431457677429648</v>
      </c>
      <c r="I49" s="31">
        <f t="shared" si="5"/>
        <v>-13.03215547006738</v>
      </c>
      <c r="J49" s="11">
        <f t="shared" si="31"/>
        <v>5.4696077508981489</v>
      </c>
      <c r="K49" s="11">
        <f t="shared" si="31"/>
        <v>-6.7056177535464201</v>
      </c>
      <c r="L49" s="31">
        <f t="shared" si="4"/>
        <v>-1.2360100026482712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1888.9989999999996</v>
      </c>
      <c r="C51" s="34">
        <f>'Occ T1'!C18</f>
        <v>1981.8490000000002</v>
      </c>
      <c r="D51" s="34">
        <f>'Occ T1'!D18</f>
        <v>1953.5589999999988</v>
      </c>
      <c r="E51" s="34">
        <f>'Occ T1'!E18</f>
        <v>2014.8930000000005</v>
      </c>
      <c r="F51" s="34">
        <f>'Occ T1'!F18</f>
        <v>2105.0290000000009</v>
      </c>
      <c r="G51" s="24"/>
      <c r="H51" s="34">
        <f>C51-B51</f>
        <v>92.850000000000591</v>
      </c>
      <c r="I51" s="205">
        <f>D51-C51</f>
        <v>-28.290000000001328</v>
      </c>
      <c r="J51" s="34">
        <f>E51-D51</f>
        <v>61.334000000001652</v>
      </c>
      <c r="K51" s="34">
        <f>F51-E51</f>
        <v>90.136000000000422</v>
      </c>
      <c r="L51" s="205">
        <f>F51-D51</f>
        <v>151.47000000000207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3.1827655346401862</v>
      </c>
      <c r="C59" s="44">
        <f>IF(AND(D$5-C$5 &lt;&gt; 0,D7 &lt;&gt; 0,C7 &lt;&gt; 0),(EXP(LN(D7/C7)/(D$5-C$5))-1)*100,0)</f>
        <v>1.2391628248427988</v>
      </c>
      <c r="D59" s="44">
        <f>IF(AND(E$5-D$5 &lt;&gt; 0,E7 &lt;&gt; 0,D7 &lt;&gt; 0),(EXP(LN(E7/D7)/(E$5-D$5))-1)*100,0)</f>
        <v>0.69564564600255174</v>
      </c>
      <c r="E59" s="44">
        <f>IF(AND(F$5-E$5 &lt;&gt; 0,F7 &lt;&gt; 0,E7 &lt;&gt; 0),(EXP(LN(F7/E7)/(F$5-E$5))-1)*100,0)</f>
        <v>1.161904500524269</v>
      </c>
      <c r="F59" s="44">
        <f>IF(AND(F$5-D$5 &lt;&gt; 0,F7 &lt;&gt; 0,D7 &lt;&gt; 0),(EXP(LN(F7/D7)/(F$5-D$5))-1)*100,0)</f>
        <v>1.0062454908532414</v>
      </c>
      <c r="H59" s="44">
        <f>(B7/B$51)*100</f>
        <v>11.015834647942931</v>
      </c>
      <c r="I59" s="44">
        <f>(C7/C$51)*100</f>
        <v>11.901651510286763</v>
      </c>
      <c r="J59" s="44">
        <f>(D7/D$51)*100</f>
        <v>12.223618995576748</v>
      </c>
      <c r="K59" s="44">
        <f>(E7/E$51)*100</f>
        <v>12.269526502523039</v>
      </c>
      <c r="L59" s="44">
        <f>(F7/F$51)*100</f>
        <v>13.182314743990192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4.0338884960806398</v>
      </c>
      <c r="C60" s="44">
        <f t="shared" si="32"/>
        <v>1.8659353198176465</v>
      </c>
      <c r="D60" s="44">
        <f t="shared" si="32"/>
        <v>-1.1406630515146565</v>
      </c>
      <c r="E60" s="44">
        <f t="shared" si="32"/>
        <v>0.95555700275515854</v>
      </c>
      <c r="F60" s="44">
        <f>IF(AND(F$5-D$5 &lt;&gt; 0,F8 &lt;&gt; 0,D8 &lt;&gt; 0),(EXP(LN(F8/D8)/(F$5-D$5))-1)*100,0)</f>
        <v>0.25192424937572344</v>
      </c>
      <c r="H60" s="44">
        <f t="shared" ref="H60:L60" si="33">(B8/B$51)*100</f>
        <v>7.5232146753737617</v>
      </c>
      <c r="I60" s="44">
        <f t="shared" si="33"/>
        <v>8.3997033172055584</v>
      </c>
      <c r="J60" s="44">
        <f t="shared" si="33"/>
        <v>8.6803443459690346</v>
      </c>
      <c r="K60" s="44">
        <f t="shared" si="33"/>
        <v>7.9469405534529276</v>
      </c>
      <c r="L60" s="44">
        <f t="shared" si="33"/>
        <v>8.3655820232001208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1.2743126736661559</v>
      </c>
      <c r="C61" s="44">
        <f>IF(AND(D$5-C$5 &lt;&gt; 0,D9 &lt;&gt; 0,C9 &lt;&gt; 0),(EXP(LN(D9/C9)/(D$5-C$5))-1)*100,0)</f>
        <v>-0.26420122136868729</v>
      </c>
      <c r="D61" s="44">
        <f t="shared" si="34"/>
        <v>4.701488346636018</v>
      </c>
      <c r="E61" s="44">
        <f t="shared" si="34"/>
        <v>1.5316632296111798</v>
      </c>
      <c r="F61" s="44">
        <f>IF(AND(F$5-D$5 &lt;&gt; 0,F9 &lt;&gt; 0,D9 &lt;&gt; 0),(EXP(LN(F9/D9)/(F$5-D$5))-1)*100,0)</f>
        <v>2.5774626435718595</v>
      </c>
      <c r="H61" s="44">
        <f t="shared" ref="H61:L61" si="35">(B9/B$51)*100</f>
        <v>3.49261997256917</v>
      </c>
      <c r="I61" s="44">
        <f t="shared" si="35"/>
        <v>3.5019481930812058</v>
      </c>
      <c r="J61" s="44">
        <f t="shared" si="35"/>
        <v>3.5432746496077137</v>
      </c>
      <c r="K61" s="44">
        <f t="shared" si="35"/>
        <v>4.3225859490701133</v>
      </c>
      <c r="L61" s="44">
        <f t="shared" si="35"/>
        <v>4.8167327207900694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3.4270576742337688</v>
      </c>
      <c r="C63" s="44">
        <f t="shared" si="36"/>
        <v>3.3322134915630519</v>
      </c>
      <c r="D63" s="44">
        <f t="shared" si="36"/>
        <v>1.4542407227643883</v>
      </c>
      <c r="E63" s="44">
        <f t="shared" si="36"/>
        <v>0.98367427236989435</v>
      </c>
      <c r="F63" s="44">
        <f>IF(AND(F$5-D$5 &lt;&gt; 0,F11 &lt;&gt; 0,D11 &lt;&gt; 0),(EXP(LN(F11/D11)/(F$5-D$5))-1)*100,0)</f>
        <v>1.1402867448101039</v>
      </c>
      <c r="H63" s="44">
        <f>(B11/B$51)*100</f>
        <v>19.548426206795554</v>
      </c>
      <c r="I63" s="44">
        <f>(C11/C$51)*100</f>
        <v>21.321101861459056</v>
      </c>
      <c r="J63" s="44">
        <f>(D11/D$51)*100</f>
        <v>22.350611384164047</v>
      </c>
      <c r="K63" s="44">
        <f>(E11/E$51)*100</f>
        <v>23.292439508375146</v>
      </c>
      <c r="L63" s="44">
        <f>(F11/F$51)*100</f>
        <v>24.587850553212402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2.9015037070473149</v>
      </c>
      <c r="C64" s="44">
        <f t="shared" si="36"/>
        <v>4.4848503685015695</v>
      </c>
      <c r="D64" s="49">
        <f t="shared" si="36"/>
        <v>1.237038218339781</v>
      </c>
      <c r="E64" s="49">
        <f t="shared" si="36"/>
        <v>1.0524188730483219</v>
      </c>
      <c r="F64" s="44">
        <f>IF(AND(F$5-D$5 &lt;&gt; 0,F12 &lt;&gt; 0,D12 &lt;&gt; 0),(EXP(LN(F12/D12)/(F$5-D$5))-1)*100,0)</f>
        <v>1.1139212157723177</v>
      </c>
      <c r="H64" s="40">
        <f t="shared" ref="H64:L67" si="37">(B12/B$11)*100</f>
        <v>28.591682962171809</v>
      </c>
      <c r="I64" s="40">
        <f t="shared" si="37"/>
        <v>28.014954704374283</v>
      </c>
      <c r="J64" s="40">
        <f t="shared" si="37"/>
        <v>28.327452315786239</v>
      </c>
      <c r="K64" s="40">
        <f t="shared" si="37"/>
        <v>28.025517918579929</v>
      </c>
      <c r="L64" s="40">
        <f t="shared" si="37"/>
        <v>28.216887036733247</v>
      </c>
    </row>
    <row r="65" spans="1:12" x14ac:dyDescent="0.2">
      <c r="A65" t="str">
        <f>A13</f>
        <v>22 Health professionals</v>
      </c>
      <c r="B65" s="49">
        <f t="shared" si="36"/>
        <v>4.6888973046679716</v>
      </c>
      <c r="C65" s="44">
        <f t="shared" si="36"/>
        <v>-1.691395925467909</v>
      </c>
      <c r="D65" s="49">
        <f t="shared" si="36"/>
        <v>1.2871295228955359</v>
      </c>
      <c r="E65" s="49">
        <f t="shared" si="36"/>
        <v>0.72812571464906384</v>
      </c>
      <c r="F65" s="44">
        <f>IF(AND(F$5-D$5 &lt;&gt; 0,F13 &lt;&gt; 0,D13 &lt;&gt; 0),(EXP(LN(F13/D13)/(F$5-D$5))-1)*100,0)</f>
        <v>0.91411668020233705</v>
      </c>
      <c r="H65" s="40">
        <f t="shared" si="37"/>
        <v>18.750440607874204</v>
      </c>
      <c r="I65" s="40">
        <f t="shared" si="37"/>
        <v>19.682365815317336</v>
      </c>
      <c r="J65" s="40">
        <f t="shared" si="37"/>
        <v>18.725485913897732</v>
      </c>
      <c r="K65" s="40">
        <f t="shared" si="37"/>
        <v>18.57177392213304</v>
      </c>
      <c r="L65" s="40">
        <f t="shared" si="37"/>
        <v>18.107113924259213</v>
      </c>
    </row>
    <row r="66" spans="1:12" x14ac:dyDescent="0.2">
      <c r="A66" t="str">
        <f>A14</f>
        <v>23 Teaching and other educational professionals</v>
      </c>
      <c r="B66" s="49">
        <f t="shared" si="36"/>
        <v>2.307554205592921</v>
      </c>
      <c r="C66" s="44">
        <f t="shared" si="36"/>
        <v>1.7244167466337057</v>
      </c>
      <c r="D66" s="49">
        <f t="shared" si="36"/>
        <v>0.50710585262672137</v>
      </c>
      <c r="E66" s="49">
        <f t="shared" si="36"/>
        <v>0.7606378237714928</v>
      </c>
      <c r="F66" s="44">
        <f>IF(AND(F$5-D$5 &lt;&gt; 0,F14 &lt;&gt; 0,D14 &lt;&gt; 0),(EXP(LN(F14/D14)/(F$5-D$5))-1)*100,0)</f>
        <v>0.67605618611210616</v>
      </c>
      <c r="H66" s="40">
        <f t="shared" si="37"/>
        <v>22.314062634207129</v>
      </c>
      <c r="I66" s="40">
        <f t="shared" si="37"/>
        <v>21.363518338266481</v>
      </c>
      <c r="J66" s="40">
        <f t="shared" si="37"/>
        <v>21.031112846465923</v>
      </c>
      <c r="K66" s="40">
        <f t="shared" si="37"/>
        <v>20.067582915869899</v>
      </c>
      <c r="L66" s="40">
        <f t="shared" si="37"/>
        <v>19.628741785256619</v>
      </c>
    </row>
    <row r="67" spans="1:12" x14ac:dyDescent="0.2">
      <c r="A67" t="str">
        <f>A15</f>
        <v>24 Business, media and public service professionals</v>
      </c>
      <c r="B67" s="49">
        <f t="shared" si="36"/>
        <v>3.9306784559595576</v>
      </c>
      <c r="C67" s="44">
        <f t="shared" si="36"/>
        <v>6.5945399374019997</v>
      </c>
      <c r="D67" s="49">
        <f t="shared" si="36"/>
        <v>2.3408620692718873</v>
      </c>
      <c r="E67" s="49">
        <f t="shared" si="36"/>
        <v>1.1973575625662924</v>
      </c>
      <c r="F67" s="44">
        <f>IF(AND(F$5-D$5 &lt;&gt; 0,F15 &lt;&gt; 0,D15 &lt;&gt; 0),(EXP(LN(F15/D15)/(F$5-D$5))-1)*100,0)</f>
        <v>1.577098975689939</v>
      </c>
      <c r="H67" s="40">
        <f t="shared" si="37"/>
        <v>30.343813795746854</v>
      </c>
      <c r="I67" s="40">
        <f t="shared" si="37"/>
        <v>30.939161142041886</v>
      </c>
      <c r="J67" s="40">
        <f t="shared" si="37"/>
        <v>31.915948923850095</v>
      </c>
      <c r="K67" s="40">
        <f t="shared" si="37"/>
        <v>33.335125243417131</v>
      </c>
      <c r="L67" s="40">
        <f t="shared" si="37"/>
        <v>34.047257253750921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1.40161506525327</v>
      </c>
      <c r="C69" s="44">
        <f t="shared" si="39"/>
        <v>4.4794368280882013</v>
      </c>
      <c r="D69" s="44">
        <f t="shared" si="39"/>
        <v>-0.24695209542329177</v>
      </c>
      <c r="E69" s="44">
        <f t="shared" si="39"/>
        <v>0.73944382009458742</v>
      </c>
      <c r="F69" s="44">
        <f t="shared" ref="F69:F74" si="40">IF(AND(F$5-D$5 &lt;&gt; 0,F17 &lt;&gt; 0,D17 &lt;&gt; 0),(EXP(LN(F17/D17)/(F$5-D$5))-1)*100,0)</f>
        <v>0.40956615542968589</v>
      </c>
      <c r="H69" s="44">
        <f>(B17/B$51)*100</f>
        <v>13.062143231139576</v>
      </c>
      <c r="I69" s="44">
        <f>(C17/C$51)*100</f>
        <v>13.163006530083218</v>
      </c>
      <c r="J69" s="44">
        <f>(D17/D$51)*100</f>
        <v>13.951790606268341</v>
      </c>
      <c r="K69" s="44">
        <f>(E17/E$51)*100</f>
        <v>13.3608892651469</v>
      </c>
      <c r="L69" s="44">
        <f>(F17/F$51)*100</f>
        <v>13.766538617275954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3.7900982903085634</v>
      </c>
      <c r="C70" s="44">
        <f t="shared" si="39"/>
        <v>9.3814801574547459</v>
      </c>
      <c r="D70" s="49">
        <f t="shared" si="39"/>
        <v>-2.3143629349718031</v>
      </c>
      <c r="E70" s="49">
        <f t="shared" si="39"/>
        <v>0.80396627069911908</v>
      </c>
      <c r="F70" s="44">
        <f t="shared" si="40"/>
        <v>-0.24638313535978451</v>
      </c>
      <c r="H70" s="40">
        <f t="shared" ref="H70:L74" si="41">(B18/B$17)*100</f>
        <v>11.517414913436768</v>
      </c>
      <c r="I70" s="40">
        <f t="shared" si="41"/>
        <v>12.641517683166001</v>
      </c>
      <c r="J70" s="40">
        <f t="shared" si="41"/>
        <v>13.234641740044276</v>
      </c>
      <c r="K70" s="40">
        <f t="shared" si="41"/>
        <v>11.918864544127084</v>
      </c>
      <c r="L70" s="40">
        <f t="shared" si="41"/>
        <v>11.995423895542416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3.5204069069075361</v>
      </c>
      <c r="C71" s="44">
        <f t="shared" si="39"/>
        <v>1.3636342682453062</v>
      </c>
      <c r="D71" s="49">
        <f t="shared" si="39"/>
        <v>0.12505224762440204</v>
      </c>
      <c r="E71" s="49">
        <f t="shared" si="39"/>
        <v>0.8721959814550706</v>
      </c>
      <c r="F71" s="44">
        <f t="shared" si="40"/>
        <v>0.62253064180457507</v>
      </c>
      <c r="H71" s="40">
        <f t="shared" si="41"/>
        <v>12.557348612405328</v>
      </c>
      <c r="I71" s="40">
        <f t="shared" si="41"/>
        <v>13.640250427682963</v>
      </c>
      <c r="J71" s="40">
        <f t="shared" si="41"/>
        <v>13.233468686799313</v>
      </c>
      <c r="K71" s="40">
        <f t="shared" si="41"/>
        <v>13.48207074209008</v>
      </c>
      <c r="L71" s="40">
        <f t="shared" si="41"/>
        <v>13.660791678149502</v>
      </c>
    </row>
    <row r="72" spans="1:12" x14ac:dyDescent="0.2">
      <c r="A72" t="str">
        <f t="shared" si="38"/>
        <v>33 Protective service occupations</v>
      </c>
      <c r="B72" s="49">
        <f t="shared" si="39"/>
        <v>-0.77436472170143711</v>
      </c>
      <c r="C72" s="44">
        <f t="shared" si="39"/>
        <v>6.086388817510846</v>
      </c>
      <c r="D72" s="49">
        <f t="shared" si="39"/>
        <v>3.8016775805248093</v>
      </c>
      <c r="E72" s="49">
        <f t="shared" si="39"/>
        <v>1.4171134758472981</v>
      </c>
      <c r="F72" s="44">
        <f t="shared" si="40"/>
        <v>2.2058186395445878</v>
      </c>
      <c r="H72" s="40">
        <f t="shared" si="41"/>
        <v>9.9790010271275271</v>
      </c>
      <c r="I72" s="40">
        <f t="shared" si="41"/>
        <v>9.1496215451859282</v>
      </c>
      <c r="J72" s="40">
        <f t="shared" si="41"/>
        <v>9.2903478257907253</v>
      </c>
      <c r="K72" s="40">
        <f t="shared" si="41"/>
        <v>11.335037594582964</v>
      </c>
      <c r="L72" s="40">
        <f t="shared" si="41"/>
        <v>12.121041335632608</v>
      </c>
    </row>
    <row r="73" spans="1:12" x14ac:dyDescent="0.2">
      <c r="A73" t="str">
        <f t="shared" si="38"/>
        <v>34 Culture, media and sports occupations</v>
      </c>
      <c r="B73" s="49">
        <f t="shared" si="39"/>
        <v>-1.182388929505318</v>
      </c>
      <c r="C73" s="44">
        <f t="shared" si="39"/>
        <v>7.6738397281622683</v>
      </c>
      <c r="D73" s="49">
        <f t="shared" si="39"/>
        <v>-0.64903328693256546</v>
      </c>
      <c r="E73" s="49">
        <f t="shared" si="39"/>
        <v>0.87379400811407049</v>
      </c>
      <c r="F73" s="44">
        <f t="shared" si="40"/>
        <v>0.36360891853826072</v>
      </c>
      <c r="H73" s="40">
        <f t="shared" si="41"/>
        <v>17.185668081784307</v>
      </c>
      <c r="I73" s="40">
        <f t="shared" si="41"/>
        <v>15.499737137559553</v>
      </c>
      <c r="J73" s="40">
        <f t="shared" si="41"/>
        <v>15.97363331048853</v>
      </c>
      <c r="K73" s="40">
        <f t="shared" si="41"/>
        <v>15.65428823048185</v>
      </c>
      <c r="L73" s="40">
        <f t="shared" si="41"/>
        <v>15.864317522379359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1.5615232558007008</v>
      </c>
      <c r="C74" s="44">
        <f t="shared" si="39"/>
        <v>2.7739901248910348</v>
      </c>
      <c r="D74" s="49">
        <f t="shared" si="39"/>
        <v>-0.52048984650967522</v>
      </c>
      <c r="E74" s="49">
        <f t="shared" si="39"/>
        <v>0.47148854367933257</v>
      </c>
      <c r="F74" s="44">
        <f t="shared" si="40"/>
        <v>0.13973484570035666</v>
      </c>
      <c r="H74" s="40">
        <f t="shared" si="41"/>
        <v>48.760567365246068</v>
      </c>
      <c r="I74" s="40">
        <f t="shared" si="41"/>
        <v>49.068873206405549</v>
      </c>
      <c r="J74" s="40">
        <f t="shared" si="41"/>
        <v>48.267908436877178</v>
      </c>
      <c r="K74" s="40">
        <f t="shared" si="41"/>
        <v>47.60973888871802</v>
      </c>
      <c r="L74" s="40">
        <f t="shared" si="41"/>
        <v>46.358425568296127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-0.92162188530717781</v>
      </c>
      <c r="C76" s="44">
        <f t="shared" si="42"/>
        <v>2.080856588313007</v>
      </c>
      <c r="D76" s="44">
        <f t="shared" si="42"/>
        <v>-1.2754916125562676</v>
      </c>
      <c r="E76" s="44">
        <f t="shared" si="42"/>
        <v>-1.0948846651690158</v>
      </c>
      <c r="F76" s="44">
        <f>IF(AND(F$5-D$5 &lt;&gt; 0,F24 &lt;&gt; 0,D24 &lt;&gt; 0),(EXP(LN(F24/D24)/(F$5-D$5))-1)*100,0)</f>
        <v>-1.1551236625872874</v>
      </c>
      <c r="H76" s="44">
        <f>(B24/B$51)*100</f>
        <v>10.91437793649064</v>
      </c>
      <c r="I76" s="44">
        <f>(C24/C$51)*100</f>
        <v>10.024799818384079</v>
      </c>
      <c r="J76" s="44">
        <f>(D24/D$51)*100</f>
        <v>10.381594096028925</v>
      </c>
      <c r="K76" s="44">
        <f>(E24/E$51)*100</f>
        <v>9.4398150946479138</v>
      </c>
      <c r="L76" s="44">
        <f>(F24/F$51)*100</f>
        <v>8.0936594969236157</v>
      </c>
    </row>
    <row r="77" spans="1:12" x14ac:dyDescent="0.2">
      <c r="A77" t="str">
        <f>A25</f>
        <v>41 Administrative occupations</v>
      </c>
      <c r="B77" s="49">
        <f t="shared" si="42"/>
        <v>-0.52405180591950096</v>
      </c>
      <c r="C77" s="44">
        <f t="shared" si="42"/>
        <v>3.1285453231666205</v>
      </c>
      <c r="D77" s="49">
        <f t="shared" si="42"/>
        <v>-1.7889142400716151</v>
      </c>
      <c r="E77" s="49">
        <f t="shared" si="42"/>
        <v>-0.79054271012168886</v>
      </c>
      <c r="F77" s="44">
        <f>IF(AND(F$5-D$5 &lt;&gt; 0,F25 &lt;&gt; 0,D25 &lt;&gt; 0),(EXP(LN(F25/D25)/(F$5-D$5))-1)*100,0)</f>
        <v>-1.1244558235274704</v>
      </c>
      <c r="H77" s="40">
        <f t="shared" ref="H77:L78" si="43">(B25/B$24)*100</f>
        <v>77.152242536933102</v>
      </c>
      <c r="I77" s="40">
        <f t="shared" si="43"/>
        <v>78.39806598418852</v>
      </c>
      <c r="J77" s="40">
        <f t="shared" si="43"/>
        <v>79.202690605406175</v>
      </c>
      <c r="K77" s="40">
        <f t="shared" si="43"/>
        <v>77.164509190771469</v>
      </c>
      <c r="L77" s="40">
        <f t="shared" si="43"/>
        <v>79.572096369425211</v>
      </c>
    </row>
    <row r="78" spans="1:12" x14ac:dyDescent="0.2">
      <c r="A78" t="str">
        <f>A26</f>
        <v>42 Secretarial and related occupations</v>
      </c>
      <c r="B78" s="49">
        <f t="shared" si="42"/>
        <v>-2.3007673930517281</v>
      </c>
      <c r="C78" s="44">
        <f t="shared" si="42"/>
        <v>-1.7214312302603063</v>
      </c>
      <c r="D78" s="49">
        <f t="shared" si="42"/>
        <v>0.58787173553056515</v>
      </c>
      <c r="E78" s="49">
        <f t="shared" si="42"/>
        <v>-2.1907117221591776</v>
      </c>
      <c r="F78" s="44">
        <f>IF(AND(F$5-D$5 &lt;&gt; 0,F26 &lt;&gt; 0,D26 &lt;&gt; 0),(EXP(LN(F26/D26)/(F$5-D$5))-1)*100,0)</f>
        <v>-1.273151884097079</v>
      </c>
      <c r="H78" s="40">
        <f t="shared" si="43"/>
        <v>22.847757463066902</v>
      </c>
      <c r="I78" s="40">
        <f t="shared" si="43"/>
        <v>21.601934015811473</v>
      </c>
      <c r="J78" s="40">
        <f t="shared" si="43"/>
        <v>20.797309394593828</v>
      </c>
      <c r="K78" s="40">
        <f t="shared" si="43"/>
        <v>22.835490809228517</v>
      </c>
      <c r="L78" s="40">
        <f t="shared" si="43"/>
        <v>20.4279036305748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-0.34519140591067199</v>
      </c>
      <c r="C80" s="44">
        <f t="shared" si="44"/>
        <v>-10.082639417324801</v>
      </c>
      <c r="D80" s="44">
        <f t="shared" si="44"/>
        <v>1.0699979754425604</v>
      </c>
      <c r="E80" s="44">
        <f t="shared" si="44"/>
        <v>7.8661624889408976E-2</v>
      </c>
      <c r="F80" s="44">
        <f>IF(AND(F$5-D$5 &lt;&gt; 0,F28 &lt;&gt; 0,D28 &lt;&gt; 0),(EXP(LN(F28/D28)/(F$5-D$5))-1)*100,0)</f>
        <v>0.40802195635494254</v>
      </c>
      <c r="H80" s="44">
        <f>(B28/B$51)*100</f>
        <v>10.403896058325694</v>
      </c>
      <c r="I80" s="44">
        <f>(C28/C$51)*100</f>
        <v>9.7802556730978178</v>
      </c>
      <c r="J80" s="44">
        <f>(D28/D$51)*100</f>
        <v>8.9214981185576629</v>
      </c>
      <c r="K80" s="44">
        <f>(E28/E$51)*100</f>
        <v>9.1227047022096315</v>
      </c>
      <c r="L80" s="44">
        <f>(F28/F$51)*100</f>
        <v>8.8010078832936536</v>
      </c>
    </row>
    <row r="81" spans="1:12" x14ac:dyDescent="0.2">
      <c r="A81" t="str">
        <f>A29</f>
        <v>51 Skilled agricultural and related trades</v>
      </c>
      <c r="B81" s="49">
        <f t="shared" si="44"/>
        <v>4.3570979248106267</v>
      </c>
      <c r="C81" s="44">
        <f t="shared" si="44"/>
        <v>-28.441822514363789</v>
      </c>
      <c r="D81" s="49">
        <f t="shared" si="44"/>
        <v>1.2057032550988334</v>
      </c>
      <c r="E81" s="49">
        <f t="shared" si="44"/>
        <v>1.508730253189694</v>
      </c>
      <c r="F81" s="44">
        <f>IF(AND(F$5-D$5 &lt;&gt; 0,F29 &lt;&gt; 0,D29 &lt;&gt; 0),(EXP(LN(F29/D29)/(F$5-D$5))-1)*100,0)</f>
        <v>1.4076205750700899</v>
      </c>
      <c r="H81" s="40">
        <f t="shared" ref="H81:L84" si="45">(B29/B$28)*100</f>
        <v>11.004918422932604</v>
      </c>
      <c r="I81" s="40">
        <f t="shared" si="45"/>
        <v>13.233714567044958</v>
      </c>
      <c r="J81" s="40">
        <f t="shared" si="45"/>
        <v>10.531675859325787</v>
      </c>
      <c r="K81" s="40">
        <f t="shared" si="45"/>
        <v>10.602569653119589</v>
      </c>
      <c r="L81" s="40">
        <f t="shared" si="45"/>
        <v>12.218846232690057</v>
      </c>
    </row>
    <row r="82" spans="1:12" x14ac:dyDescent="0.2">
      <c r="A82" t="str">
        <f>A30</f>
        <v>52 Skilled metal, electrical and electronic trades</v>
      </c>
      <c r="B82" s="49">
        <f t="shared" si="44"/>
        <v>0.5914628305166536</v>
      </c>
      <c r="C82" s="44">
        <f t="shared" si="44"/>
        <v>-10.550588209632883</v>
      </c>
      <c r="D82" s="49">
        <f t="shared" si="44"/>
        <v>0.73875355341397331</v>
      </c>
      <c r="E82" s="49">
        <f t="shared" si="44"/>
        <v>1.8130566894103417E-2</v>
      </c>
      <c r="F82" s="44">
        <f>IF(AND(F$5-D$5 &lt;&gt; 0,F30 &lt;&gt; 0,D30 &lt;&gt; 0),(EXP(LN(F30/D30)/(F$5-D$5))-1)*100,0)</f>
        <v>0.25776363456686546</v>
      </c>
      <c r="H82" s="40">
        <f t="shared" si="45"/>
        <v>33.128420886010417</v>
      </c>
      <c r="I82" s="40">
        <f t="shared" si="45"/>
        <v>34.391585120827322</v>
      </c>
      <c r="J82" s="40">
        <f t="shared" si="45"/>
        <v>34.212604102939743</v>
      </c>
      <c r="K82" s="40">
        <f t="shared" si="45"/>
        <v>33.655629022180783</v>
      </c>
      <c r="L82" s="40">
        <f t="shared" si="45"/>
        <v>33.452621214040029</v>
      </c>
    </row>
    <row r="83" spans="1:12" x14ac:dyDescent="0.2">
      <c r="A83" t="str">
        <f>A31</f>
        <v>53 Skilled construction and building trades</v>
      </c>
      <c r="B83" s="49">
        <f t="shared" si="44"/>
        <v>-1.4924606865118317</v>
      </c>
      <c r="C83" s="44">
        <f t="shared" si="44"/>
        <v>-4.7446654582250503</v>
      </c>
      <c r="D83" s="49">
        <f t="shared" si="44"/>
        <v>1.6461970164024731</v>
      </c>
      <c r="E83" s="49">
        <f t="shared" si="44"/>
        <v>-0.54322343725048405</v>
      </c>
      <c r="F83" s="44">
        <f>IF(AND(F$5-D$5 &lt;&gt; 0,F31 &lt;&gt; 0,D31 &lt;&gt; 0),(EXP(LN(F31/D31)/(F$5-D$5))-1)*100,0)</f>
        <v>0.18129265803790151</v>
      </c>
      <c r="H83" s="40">
        <f t="shared" si="45"/>
        <v>33.602773901073071</v>
      </c>
      <c r="I83" s="40">
        <f t="shared" si="45"/>
        <v>32.081892193346143</v>
      </c>
      <c r="J83" s="40">
        <f t="shared" si="45"/>
        <v>33.986444373003017</v>
      </c>
      <c r="K83" s="40">
        <f t="shared" si="45"/>
        <v>34.966335443687257</v>
      </c>
      <c r="L83" s="40">
        <f t="shared" si="45"/>
        <v>32.853302012738922</v>
      </c>
    </row>
    <row r="84" spans="1:12" x14ac:dyDescent="0.2">
      <c r="A84" t="str">
        <f>A32</f>
        <v>54 Textiles, printing and other skilled trades</v>
      </c>
      <c r="B84" s="49">
        <f t="shared" si="44"/>
        <v>-2.6281210952945666</v>
      </c>
      <c r="C84" s="44">
        <f t="shared" si="44"/>
        <v>-5.7559151950033254</v>
      </c>
      <c r="D84" s="49">
        <f t="shared" si="44"/>
        <v>0.59626847718219356</v>
      </c>
      <c r="E84" s="49">
        <f t="shared" si="44"/>
        <v>0.41074633819806472</v>
      </c>
      <c r="F84" s="44">
        <f>IF(AND(F$5-D$5 &lt;&gt; 0,F32 &lt;&gt; 0,D32 &lt;&gt; 0),(EXP(LN(F32/D32)/(F$5-D$5))-1)*100,0)</f>
        <v>0.47254900393907118</v>
      </c>
      <c r="H84" s="40">
        <f t="shared" si="45"/>
        <v>22.263886789983903</v>
      </c>
      <c r="I84" s="40">
        <f t="shared" si="45"/>
        <v>20.292808118781583</v>
      </c>
      <c r="J84" s="40">
        <f t="shared" si="45"/>
        <v>21.269275664731449</v>
      </c>
      <c r="K84" s="40">
        <f t="shared" si="45"/>
        <v>20.77546588101238</v>
      </c>
      <c r="L84" s="40">
        <f t="shared" si="45"/>
        <v>21.475230540531001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1.2001195021950295</v>
      </c>
      <c r="C86" s="44">
        <f t="shared" si="46"/>
        <v>-4.4710702412790742</v>
      </c>
      <c r="D86" s="44">
        <f t="shared" si="46"/>
        <v>1.2423568735809853</v>
      </c>
      <c r="E86" s="44">
        <f t="shared" si="46"/>
        <v>0.78225019599500456</v>
      </c>
      <c r="F86" s="44">
        <f>IF(AND(F$5-D$5 &lt;&gt; 0,F34 &lt;&gt; 0,D34 &lt;&gt; 0),(EXP(LN(F34/D34)/(F$5-D$5))-1)*100,0)</f>
        <v>0.93538628424472137</v>
      </c>
      <c r="H86" s="44">
        <f>(B34/B$51)*100</f>
        <v>10.003329165168006</v>
      </c>
      <c r="I86" s="44">
        <f>(C34/C$51)*100</f>
        <v>10.000686821402541</v>
      </c>
      <c r="J86" s="44">
        <f>(D34/D$51)*100</f>
        <v>9.6918965378061426</v>
      </c>
      <c r="K86" s="44">
        <f>(E34/E$51)*100</f>
        <v>9.9952703918559553</v>
      </c>
      <c r="L86" s="44">
        <f>(F34/F$51)*100</f>
        <v>10.342581681426438</v>
      </c>
    </row>
    <row r="87" spans="1:12" x14ac:dyDescent="0.2">
      <c r="A87" t="str">
        <f>A35</f>
        <v>61 Caring personal service occupations</v>
      </c>
      <c r="B87" s="49">
        <f t="shared" si="46"/>
        <v>1.1656123594508072</v>
      </c>
      <c r="C87" s="44">
        <f t="shared" si="46"/>
        <v>-4.4012163403172488</v>
      </c>
      <c r="D87" s="49">
        <f t="shared" si="46"/>
        <v>1.6050494915947011</v>
      </c>
      <c r="E87" s="49">
        <f t="shared" si="46"/>
        <v>0.91697364729455</v>
      </c>
      <c r="F87" s="44">
        <f>IF(AND(F$5-D$5 &lt;&gt; 0,F35 &lt;&gt; 0,D35 &lt;&gt; 0),(EXP(LN(F35/D35)/(F$5-D$5))-1)*100,0)</f>
        <v>1.1458129538703066</v>
      </c>
      <c r="H87" s="40">
        <f t="shared" ref="H87:L89" si="47">(B35/B$34)*100</f>
        <v>73.521853984821988</v>
      </c>
      <c r="I87" s="40">
        <f t="shared" si="47"/>
        <v>73.421627550062922</v>
      </c>
      <c r="J87" s="40">
        <f t="shared" si="47"/>
        <v>73.475315863250273</v>
      </c>
      <c r="K87" s="40">
        <f t="shared" si="47"/>
        <v>74.800876439793726</v>
      </c>
      <c r="L87" s="40">
        <f t="shared" si="47"/>
        <v>75.806834294699243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1.5305196569726176</v>
      </c>
      <c r="C88" s="44">
        <f t="shared" si="46"/>
        <v>-5.7354705316129522</v>
      </c>
      <c r="D88" s="49">
        <f t="shared" si="46"/>
        <v>0.38096796825641821</v>
      </c>
      <c r="E88" s="49">
        <f t="shared" si="46"/>
        <v>0.36725860342570193</v>
      </c>
      <c r="F88" s="44">
        <f>IF(AND(F$5-D$5 &lt;&gt; 0,F36 &lt;&gt; 0,D36 &lt;&gt; 0),(EXP(LN(F36/D36)/(F$5-D$5))-1)*100,0)</f>
        <v>0.37182818365288917</v>
      </c>
      <c r="H88" s="40">
        <f t="shared" si="47"/>
        <v>25.313975022735058</v>
      </c>
      <c r="I88" s="40">
        <f t="shared" si="47"/>
        <v>25.646179754959249</v>
      </c>
      <c r="J88" s="40">
        <f t="shared" si="47"/>
        <v>25.306732456533243</v>
      </c>
      <c r="K88" s="40">
        <f t="shared" si="47"/>
        <v>24.248324545437345</v>
      </c>
      <c r="L88" s="40">
        <f t="shared" si="47"/>
        <v>23.268149739898114</v>
      </c>
    </row>
    <row r="89" spans="1:12" x14ac:dyDescent="0.2">
      <c r="A89" t="str">
        <f>A37</f>
        <v>63 Community and civil enforcement occupations</v>
      </c>
      <c r="B89" s="49">
        <f t="shared" si="46"/>
        <v>-4.2688544798114458</v>
      </c>
      <c r="C89" s="44">
        <f t="shared" si="46"/>
        <v>24.812843026713804</v>
      </c>
      <c r="D89" s="49">
        <f t="shared" si="46"/>
        <v>-3.6494984728982716</v>
      </c>
      <c r="E89" s="49">
        <f t="shared" si="46"/>
        <v>0.50556314108942679</v>
      </c>
      <c r="F89" s="44">
        <f>IF(AND(F$5-D$5 &lt;&gt; 0,F37 &lt;&gt; 0,D37 &lt;&gt; 0),(EXP(LN(F37/D37)/(F$5-D$5))-1)*100,0)</f>
        <v>-0.89899454903393794</v>
      </c>
      <c r="H89" s="40">
        <f t="shared" si="47"/>
        <v>1.1641709924429724</v>
      </c>
      <c r="I89" s="40">
        <f t="shared" si="47"/>
        <v>0.9321926949778323</v>
      </c>
      <c r="J89" s="40">
        <f t="shared" si="47"/>
        <v>1.2179516802164927</v>
      </c>
      <c r="K89" s="40">
        <f t="shared" si="47"/>
        <v>0.95079901476891637</v>
      </c>
      <c r="L89" s="40">
        <f t="shared" si="47"/>
        <v>0.92501596540265285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-0.71922043079969411</v>
      </c>
      <c r="C91" s="44">
        <f t="shared" si="48"/>
        <v>-0.51778677136715689</v>
      </c>
      <c r="D91" s="44">
        <f t="shared" si="48"/>
        <v>5.6702082892434724E-2</v>
      </c>
      <c r="E91" s="44">
        <f t="shared" si="48"/>
        <v>1.6729249425417869E-2</v>
      </c>
      <c r="F91" s="44">
        <f t="shared" ref="F91:F93" si="49">IF(AND(F$5-D$5 &lt;&gt; 0,F39 &lt;&gt; 0,D39 &lt;&gt; 0),(EXP(LN(F39/D39)/(F$5-D$5))-1)*100,0)</f>
        <v>3.005175257493331E-2</v>
      </c>
      <c r="H91" s="44">
        <f>(B39/B$51)*100</f>
        <v>8.0504860486300576</v>
      </c>
      <c r="I91" s="44">
        <f>(C39/C$51)*100</f>
        <v>7.4549370825173851</v>
      </c>
      <c r="J91" s="44">
        <f>(D39/D$51)*100</f>
        <v>7.5237343161393317</v>
      </c>
      <c r="K91" s="44">
        <f>(E39/E$51)*100</f>
        <v>7.3154141175179284</v>
      </c>
      <c r="L91" s="44">
        <f>(F39/F$51)*100</f>
        <v>7.0138956799196572</v>
      </c>
    </row>
    <row r="92" spans="1:12" s="30" customFormat="1" x14ac:dyDescent="0.2">
      <c r="A92" t="str">
        <f>A40</f>
        <v>71 Sales occupations</v>
      </c>
      <c r="B92" s="49">
        <f t="shared" si="48"/>
        <v>-1.2766058889637777</v>
      </c>
      <c r="C92" s="44">
        <f t="shared" si="48"/>
        <v>-1.2972369480069634</v>
      </c>
      <c r="D92" s="49">
        <f t="shared" si="48"/>
        <v>-1.4258965188390094</v>
      </c>
      <c r="E92" s="49">
        <f t="shared" si="48"/>
        <v>-0.47242766087182142</v>
      </c>
      <c r="F92" s="44">
        <f t="shared" si="49"/>
        <v>-0.79127095881389442</v>
      </c>
      <c r="G92"/>
      <c r="H92" s="40">
        <f>(B40/B$34)*100</f>
        <v>65.85996957400009</v>
      </c>
      <c r="I92" s="40">
        <f t="shared" ref="H92:L93" si="50">(C40/C$34)*100</f>
        <v>59.645507249435703</v>
      </c>
      <c r="J92" s="40">
        <f t="shared" si="50"/>
        <v>61.627157176640921</v>
      </c>
      <c r="K92" s="40">
        <f t="shared" si="50"/>
        <v>53.923128386910726</v>
      </c>
      <c r="L92" s="40">
        <f t="shared" si="50"/>
        <v>47.573891984031249</v>
      </c>
    </row>
    <row r="93" spans="1:12" s="30" customFormat="1" x14ac:dyDescent="0.2">
      <c r="A93" t="str">
        <f>A41</f>
        <v>72 Customer service occupations</v>
      </c>
      <c r="B93" s="49">
        <f t="shared" si="48"/>
        <v>1.682383371374474</v>
      </c>
      <c r="C93" s="44">
        <f t="shared" si="48"/>
        <v>2.602657612690229</v>
      </c>
      <c r="D93" s="49">
        <f t="shared" si="48"/>
        <v>5.0713257967387682</v>
      </c>
      <c r="E93" s="49">
        <f t="shared" si="48"/>
        <v>1.2816329590264131</v>
      </c>
      <c r="F93" s="44">
        <f t="shared" si="49"/>
        <v>2.5294278758770439</v>
      </c>
      <c r="G93"/>
      <c r="H93" s="40">
        <f t="shared" si="50"/>
        <v>14.618098434220345</v>
      </c>
      <c r="I93" s="40">
        <f t="shared" si="50"/>
        <v>14.898743717038149</v>
      </c>
      <c r="J93" s="40">
        <f t="shared" si="50"/>
        <v>16.001966151190267</v>
      </c>
      <c r="K93" s="40">
        <f t="shared" si="50"/>
        <v>19.265628202190186</v>
      </c>
      <c r="L93" s="40">
        <f t="shared" si="50"/>
        <v>20.241822660170705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1.9868588221162886</v>
      </c>
      <c r="C95" s="44">
        <f t="shared" si="51"/>
        <v>-15.590770431216882</v>
      </c>
      <c r="D95" s="44">
        <f t="shared" si="51"/>
        <v>2.5377455525564141</v>
      </c>
      <c r="E95" s="44">
        <f t="shared" si="51"/>
        <v>2.5017116203551737E-2</v>
      </c>
      <c r="F95" s="44">
        <f>IF(AND(F$5-D$5 &lt;&gt; 0,F43 &lt;&gt; 0,D43 &lt;&gt; 0),(EXP(LN(F43/D43)/(F$5-D$5))-1)*100,0)</f>
        <v>0.85567595095710214</v>
      </c>
      <c r="H95" s="44">
        <f>(B43/B$51)*100</f>
        <v>5.1989087445492972</v>
      </c>
      <c r="I95" s="44">
        <f>(C43/C$51)*100</f>
        <v>5.3610545183308327</v>
      </c>
      <c r="J95" s="44">
        <f>(D43/D$51)*100</f>
        <v>4.590755782518718</v>
      </c>
      <c r="K95" s="44">
        <f>(E43/E$51)*100</f>
        <v>5.0451903549811936</v>
      </c>
      <c r="L95" s="44">
        <f>(F43/F$51)*100</f>
        <v>4.8412532915433939</v>
      </c>
    </row>
    <row r="96" spans="1:12" x14ac:dyDescent="0.2">
      <c r="A96" t="str">
        <f>A44</f>
        <v>81 Process, plant and machine operatives</v>
      </c>
      <c r="B96" s="49">
        <f t="shared" si="51"/>
        <v>-0.33029193263724999</v>
      </c>
      <c r="C96" s="44">
        <f t="shared" si="51"/>
        <v>-10.460910042125771</v>
      </c>
      <c r="D96" s="49">
        <f t="shared" si="51"/>
        <v>4.4946646659753009</v>
      </c>
      <c r="E96" s="49">
        <f t="shared" si="51"/>
        <v>0.14732189941599749</v>
      </c>
      <c r="F96" s="44">
        <f>IF(AND(F$5-D$5 &lt;&gt; 0,F44 &lt;&gt; 0,D44 &lt;&gt; 0),(EXP(LN(F44/D44)/(F$5-D$5))-1)*100,0)</f>
        <v>1.5759592236971098</v>
      </c>
      <c r="H96" s="40">
        <f>(B44/B$43)*100</f>
        <v>32.573739105792392</v>
      </c>
      <c r="I96" s="40">
        <f t="shared" ref="H96:L97" si="52">(C44/C$43)*100</f>
        <v>29.712794228282146</v>
      </c>
      <c r="J96" s="40">
        <f t="shared" si="52"/>
        <v>31.518550387170833</v>
      </c>
      <c r="K96" s="40">
        <f t="shared" si="52"/>
        <v>34.643199530289735</v>
      </c>
      <c r="L96" s="40">
        <f t="shared" si="52"/>
        <v>35.069134849283671</v>
      </c>
    </row>
    <row r="97" spans="1:12" x14ac:dyDescent="0.2">
      <c r="A97" t="str">
        <f>A45</f>
        <v>82 Transport and mobile machine drivers and operatives</v>
      </c>
      <c r="B97" s="49">
        <f t="shared" si="51"/>
        <v>3.0519030491284793</v>
      </c>
      <c r="C97" s="44">
        <f t="shared" si="51"/>
        <v>-17.759337021499665</v>
      </c>
      <c r="D97" s="49">
        <f t="shared" si="51"/>
        <v>1.5844730817108799</v>
      </c>
      <c r="E97" s="49">
        <f t="shared" si="51"/>
        <v>-4.0361926334919751E-2</v>
      </c>
      <c r="F97" s="44">
        <f>IF(AND(F$5-D$5 &lt;&gt; 0,F45 &lt;&gt; 0,D45 &lt;&gt; 0),(EXP(LN(F45/D45)/(F$5-D$5))-1)*100,0)</f>
        <v>0.4983413438128359</v>
      </c>
      <c r="H97" s="40">
        <f t="shared" si="52"/>
        <v>67.426260894207601</v>
      </c>
      <c r="I97" s="40">
        <f t="shared" si="52"/>
        <v>70.287205771717865</v>
      </c>
      <c r="J97" s="40">
        <f t="shared" si="52"/>
        <v>68.481449612829167</v>
      </c>
      <c r="K97" s="40">
        <f t="shared" si="52"/>
        <v>65.356800469710279</v>
      </c>
      <c r="L97" s="40">
        <f t="shared" si="52"/>
        <v>64.930865150716343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-0.57639991826372583</v>
      </c>
      <c r="C99" s="44">
        <f t="shared" si="53"/>
        <v>-7.0589415230508434</v>
      </c>
      <c r="D99" s="44">
        <f t="shared" si="53"/>
        <v>0.21747900480872939</v>
      </c>
      <c r="E99" s="44">
        <f t="shared" si="53"/>
        <v>-0.36895092451777467</v>
      </c>
      <c r="F99" s="44">
        <f>IF(AND(F$5-D$5 &lt;&gt; 0,F47 &lt;&gt; 0,D47 &lt;&gt; 0),(EXP(LN(F47/D47)/(F$5-D$5))-1)*100,0)</f>
        <v>-0.17385655837846015</v>
      </c>
      <c r="H99" s="44">
        <f>(B47/B$51)*100</f>
        <v>11.802597960958247</v>
      </c>
      <c r="I99" s="44">
        <f>(C47/C$51)*100</f>
        <v>10.992506184438307</v>
      </c>
      <c r="J99" s="44">
        <f>(D47/D$51)*100</f>
        <v>10.364500162940095</v>
      </c>
      <c r="K99" s="44">
        <f>(E47/E$51)*100</f>
        <v>10.158750062742282</v>
      </c>
      <c r="L99" s="44">
        <f>(F47/F$51)*100</f>
        <v>9.3708980524147005</v>
      </c>
    </row>
    <row r="100" spans="1:12" x14ac:dyDescent="0.2">
      <c r="A100" t="str">
        <f>A48</f>
        <v>91 Elementary trades and related occupations</v>
      </c>
      <c r="B100" s="49">
        <f t="shared" si="53"/>
        <v>-3.1363284728493701</v>
      </c>
      <c r="C100" s="44">
        <f t="shared" si="53"/>
        <v>-9.2365802022007397</v>
      </c>
      <c r="D100" s="49">
        <f t="shared" si="53"/>
        <v>-3.0015237548739027</v>
      </c>
      <c r="E100" s="49">
        <f t="shared" si="53"/>
        <v>-0.37096198796257029</v>
      </c>
      <c r="F100" s="44">
        <f>IF(AND(F$5-D$5 &lt;&gt; 0,F48 &lt;&gt; 0,D48 &lt;&gt; 0),(EXP(LN(F48/D48)/(F$5-D$5))-1)*100,0)</f>
        <v>-1.2556485019523111</v>
      </c>
      <c r="H100" s="40">
        <f t="shared" ref="H100:L101" si="54">(B48/B$47)*100</f>
        <v>12.941389589687081</v>
      </c>
      <c r="I100" s="40">
        <f t="shared" si="54"/>
        <v>11.659144340978955</v>
      </c>
      <c r="J100" s="40">
        <f t="shared" si="54"/>
        <v>11.385966865934334</v>
      </c>
      <c r="K100" s="40">
        <f t="shared" si="54"/>
        <v>9.6711274504638745</v>
      </c>
      <c r="L100" s="40">
        <f t="shared" si="54"/>
        <v>9.6691755002909439</v>
      </c>
    </row>
    <row r="101" spans="1:12" x14ac:dyDescent="0.2">
      <c r="A101" t="str">
        <f>A49</f>
        <v>92 Elementary administration and service occupations</v>
      </c>
      <c r="B101" s="49">
        <f t="shared" si="53"/>
        <v>-0.21231387358573439</v>
      </c>
      <c r="C101" s="44">
        <f t="shared" si="53"/>
        <v>-6.7715387863068521</v>
      </c>
      <c r="D101" s="49">
        <f t="shared" si="53"/>
        <v>0.60238830703771562</v>
      </c>
      <c r="E101" s="49">
        <f t="shared" si="53"/>
        <v>-0.36873563017512101</v>
      </c>
      <c r="F101" s="44">
        <f>IF(AND(F$5-D$5 &lt;&gt; 0,F49 &lt;&gt; 0,D49 &lt;&gt; 0),(EXP(LN(F49/D49)/(F$5-D$5))-1)*100,0)</f>
        <v>-4.6073739258423174E-2</v>
      </c>
      <c r="H101" s="40">
        <f t="shared" si="54"/>
        <v>87.058610410312937</v>
      </c>
      <c r="I101" s="40">
        <f t="shared" si="54"/>
        <v>88.340855659021045</v>
      </c>
      <c r="J101" s="40">
        <f t="shared" si="54"/>
        <v>88.614033134065679</v>
      </c>
      <c r="K101" s="40">
        <f t="shared" si="54"/>
        <v>90.328872549536129</v>
      </c>
      <c r="L101" s="40">
        <f t="shared" si="54"/>
        <v>90.330824499709067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1.2068035184746195</v>
      </c>
      <c r="C103" s="206">
        <f t="shared" ref="C103" si="56">IF(AND(D$5-C$5 &lt;&gt; 0,D51 &lt;&gt; 0,C51 &lt;&gt; 0),(EXP(LN(D51/C51)/(D$5-C$5))-1)*100,0)</f>
        <v>-1.4274548666422748</v>
      </c>
      <c r="D103" s="50">
        <f>IF(AND(E$5-D$5 &lt;&gt; 0,E51 &lt;&gt; 0,D51 &lt;&gt; 0),(EXP(LN(E51/D51)/(E$5-D$5))-1)*100,0)</f>
        <v>0.6201803035188691</v>
      </c>
      <c r="E103" s="50">
        <f>IF(AND(F$5-E$5 &lt;&gt; 0,F51 &lt;&gt; 0,E51 &lt;&gt; 0),(EXP(LN(F51/E51)/(F$5-E$5))-1)*100,0)</f>
        <v>0.4385905202724194</v>
      </c>
      <c r="F103" s="206">
        <f>IF(AND(F$5-D$5 &lt;&gt; 0,F51 &lt;&gt; 0,D51 &lt;&gt; 0),(EXP(LN(F51/D51)/(F$5-D$5))-1)*100,0)</f>
        <v>0.499084005888073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45.100414801535237</v>
      </c>
      <c r="C9" s="330">
        <v>97.01303518412827</v>
      </c>
      <c r="D9" s="330">
        <f>SUM(B9:C9)</f>
        <v>142.11344998566352</v>
      </c>
      <c r="E9" s="331"/>
      <c r="F9" s="330">
        <v>59.126428472937839</v>
      </c>
      <c r="G9" s="330">
        <v>110.44921972873136</v>
      </c>
      <c r="H9" s="330">
        <f>SUM(F9:G9)</f>
        <v>169.5756482016692</v>
      </c>
      <c r="I9" s="331"/>
      <c r="J9" s="330">
        <v>69.110638338641706</v>
      </c>
      <c r="K9" s="330">
        <v>106.98728926850758</v>
      </c>
      <c r="L9" s="330">
        <f>SUM(J9:K9)</f>
        <v>176.0979276071493</v>
      </c>
      <c r="M9" s="236"/>
      <c r="N9" s="328">
        <f>IF(B9&gt;0,(EXP(LN(F9/B9)/($F$6-$B$6))-1)*100,0)</f>
        <v>5.565065622173182</v>
      </c>
      <c r="O9" s="328">
        <f>IF(F9&gt;0,(EXP(LN(J9/F9)/($J$6-$F$6))-1)*100,0)</f>
        <v>1.0456333867338019</v>
      </c>
      <c r="P9" s="328"/>
      <c r="Q9" s="328">
        <f>IF(C9&gt;0,(EXP(LN(G9/C9)/($F$6-$B$6))-1)*100,0)</f>
        <v>2.6281527628785772</v>
      </c>
      <c r="R9" s="328">
        <f>IF(G9&gt;0,(EXP(LN(K9/G9)/($J$6-$F$6))-1)*100,0)</f>
        <v>-0.21208032350085171</v>
      </c>
      <c r="S9" s="327"/>
      <c r="T9" s="328">
        <f>IF(D9&gt;0,(EXP(LN(H9/D9)/($F$6-$B$6))-1)*100,0)</f>
        <v>3.5966377780751513</v>
      </c>
      <c r="U9" s="328">
        <f>IF(H9&gt;0,(EXP(LN(L9/H9)/($J$6-$F$6))-1)*100,0)</f>
        <v>0.25192424937572344</v>
      </c>
    </row>
    <row r="10" spans="1:21" x14ac:dyDescent="0.2">
      <c r="A10" s="329" t="str">
        <f>name!D5</f>
        <v>12 Other managers and proprietors</v>
      </c>
      <c r="B10" s="330">
        <v>27.633160400135889</v>
      </c>
      <c r="C10" s="330">
        <v>38.342395955495967</v>
      </c>
      <c r="D10" s="330">
        <f t="shared" ref="D10:D33" si="0">SUM(B10:C10)</f>
        <v>65.975556355631852</v>
      </c>
      <c r="E10" s="331"/>
      <c r="F10" s="330">
        <v>31.089170663923241</v>
      </c>
      <c r="G10" s="330">
        <v>38.13079014820665</v>
      </c>
      <c r="H10" s="330">
        <f t="shared" ref="H10:H33" si="1">SUM(F10:G10)</f>
        <v>69.219960812129898</v>
      </c>
      <c r="I10" s="331"/>
      <c r="J10" s="330">
        <v>44.950870050696167</v>
      </c>
      <c r="K10" s="330">
        <v>56.442750574423734</v>
      </c>
      <c r="L10" s="330">
        <f t="shared" ref="L10:L33" si="2">SUM(J10:K10)</f>
        <v>101.39362062511989</v>
      </c>
      <c r="M10" s="236"/>
      <c r="N10" s="328">
        <f t="shared" ref="N10:N36" si="3">IF(B10&gt;0,(EXP(LN(F10/B10)/($F$6-$B$6))-1)*100,0)</f>
        <v>2.3848541118078881</v>
      </c>
      <c r="O10" s="328">
        <f t="shared" ref="O10:O34" si="4">IF(F10&gt;0,(EXP(LN(J10/F10)/($J$6-$F$6))-1)*100,0)</f>
        <v>2.488530068100947</v>
      </c>
      <c r="P10" s="328"/>
      <c r="Q10" s="328">
        <f t="shared" ref="Q10:Q34" si="5">IF(C10&gt;0,(EXP(LN(G10/C10)/($F$6-$B$6))-1)*100,0)</f>
        <v>-0.11062140631465933</v>
      </c>
      <c r="R10" s="328">
        <f t="shared" ref="R10:R34" si="6">IF(G10&gt;0,(EXP(LN(K10/G10)/($J$6-$F$6))-1)*100,0)</f>
        <v>2.6491815542488251</v>
      </c>
      <c r="S10" s="327"/>
      <c r="T10" s="328">
        <f t="shared" ref="T10:T34" si="7">IF(D10&gt;0,(EXP(LN(H10/D10)/($F$6-$B$6))-1)*100,0)</f>
        <v>0.96472287527531453</v>
      </c>
      <c r="U10" s="328">
        <f t="shared" ref="U10:U34" si="8">IF(H10&gt;0,(EXP(LN(L10/H10)/($J$6-$F$6))-1)*100,0)</f>
        <v>2.5774626435718373</v>
      </c>
    </row>
    <row r="11" spans="1:21" x14ac:dyDescent="0.2">
      <c r="A11" s="329" t="str">
        <f>name!D6</f>
        <v>21 Science, research, engineering and technology professionals</v>
      </c>
      <c r="B11" s="330">
        <v>22.927181394347308</v>
      </c>
      <c r="C11" s="330">
        <v>82.653204926127415</v>
      </c>
      <c r="D11" s="330">
        <f t="shared" si="0"/>
        <v>105.58038632047473</v>
      </c>
      <c r="E11" s="331"/>
      <c r="F11" s="330">
        <v>30.145955972886512</v>
      </c>
      <c r="G11" s="330">
        <v>93.540873337817033</v>
      </c>
      <c r="H11" s="330">
        <f t="shared" si="1"/>
        <v>123.68682931070354</v>
      </c>
      <c r="I11" s="331"/>
      <c r="J11" s="330">
        <v>42.29144172505039</v>
      </c>
      <c r="K11" s="330">
        <v>103.75391289683731</v>
      </c>
      <c r="L11" s="330">
        <f t="shared" si="2"/>
        <v>146.0453546218877</v>
      </c>
      <c r="M11" s="236"/>
      <c r="N11" s="328">
        <f t="shared" si="3"/>
        <v>5.6271783975385015</v>
      </c>
      <c r="O11" s="328">
        <f t="shared" si="4"/>
        <v>2.2825535669668495</v>
      </c>
      <c r="P11" s="328"/>
      <c r="Q11" s="328">
        <f t="shared" si="5"/>
        <v>2.5057775798070558</v>
      </c>
      <c r="R11" s="328">
        <f t="shared" si="6"/>
        <v>0.69321424529535935</v>
      </c>
      <c r="S11" s="327"/>
      <c r="T11" s="328">
        <f t="shared" si="7"/>
        <v>3.2162418037749552</v>
      </c>
      <c r="U11" s="328">
        <f t="shared" si="8"/>
        <v>1.1139212157722955</v>
      </c>
    </row>
    <row r="12" spans="1:21" x14ac:dyDescent="0.2">
      <c r="A12" s="329" t="str">
        <f>name!D7</f>
        <v>22 Health professionals</v>
      </c>
      <c r="B12" s="330">
        <v>54.806550238846221</v>
      </c>
      <c r="C12" s="330">
        <v>14.433122209875602</v>
      </c>
      <c r="D12" s="330">
        <f t="shared" si="0"/>
        <v>69.239672448721819</v>
      </c>
      <c r="E12" s="331"/>
      <c r="F12" s="330">
        <v>63.411076579181795</v>
      </c>
      <c r="G12" s="330">
        <v>18.350458280116037</v>
      </c>
      <c r="H12" s="330">
        <f t="shared" si="1"/>
        <v>81.761534859297825</v>
      </c>
      <c r="I12" s="331"/>
      <c r="J12" s="330">
        <v>73.01376064978021</v>
      </c>
      <c r="K12" s="330">
        <v>20.705290314444081</v>
      </c>
      <c r="L12" s="330">
        <f t="shared" si="2"/>
        <v>93.719050964224294</v>
      </c>
      <c r="M12" s="236"/>
      <c r="N12" s="328">
        <f t="shared" si="3"/>
        <v>2.9595254052932285</v>
      </c>
      <c r="O12" s="328">
        <f t="shared" si="4"/>
        <v>0.9444949309669104</v>
      </c>
      <c r="P12" s="328"/>
      <c r="Q12" s="328">
        <f t="shared" si="5"/>
        <v>4.9197688570251641</v>
      </c>
      <c r="R12" s="328">
        <f t="shared" si="6"/>
        <v>0.8081459438345151</v>
      </c>
      <c r="S12" s="327"/>
      <c r="T12" s="328">
        <f t="shared" si="7"/>
        <v>3.3805423430290249</v>
      </c>
      <c r="U12" s="328">
        <f t="shared" si="8"/>
        <v>0.91411668020231485</v>
      </c>
    </row>
    <row r="13" spans="1:21" x14ac:dyDescent="0.2">
      <c r="A13" s="329" t="str">
        <f>name!D8</f>
        <v>23 Teaching and other educational professionals</v>
      </c>
      <c r="B13" s="330">
        <v>56.710489319820319</v>
      </c>
      <c r="C13" s="330">
        <v>25.688555060178743</v>
      </c>
      <c r="D13" s="330">
        <f t="shared" si="0"/>
        <v>82.399044379999054</v>
      </c>
      <c r="E13" s="331"/>
      <c r="F13" s="330">
        <v>63.188979782729675</v>
      </c>
      <c r="G13" s="330">
        <v>28.639668831933939</v>
      </c>
      <c r="H13" s="330">
        <f t="shared" si="1"/>
        <v>91.828648614663621</v>
      </c>
      <c r="I13" s="331"/>
      <c r="J13" s="330">
        <v>68.85530367499878</v>
      </c>
      <c r="K13" s="330">
        <v>32.739409840966573</v>
      </c>
      <c r="L13" s="330">
        <f t="shared" si="2"/>
        <v>101.59471351596535</v>
      </c>
      <c r="M13" s="236"/>
      <c r="N13" s="328">
        <f t="shared" si="3"/>
        <v>2.1869859871016084</v>
      </c>
      <c r="O13" s="328">
        <f t="shared" si="4"/>
        <v>0.57415759662078347</v>
      </c>
      <c r="P13" s="328"/>
      <c r="Q13" s="328">
        <f t="shared" si="5"/>
        <v>2.1987686133522422</v>
      </c>
      <c r="R13" s="328">
        <f t="shared" si="6"/>
        <v>0.89590116663291752</v>
      </c>
      <c r="S13" s="327"/>
      <c r="T13" s="328">
        <f t="shared" si="7"/>
        <v>2.1906598972232905</v>
      </c>
      <c r="U13" s="328">
        <f t="shared" si="8"/>
        <v>0.67605618611210616</v>
      </c>
    </row>
    <row r="14" spans="1:21" x14ac:dyDescent="0.2">
      <c r="A14" s="329" t="str">
        <f>name!D9</f>
        <v>24 Business, media and public service professionals</v>
      </c>
      <c r="B14" s="330">
        <v>46.362241816851018</v>
      </c>
      <c r="C14" s="330">
        <v>65.688230596059313</v>
      </c>
      <c r="D14" s="330">
        <f t="shared" si="0"/>
        <v>112.05047241291032</v>
      </c>
      <c r="E14" s="331"/>
      <c r="F14" s="330">
        <v>62.647944628776706</v>
      </c>
      <c r="G14" s="330">
        <v>76.707422836919633</v>
      </c>
      <c r="H14" s="330">
        <f t="shared" si="1"/>
        <v>139.35536746569633</v>
      </c>
      <c r="I14" s="331"/>
      <c r="J14" s="330">
        <v>79.488778014223044</v>
      </c>
      <c r="K14" s="330">
        <v>96.733487505480937</v>
      </c>
      <c r="L14" s="330">
        <f t="shared" si="2"/>
        <v>176.22226551970397</v>
      </c>
      <c r="M14" s="236"/>
      <c r="N14" s="328">
        <f t="shared" si="3"/>
        <v>6.2058599695873351</v>
      </c>
      <c r="O14" s="328">
        <f t="shared" si="4"/>
        <v>1.5998966640263568</v>
      </c>
      <c r="P14" s="328"/>
      <c r="Q14" s="328">
        <f t="shared" si="5"/>
        <v>3.1501741731417621</v>
      </c>
      <c r="R14" s="328">
        <f t="shared" si="6"/>
        <v>1.5584265201881831</v>
      </c>
      <c r="S14" s="327"/>
      <c r="T14" s="328">
        <f t="shared" si="7"/>
        <v>4.4580710517462041</v>
      </c>
      <c r="U14" s="328">
        <f t="shared" si="8"/>
        <v>1.577098975689939</v>
      </c>
    </row>
    <row r="15" spans="1:21" x14ac:dyDescent="0.2">
      <c r="A15" s="329" t="str">
        <f>name!D10</f>
        <v>31 Science, engineering and technology associate professionals</v>
      </c>
      <c r="B15" s="330">
        <v>8.8060185009595262</v>
      </c>
      <c r="C15" s="330">
        <v>19.612483537088259</v>
      </c>
      <c r="D15" s="330">
        <f t="shared" si="0"/>
        <v>28.418502038047784</v>
      </c>
      <c r="E15" s="331"/>
      <c r="F15" s="330">
        <v>11.13976520763058</v>
      </c>
      <c r="G15" s="330">
        <v>24.932105951668284</v>
      </c>
      <c r="H15" s="330">
        <f t="shared" si="1"/>
        <v>36.071871159298865</v>
      </c>
      <c r="I15" s="331"/>
      <c r="J15" s="330">
        <v>13.705733329982458</v>
      </c>
      <c r="K15" s="330">
        <v>21.055761216615785</v>
      </c>
      <c r="L15" s="330">
        <f t="shared" si="2"/>
        <v>34.761494546598243</v>
      </c>
      <c r="M15" s="236"/>
      <c r="N15" s="328">
        <f t="shared" si="3"/>
        <v>4.8139984417675752</v>
      </c>
      <c r="O15" s="328">
        <f t="shared" si="4"/>
        <v>1.3915469806900171</v>
      </c>
      <c r="P15" s="328"/>
      <c r="Q15" s="328">
        <f t="shared" si="5"/>
        <v>4.9168575852168717</v>
      </c>
      <c r="R15" s="328">
        <f t="shared" si="6"/>
        <v>-1.1202259056063868</v>
      </c>
      <c r="S15" s="327"/>
      <c r="T15" s="328">
        <f t="shared" si="7"/>
        <v>4.8850278317683404</v>
      </c>
      <c r="U15" s="328">
        <f t="shared" si="8"/>
        <v>-0.24638313535978451</v>
      </c>
    </row>
    <row r="16" spans="1:21" x14ac:dyDescent="0.2">
      <c r="A16" s="329" t="str">
        <f>name!D11</f>
        <v>32 Health and social care associate professionals</v>
      </c>
      <c r="B16" s="330">
        <v>24.693422913109739</v>
      </c>
      <c r="C16" s="330">
        <v>6.2910505834373245</v>
      </c>
      <c r="D16" s="330">
        <f t="shared" si="0"/>
        <v>30.984473496547064</v>
      </c>
      <c r="E16" s="331"/>
      <c r="F16" s="330">
        <v>28.780885932729205</v>
      </c>
      <c r="G16" s="330">
        <v>7.2877879941589407</v>
      </c>
      <c r="H16" s="330">
        <f t="shared" si="1"/>
        <v>36.068673926888145</v>
      </c>
      <c r="I16" s="331"/>
      <c r="J16" s="330">
        <v>32.624689771193253</v>
      </c>
      <c r="K16" s="330">
        <v>6.9628679139230272</v>
      </c>
      <c r="L16" s="330">
        <f t="shared" si="2"/>
        <v>39.58755768511628</v>
      </c>
      <c r="M16" s="236"/>
      <c r="N16" s="328">
        <f t="shared" si="3"/>
        <v>3.110898851996291</v>
      </c>
      <c r="O16" s="328">
        <f t="shared" si="4"/>
        <v>0.83922103268909698</v>
      </c>
      <c r="P16" s="328"/>
      <c r="Q16" s="328">
        <f t="shared" si="5"/>
        <v>2.9851274093900981</v>
      </c>
      <c r="R16" s="328">
        <f t="shared" si="6"/>
        <v>-0.30359570500865241</v>
      </c>
      <c r="S16" s="327"/>
      <c r="T16" s="328">
        <f t="shared" si="7"/>
        <v>3.0854119928748425</v>
      </c>
      <c r="U16" s="328">
        <f t="shared" si="8"/>
        <v>0.62253064180457507</v>
      </c>
    </row>
    <row r="17" spans="1:21" x14ac:dyDescent="0.2">
      <c r="A17" s="329" t="str">
        <f>name!D12</f>
        <v>33 Protective service occupations</v>
      </c>
      <c r="B17" s="330">
        <v>5.6809959436639925</v>
      </c>
      <c r="C17" s="330">
        <v>18.941565903635354</v>
      </c>
      <c r="D17" s="330">
        <f t="shared" si="0"/>
        <v>24.622561847299345</v>
      </c>
      <c r="E17" s="331"/>
      <c r="F17" s="330">
        <v>6.9105323623983814</v>
      </c>
      <c r="G17" s="330">
        <v>18.410910890804033</v>
      </c>
      <c r="H17" s="330">
        <f t="shared" si="1"/>
        <v>25.321443253202414</v>
      </c>
      <c r="I17" s="331"/>
      <c r="J17" s="330">
        <v>12.335869992864756</v>
      </c>
      <c r="K17" s="330">
        <v>22.789650868824726</v>
      </c>
      <c r="L17" s="330">
        <f t="shared" si="2"/>
        <v>35.125520861689481</v>
      </c>
      <c r="M17" s="236"/>
      <c r="N17" s="328">
        <f t="shared" si="3"/>
        <v>3.9961843475218473</v>
      </c>
      <c r="O17" s="328">
        <f t="shared" si="4"/>
        <v>3.938685145937848</v>
      </c>
      <c r="P17" s="328"/>
      <c r="Q17" s="328">
        <f t="shared" si="5"/>
        <v>-0.56669398424932238</v>
      </c>
      <c r="R17" s="328">
        <f t="shared" si="6"/>
        <v>1.4325848790283313</v>
      </c>
      <c r="S17" s="327"/>
      <c r="T17" s="328">
        <f t="shared" si="7"/>
        <v>0.56133813717942349</v>
      </c>
      <c r="U17" s="328">
        <f t="shared" si="8"/>
        <v>2.2058186395445656</v>
      </c>
    </row>
    <row r="18" spans="1:21" x14ac:dyDescent="0.2">
      <c r="A18" s="329" t="str">
        <f>name!D13</f>
        <v>34 Culture, media and sports occupations</v>
      </c>
      <c r="B18" s="330">
        <v>19.69155417954526</v>
      </c>
      <c r="C18" s="330">
        <v>22.713008569828247</v>
      </c>
      <c r="D18" s="330">
        <f t="shared" si="0"/>
        <v>42.404562749373511</v>
      </c>
      <c r="E18" s="331"/>
      <c r="F18" s="330">
        <v>22.35674101484496</v>
      </c>
      <c r="G18" s="330">
        <v>21.180428637312108</v>
      </c>
      <c r="H18" s="330">
        <f t="shared" si="1"/>
        <v>43.537169652157068</v>
      </c>
      <c r="I18" s="331"/>
      <c r="J18" s="330">
        <v>22.554847110097231</v>
      </c>
      <c r="K18" s="330">
        <v>23.418299970150741</v>
      </c>
      <c r="L18" s="330">
        <f t="shared" si="2"/>
        <v>45.973147080247969</v>
      </c>
      <c r="M18" s="236"/>
      <c r="N18" s="328">
        <f t="shared" si="3"/>
        <v>2.5712623032038362</v>
      </c>
      <c r="O18" s="328">
        <f t="shared" si="4"/>
        <v>5.8831334270981195E-2</v>
      </c>
      <c r="P18" s="327"/>
      <c r="Q18" s="328">
        <f t="shared" si="5"/>
        <v>-1.3874893392441079</v>
      </c>
      <c r="R18" s="328">
        <f t="shared" si="6"/>
        <v>0.67184810090297198</v>
      </c>
      <c r="S18" s="327"/>
      <c r="T18" s="328">
        <f t="shared" si="7"/>
        <v>0.5285736380680417</v>
      </c>
      <c r="U18" s="328">
        <f t="shared" si="8"/>
        <v>0.36360891853826072</v>
      </c>
    </row>
    <row r="19" spans="1:21" x14ac:dyDescent="0.2">
      <c r="A19" s="329" t="str">
        <f>name!D14</f>
        <v>35 Business and public service associate professionals</v>
      </c>
      <c r="B19" s="330">
        <v>56.65193244800156</v>
      </c>
      <c r="C19" s="330">
        <v>63.661722435525071</v>
      </c>
      <c r="D19" s="330">
        <f t="shared" si="0"/>
        <v>120.31365488352662</v>
      </c>
      <c r="E19" s="331"/>
      <c r="F19" s="330">
        <v>62.823718629567374</v>
      </c>
      <c r="G19" s="330">
        <v>68.73358442879578</v>
      </c>
      <c r="H19" s="330">
        <f t="shared" si="1"/>
        <v>131.55730305836315</v>
      </c>
      <c r="I19" s="331"/>
      <c r="J19" s="330">
        <v>68.116469744841282</v>
      </c>
      <c r="K19" s="330">
        <v>66.22544027136469</v>
      </c>
      <c r="L19" s="330">
        <f t="shared" si="2"/>
        <v>134.34191001620599</v>
      </c>
      <c r="M19" s="236"/>
      <c r="N19" s="328">
        <f t="shared" si="3"/>
        <v>2.0896658077142805</v>
      </c>
      <c r="O19" s="328">
        <f t="shared" si="4"/>
        <v>0.54069881501828121</v>
      </c>
      <c r="P19" s="327"/>
      <c r="Q19" s="328">
        <f t="shared" si="5"/>
        <v>1.5449012541198348</v>
      </c>
      <c r="R19" s="328">
        <f t="shared" si="6"/>
        <v>-0.24751486117934318</v>
      </c>
      <c r="S19" s="327"/>
      <c r="T19" s="328">
        <f t="shared" si="7"/>
        <v>1.8028668768476752</v>
      </c>
      <c r="U19" s="328">
        <f t="shared" si="8"/>
        <v>0.13973484570035666</v>
      </c>
    </row>
    <row r="20" spans="1:21" x14ac:dyDescent="0.2">
      <c r="A20" s="329" t="str">
        <f>name!D15</f>
        <v>41 Administrative occupations</v>
      </c>
      <c r="B20" s="330">
        <v>119.18333629040491</v>
      </c>
      <c r="C20" s="330">
        <v>39.883363297872719</v>
      </c>
      <c r="D20" s="330">
        <f t="shared" si="0"/>
        <v>159.06669958827763</v>
      </c>
      <c r="E20" s="331"/>
      <c r="F20" s="330">
        <v>117.26588187805164</v>
      </c>
      <c r="G20" s="330">
        <v>43.365543072698209</v>
      </c>
      <c r="H20" s="330">
        <f t="shared" si="1"/>
        <v>160.63142495074985</v>
      </c>
      <c r="I20" s="331"/>
      <c r="J20" s="330">
        <v>92.333977330114848</v>
      </c>
      <c r="K20" s="330">
        <v>43.236090310844666</v>
      </c>
      <c r="L20" s="330">
        <f t="shared" si="2"/>
        <v>135.57006764095951</v>
      </c>
      <c r="M20" s="236"/>
      <c r="N20" s="328">
        <f t="shared" si="3"/>
        <v>-0.3238563975028752</v>
      </c>
      <c r="O20" s="328">
        <f t="shared" si="4"/>
        <v>-1.5809146510491812</v>
      </c>
      <c r="P20" s="327"/>
      <c r="Q20" s="328">
        <f t="shared" si="5"/>
        <v>1.6882100945618594</v>
      </c>
      <c r="R20" s="328">
        <f t="shared" si="6"/>
        <v>-1.9928794040746656E-2</v>
      </c>
      <c r="S20" s="327"/>
      <c r="T20" s="328">
        <f t="shared" si="7"/>
        <v>0.19596868853617444</v>
      </c>
      <c r="U20" s="328">
        <f t="shared" si="8"/>
        <v>-1.1244558235274815</v>
      </c>
    </row>
    <row r="21" spans="1:21" x14ac:dyDescent="0.2">
      <c r="A21" s="329" t="str">
        <f>name!D16</f>
        <v>42 Secretarial and related occupations</v>
      </c>
      <c r="B21" s="330">
        <v>44.88954810369286</v>
      </c>
      <c r="C21" s="330">
        <v>2.2162423845581065</v>
      </c>
      <c r="D21" s="330">
        <f t="shared" si="0"/>
        <v>47.105790488250967</v>
      </c>
      <c r="E21" s="331"/>
      <c r="F21" s="330">
        <v>40.54608841472534</v>
      </c>
      <c r="G21" s="330">
        <v>1.6330524409666427</v>
      </c>
      <c r="H21" s="330">
        <f t="shared" si="1"/>
        <v>42.179140855691983</v>
      </c>
      <c r="I21" s="331"/>
      <c r="J21" s="330">
        <v>32.243864651959768</v>
      </c>
      <c r="K21" s="330">
        <v>2.5599472785770772</v>
      </c>
      <c r="L21" s="330">
        <f t="shared" si="2"/>
        <v>34.803811930536845</v>
      </c>
      <c r="M21" s="236"/>
      <c r="N21" s="328">
        <f t="shared" si="3"/>
        <v>-2.0147407717856725</v>
      </c>
      <c r="O21" s="328">
        <f t="shared" si="4"/>
        <v>-1.5158044602548881</v>
      </c>
      <c r="P21" s="327"/>
      <c r="Q21" s="328">
        <f t="shared" si="5"/>
        <v>-5.9244913902868124</v>
      </c>
      <c r="R21" s="328">
        <f t="shared" si="6"/>
        <v>3.0422641002187278</v>
      </c>
      <c r="S21" s="327"/>
      <c r="T21" s="328">
        <f t="shared" si="7"/>
        <v>-2.1851740141841325</v>
      </c>
      <c r="U21" s="328">
        <f t="shared" si="8"/>
        <v>-1.273151884097079</v>
      </c>
    </row>
    <row r="22" spans="1:21" x14ac:dyDescent="0.2">
      <c r="A22" s="329" t="str">
        <f>name!D17</f>
        <v>51 Skilled agricultural and related trades</v>
      </c>
      <c r="B22" s="330">
        <v>5.3524159025923987</v>
      </c>
      <c r="C22" s="330">
        <v>16.275494424345432</v>
      </c>
      <c r="D22" s="330">
        <f t="shared" si="0"/>
        <v>21.62791032693783</v>
      </c>
      <c r="E22" s="331"/>
      <c r="F22" s="330">
        <v>4.5753074761962402</v>
      </c>
      <c r="G22" s="330">
        <v>13.780005933182441</v>
      </c>
      <c r="H22" s="330">
        <f t="shared" si="1"/>
        <v>18.355313409378681</v>
      </c>
      <c r="I22" s="331"/>
      <c r="J22" s="330">
        <v>6.547802478247279</v>
      </c>
      <c r="K22" s="330">
        <v>16.089292487350114</v>
      </c>
      <c r="L22" s="330">
        <f t="shared" si="2"/>
        <v>22.637094965597392</v>
      </c>
      <c r="M22" s="236"/>
      <c r="N22" s="328">
        <f t="shared" si="3"/>
        <v>-3.0887742545966712</v>
      </c>
      <c r="O22" s="328">
        <f t="shared" si="4"/>
        <v>2.4184861669421798</v>
      </c>
      <c r="P22" s="327"/>
      <c r="Q22" s="328">
        <f t="shared" si="5"/>
        <v>-3.2740413315563988</v>
      </c>
      <c r="R22" s="328">
        <f t="shared" si="6"/>
        <v>1.0382547907472839</v>
      </c>
      <c r="S22" s="327"/>
      <c r="T22" s="328">
        <f t="shared" si="7"/>
        <v>-3.2280597071783879</v>
      </c>
      <c r="U22" s="328">
        <f t="shared" si="8"/>
        <v>1.4076205750700899</v>
      </c>
    </row>
    <row r="23" spans="1:21" x14ac:dyDescent="0.2">
      <c r="A23" s="329" t="str">
        <f>name!D18</f>
        <v>52 Skilled metal, electrical and electronic trades</v>
      </c>
      <c r="B23" s="330">
        <v>1.3855125875995782</v>
      </c>
      <c r="C23" s="330">
        <v>63.721604853872208</v>
      </c>
      <c r="D23" s="330">
        <f t="shared" si="0"/>
        <v>65.107117441471786</v>
      </c>
      <c r="E23" s="331"/>
      <c r="F23" s="330">
        <v>1.7800336682406839</v>
      </c>
      <c r="G23" s="330">
        <v>57.84799507557755</v>
      </c>
      <c r="H23" s="330">
        <f t="shared" si="1"/>
        <v>59.628028743818234</v>
      </c>
      <c r="I23" s="331"/>
      <c r="J23" s="330">
        <v>5.7678060396519477</v>
      </c>
      <c r="K23" s="330">
        <v>56.207780595066211</v>
      </c>
      <c r="L23" s="330">
        <f t="shared" si="2"/>
        <v>61.975586634718155</v>
      </c>
      <c r="M23" s="236"/>
      <c r="N23" s="328">
        <f t="shared" si="3"/>
        <v>5.1389288671394029</v>
      </c>
      <c r="O23" s="328">
        <f t="shared" si="4"/>
        <v>8.1530642747947191</v>
      </c>
      <c r="P23" s="327"/>
      <c r="Q23" s="328">
        <f t="shared" si="5"/>
        <v>-1.9155138360706148</v>
      </c>
      <c r="R23" s="328">
        <f t="shared" si="6"/>
        <v>-0.19157362088435548</v>
      </c>
      <c r="S23" s="327"/>
      <c r="T23" s="328">
        <f t="shared" si="7"/>
        <v>-1.7427970969141948</v>
      </c>
      <c r="U23" s="328">
        <f t="shared" si="8"/>
        <v>0.25776363456686546</v>
      </c>
    </row>
    <row r="24" spans="1:21" x14ac:dyDescent="0.2">
      <c r="A24" s="329" t="str">
        <f>name!D19</f>
        <v>53 Skilled construction and building trades</v>
      </c>
      <c r="B24" s="330">
        <v>1.0127924485130007</v>
      </c>
      <c r="C24" s="330">
        <v>65.026568566133193</v>
      </c>
      <c r="D24" s="330">
        <f t="shared" si="0"/>
        <v>66.03936101464619</v>
      </c>
      <c r="E24" s="331"/>
      <c r="F24" s="330">
        <v>1.1123579818785356</v>
      </c>
      <c r="G24" s="330">
        <v>58.121504365345452</v>
      </c>
      <c r="H24" s="330">
        <f t="shared" si="1"/>
        <v>59.23386234722399</v>
      </c>
      <c r="I24" s="331"/>
      <c r="J24" s="330">
        <v>1.2978337877274329</v>
      </c>
      <c r="K24" s="330">
        <v>59.56743151090074</v>
      </c>
      <c r="L24" s="330">
        <f t="shared" si="2"/>
        <v>60.865265298628174</v>
      </c>
      <c r="M24" s="236"/>
      <c r="N24" s="328">
        <f t="shared" si="3"/>
        <v>1.8931114390041914</v>
      </c>
      <c r="O24" s="328">
        <f t="shared" si="4"/>
        <v>1.0333996529807932</v>
      </c>
      <c r="P24" s="327"/>
      <c r="Q24" s="328">
        <f t="shared" si="5"/>
        <v>-2.2201870963087234</v>
      </c>
      <c r="R24" s="328">
        <f t="shared" si="6"/>
        <v>0.16395593704774392</v>
      </c>
      <c r="S24" s="327"/>
      <c r="T24" s="328">
        <f t="shared" si="7"/>
        <v>-2.1516654921152956</v>
      </c>
      <c r="U24" s="328">
        <f t="shared" si="8"/>
        <v>0.18129265803790151</v>
      </c>
    </row>
    <row r="25" spans="1:21" x14ac:dyDescent="0.2">
      <c r="A25" s="329" t="str">
        <f>name!D20</f>
        <v>54 Textiles, printing and other skilled trades</v>
      </c>
      <c r="B25" s="330">
        <v>16.327742374529805</v>
      </c>
      <c r="C25" s="330">
        <v>27.427361345226107</v>
      </c>
      <c r="D25" s="330">
        <f t="shared" si="0"/>
        <v>43.755103719755908</v>
      </c>
      <c r="E25" s="331"/>
      <c r="F25" s="330">
        <v>15.689265361476014</v>
      </c>
      <c r="G25" s="330">
        <v>21.380259568017006</v>
      </c>
      <c r="H25" s="330">
        <f t="shared" si="1"/>
        <v>37.069524929493021</v>
      </c>
      <c r="I25" s="331"/>
      <c r="J25" s="330">
        <v>17.318190249571707</v>
      </c>
      <c r="K25" s="330">
        <v>22.467631087102287</v>
      </c>
      <c r="L25" s="330">
        <f t="shared" si="2"/>
        <v>39.78582133667399</v>
      </c>
      <c r="M25" s="236"/>
      <c r="N25" s="328">
        <f t="shared" si="3"/>
        <v>-0.79460426990357602</v>
      </c>
      <c r="O25" s="328">
        <f t="shared" si="4"/>
        <v>0.66071089467005795</v>
      </c>
      <c r="P25" s="327"/>
      <c r="Q25" s="328">
        <f t="shared" si="5"/>
        <v>-4.8594212281546367</v>
      </c>
      <c r="R25" s="328">
        <f t="shared" si="6"/>
        <v>0.33126486558594515</v>
      </c>
      <c r="S25" s="327"/>
      <c r="T25" s="328">
        <f t="shared" si="7"/>
        <v>-3.2618761167843235</v>
      </c>
      <c r="U25" s="328">
        <f t="shared" si="8"/>
        <v>0.47254900393909338</v>
      </c>
    </row>
    <row r="26" spans="1:21" x14ac:dyDescent="0.2">
      <c r="A26" s="329" t="str">
        <f>name!D21</f>
        <v>61 Caring personal service occupations</v>
      </c>
      <c r="B26" s="330">
        <v>112.43349273195072</v>
      </c>
      <c r="C26" s="330">
        <v>26.495452271133484</v>
      </c>
      <c r="D26" s="330">
        <f t="shared" si="0"/>
        <v>138.92894500308421</v>
      </c>
      <c r="E26" s="331"/>
      <c r="F26" s="330">
        <v>112.87176775661669</v>
      </c>
      <c r="G26" s="330">
        <v>26.244130117327401</v>
      </c>
      <c r="H26" s="330">
        <f t="shared" si="1"/>
        <v>139.11589787394411</v>
      </c>
      <c r="I26" s="331"/>
      <c r="J26" s="330">
        <v>126.5800829355137</v>
      </c>
      <c r="K26" s="330">
        <v>38.462268861317533</v>
      </c>
      <c r="L26" s="330">
        <f t="shared" si="2"/>
        <v>165.04235179683124</v>
      </c>
      <c r="M26" s="236"/>
      <c r="N26" s="328">
        <f t="shared" si="3"/>
        <v>7.7840372137960578E-2</v>
      </c>
      <c r="O26" s="328">
        <f t="shared" si="4"/>
        <v>0.76707908454658469</v>
      </c>
      <c r="P26" s="327"/>
      <c r="Q26" s="328">
        <f t="shared" si="5"/>
        <v>-0.19043357275770889</v>
      </c>
      <c r="R26" s="328">
        <f t="shared" si="6"/>
        <v>2.5809809575689568</v>
      </c>
      <c r="S26" s="327"/>
      <c r="T26" s="328">
        <f t="shared" si="7"/>
        <v>2.6898976464373447E-2</v>
      </c>
      <c r="U26" s="328">
        <f t="shared" si="8"/>
        <v>1.1458129538703066</v>
      </c>
    </row>
    <row r="27" spans="1:21" x14ac:dyDescent="0.2">
      <c r="A27" s="329" t="str">
        <f>name!D22</f>
        <v>62 Leisure, travel and related personal service occupations</v>
      </c>
      <c r="B27" s="330">
        <v>33.766897962390416</v>
      </c>
      <c r="C27" s="330">
        <v>14.067094968052167</v>
      </c>
      <c r="D27" s="330">
        <f t="shared" si="0"/>
        <v>47.833992930442584</v>
      </c>
      <c r="E27" s="331"/>
      <c r="F27" s="330">
        <v>33.204864156233285</v>
      </c>
      <c r="G27" s="330">
        <v>14.710122891915931</v>
      </c>
      <c r="H27" s="330">
        <f t="shared" si="1"/>
        <v>47.914987048149214</v>
      </c>
      <c r="I27" s="331"/>
      <c r="J27" s="330">
        <v>33.05713615273892</v>
      </c>
      <c r="K27" s="330">
        <v>17.60096335455232</v>
      </c>
      <c r="L27" s="330">
        <f t="shared" si="2"/>
        <v>50.65809950729124</v>
      </c>
      <c r="M27" s="236"/>
      <c r="N27" s="328">
        <f t="shared" si="3"/>
        <v>-0.33512911392148403</v>
      </c>
      <c r="O27" s="328">
        <f t="shared" si="4"/>
        <v>-2.9721669096782755E-2</v>
      </c>
      <c r="P27" s="327"/>
      <c r="Q27" s="328">
        <f t="shared" si="5"/>
        <v>0.89795784817521263</v>
      </c>
      <c r="R27" s="328">
        <f t="shared" si="6"/>
        <v>1.2033004201395414</v>
      </c>
      <c r="S27" s="327"/>
      <c r="T27" s="328">
        <f t="shared" si="7"/>
        <v>3.3841756304675563E-2</v>
      </c>
      <c r="U27" s="328">
        <f t="shared" si="8"/>
        <v>0.37182818365288917</v>
      </c>
    </row>
    <row r="28" spans="1:21" x14ac:dyDescent="0.2">
      <c r="A28" s="329" t="str">
        <f>name!D23</f>
        <v>63 Community and civil enforcement occupations</v>
      </c>
      <c r="B28" s="330">
        <v>0.56047471020618755</v>
      </c>
      <c r="C28" s="330">
        <v>1.6393752529991066</v>
      </c>
      <c r="D28" s="330">
        <f t="shared" si="0"/>
        <v>2.1998499632052941</v>
      </c>
      <c r="E28" s="331"/>
      <c r="F28" s="330">
        <v>0.57632881279596748</v>
      </c>
      <c r="G28" s="330">
        <v>1.7297033501108989</v>
      </c>
      <c r="H28" s="330">
        <f t="shared" si="1"/>
        <v>2.3060321629068663</v>
      </c>
      <c r="I28" s="331"/>
      <c r="J28" s="330">
        <v>0.77008015124393303</v>
      </c>
      <c r="K28" s="330">
        <v>1.2438122873477842</v>
      </c>
      <c r="L28" s="330">
        <f>SUM(J28:K28)</f>
        <v>2.013892438591717</v>
      </c>
      <c r="M28" s="236"/>
      <c r="N28" s="328">
        <f t="shared" si="3"/>
        <v>0.55944371296972051</v>
      </c>
      <c r="O28" s="328">
        <f t="shared" si="4"/>
        <v>1.9508943303995885</v>
      </c>
      <c r="P28" s="327"/>
      <c r="Q28" s="328">
        <f t="shared" si="5"/>
        <v>1.0784678663825042</v>
      </c>
      <c r="R28" s="328">
        <f t="shared" si="6"/>
        <v>-2.1744688935343426</v>
      </c>
      <c r="S28" s="327"/>
      <c r="T28" s="328">
        <f t="shared" si="7"/>
        <v>0.94724240444388208</v>
      </c>
      <c r="U28" s="328">
        <f t="shared" si="8"/>
        <v>-0.89899454903393794</v>
      </c>
    </row>
    <row r="29" spans="1:21" x14ac:dyDescent="0.2">
      <c r="A29" s="329" t="str">
        <f>name!D24</f>
        <v>71 Sales occupations</v>
      </c>
      <c r="B29" s="330">
        <v>70.69830867751584</v>
      </c>
      <c r="C29" s="330">
        <v>53.752525937454131</v>
      </c>
      <c r="D29" s="330">
        <f t="shared" si="0"/>
        <v>124.45083461496998</v>
      </c>
      <c r="E29" s="331"/>
      <c r="F29" s="330">
        <v>64.101019276255329</v>
      </c>
      <c r="G29" s="330">
        <v>52.581940209124014</v>
      </c>
      <c r="H29" s="330">
        <f t="shared" si="1"/>
        <v>116.68295948537934</v>
      </c>
      <c r="I29" s="331"/>
      <c r="J29" s="330">
        <v>53.650862593745266</v>
      </c>
      <c r="K29" s="330">
        <v>49.924324132156151</v>
      </c>
      <c r="L29" s="330">
        <f t="shared" si="2"/>
        <v>103.57518672590142</v>
      </c>
      <c r="M29" s="236"/>
      <c r="N29" s="328">
        <f t="shared" si="3"/>
        <v>-1.9401595654750969</v>
      </c>
      <c r="O29" s="328">
        <f t="shared" si="4"/>
        <v>-1.1794079311910011</v>
      </c>
      <c r="P29" s="327"/>
      <c r="Q29" s="328">
        <f t="shared" si="5"/>
        <v>-0.43939066880999134</v>
      </c>
      <c r="R29" s="328">
        <f t="shared" si="6"/>
        <v>-0.3451654444940222</v>
      </c>
      <c r="S29" s="327"/>
      <c r="T29" s="328">
        <f t="shared" si="7"/>
        <v>-1.2807324457313585</v>
      </c>
      <c r="U29" s="328">
        <f t="shared" si="8"/>
        <v>-0.79127095881389442</v>
      </c>
    </row>
    <row r="30" spans="1:21" x14ac:dyDescent="0.2">
      <c r="A30" s="329" t="str">
        <f>name!D25</f>
        <v>72 Customer service occupations</v>
      </c>
      <c r="B30" s="330">
        <v>17.811639550087804</v>
      </c>
      <c r="C30" s="330">
        <v>9.8111267887034757</v>
      </c>
      <c r="D30" s="330">
        <f t="shared" si="0"/>
        <v>27.62276633879128</v>
      </c>
      <c r="E30" s="331"/>
      <c r="F30" s="330">
        <v>19.820469527138986</v>
      </c>
      <c r="G30" s="330">
        <v>10.47715985650993</v>
      </c>
      <c r="H30" s="330">
        <f t="shared" si="1"/>
        <v>30.297629383648918</v>
      </c>
      <c r="I30" s="331"/>
      <c r="J30" s="330">
        <v>26.674358027602626</v>
      </c>
      <c r="K30" s="330">
        <v>17.394993338552055</v>
      </c>
      <c r="L30" s="330">
        <f t="shared" si="2"/>
        <v>44.069351366154677</v>
      </c>
      <c r="M30" s="236"/>
      <c r="N30" s="328">
        <f t="shared" si="3"/>
        <v>2.1602643618414907</v>
      </c>
      <c r="O30" s="328">
        <f t="shared" si="4"/>
        <v>1.9996470998348892</v>
      </c>
      <c r="P30" s="327"/>
      <c r="Q30" s="328">
        <f t="shared" si="5"/>
        <v>1.3222759192520472</v>
      </c>
      <c r="R30" s="328">
        <f t="shared" si="6"/>
        <v>3.4376661607314452</v>
      </c>
      <c r="S30" s="327"/>
      <c r="T30" s="328">
        <f t="shared" si="7"/>
        <v>1.8657755013554711</v>
      </c>
      <c r="U30" s="328">
        <f t="shared" si="8"/>
        <v>2.5294278758770439</v>
      </c>
    </row>
    <row r="31" spans="1:21" x14ac:dyDescent="0.2">
      <c r="A31" s="329" t="str">
        <f>name!D26</f>
        <v>81 Process, plant and machine operatives</v>
      </c>
      <c r="B31" s="330">
        <v>5.1370832145908345</v>
      </c>
      <c r="C31" s="330">
        <v>26.852717608988279</v>
      </c>
      <c r="D31" s="330">
        <f t="shared" si="0"/>
        <v>31.989800823579113</v>
      </c>
      <c r="E31" s="331"/>
      <c r="F31" s="330">
        <v>4.4002292082475591</v>
      </c>
      <c r="G31" s="330">
        <v>23.866591026836527</v>
      </c>
      <c r="H31" s="330">
        <f t="shared" si="1"/>
        <v>28.266820235084086</v>
      </c>
      <c r="I31" s="331"/>
      <c r="J31" s="330">
        <v>5.2889807085348668</v>
      </c>
      <c r="K31" s="330">
        <v>30.449899480904115</v>
      </c>
      <c r="L31" s="330">
        <f t="shared" si="2"/>
        <v>35.73888018943898</v>
      </c>
      <c r="M31" s="236"/>
      <c r="N31" s="328">
        <f t="shared" si="3"/>
        <v>-3.0491235015229212</v>
      </c>
      <c r="O31" s="328">
        <f t="shared" si="4"/>
        <v>1.2340112704303685</v>
      </c>
      <c r="P31" s="327"/>
      <c r="Q31" s="328">
        <f t="shared" si="5"/>
        <v>-2.3301705639045434</v>
      </c>
      <c r="R31" s="328">
        <f t="shared" si="6"/>
        <v>1.6372794049620554</v>
      </c>
      <c r="S31" s="327"/>
      <c r="T31" s="328">
        <f t="shared" si="7"/>
        <v>-2.4442023566630833</v>
      </c>
      <c r="U31" s="328">
        <f t="shared" si="8"/>
        <v>1.5759592236971098</v>
      </c>
    </row>
    <row r="32" spans="1:21" x14ac:dyDescent="0.2">
      <c r="A32" s="329" t="str">
        <f>name!D27</f>
        <v>82 Transport and mobile machine drivers and operatives</v>
      </c>
      <c r="B32" s="330">
        <v>5.6704942844147483</v>
      </c>
      <c r="C32" s="330">
        <v>60.547039087454849</v>
      </c>
      <c r="D32" s="330">
        <f t="shared" si="0"/>
        <v>66.217533371869592</v>
      </c>
      <c r="E32" s="331"/>
      <c r="F32" s="330">
        <v>4.914941503701999</v>
      </c>
      <c r="G32" s="330">
        <v>56.501361018628756</v>
      </c>
      <c r="H32" s="330">
        <f t="shared" si="1"/>
        <v>61.416302522330753</v>
      </c>
      <c r="I32" s="331"/>
      <c r="J32" s="330">
        <v>8.5590779490214572</v>
      </c>
      <c r="K32" s="330">
        <v>57.611827611982726</v>
      </c>
      <c r="L32" s="330">
        <f t="shared" si="2"/>
        <v>66.17090556100419</v>
      </c>
      <c r="M32" s="236"/>
      <c r="N32" s="328">
        <f t="shared" si="3"/>
        <v>-2.8194198789250446</v>
      </c>
      <c r="O32" s="328">
        <f t="shared" si="4"/>
        <v>3.7673139949256917</v>
      </c>
      <c r="P32" s="327"/>
      <c r="Q32" s="328">
        <f t="shared" si="5"/>
        <v>-1.3735957221980399</v>
      </c>
      <c r="R32" s="328">
        <f t="shared" si="6"/>
        <v>0.12983862025079951</v>
      </c>
      <c r="S32" s="327"/>
      <c r="T32" s="328">
        <f t="shared" si="7"/>
        <v>-1.4941248923948658</v>
      </c>
      <c r="U32" s="328">
        <f t="shared" si="8"/>
        <v>0.4983413438128359</v>
      </c>
    </row>
    <row r="33" spans="1:21" x14ac:dyDescent="0.2">
      <c r="A33" s="329" t="str">
        <f>name!D28</f>
        <v>91 Elementary trades and related occupations</v>
      </c>
      <c r="B33" s="330">
        <v>5.3874893025765429</v>
      </c>
      <c r="C33" s="330">
        <v>23.465462695809403</v>
      </c>
      <c r="D33" s="330">
        <f t="shared" si="0"/>
        <v>28.852951998385947</v>
      </c>
      <c r="E33" s="331"/>
      <c r="F33" s="330">
        <v>3.6073594230648895</v>
      </c>
      <c r="G33" s="330">
        <v>19.446562094740564</v>
      </c>
      <c r="H33" s="330">
        <f t="shared" si="1"/>
        <v>23.053921517805453</v>
      </c>
      <c r="I33" s="331"/>
      <c r="J33" s="330">
        <v>3.0453103215607253</v>
      </c>
      <c r="K33" s="330">
        <v>16.028117024526928</v>
      </c>
      <c r="L33" s="330">
        <f t="shared" si="2"/>
        <v>19.073427346087655</v>
      </c>
      <c r="M33" s="236"/>
      <c r="N33" s="328">
        <f t="shared" si="3"/>
        <v>-7.7087349415299826</v>
      </c>
      <c r="O33" s="328">
        <f t="shared" si="4"/>
        <v>-1.1228038736997736</v>
      </c>
      <c r="P33" s="327"/>
      <c r="Q33" s="328">
        <f t="shared" si="5"/>
        <v>-3.6874808276047832</v>
      </c>
      <c r="R33" s="328">
        <f t="shared" si="6"/>
        <v>-1.280568736908716</v>
      </c>
      <c r="S33" s="327"/>
      <c r="T33" s="328">
        <f t="shared" si="7"/>
        <v>-4.3883283338471246</v>
      </c>
      <c r="U33" s="328">
        <f t="shared" si="8"/>
        <v>-1.2556485019523222</v>
      </c>
    </row>
    <row r="34" spans="1:21" x14ac:dyDescent="0.2">
      <c r="A34" s="329" t="str">
        <f>name!D29</f>
        <v>92 Elementary administration and service occupations</v>
      </c>
      <c r="B34" s="330">
        <v>100.92938281120408</v>
      </c>
      <c r="C34" s="330">
        <v>93.168622646931638</v>
      </c>
      <c r="D34" s="330">
        <f t="shared" ref="D34" si="9">SUM(B34:C34)</f>
        <v>194.09800545813573</v>
      </c>
      <c r="E34" s="331"/>
      <c r="F34" s="330">
        <v>93.93254168839573</v>
      </c>
      <c r="G34" s="330">
        <v>85.49016253192984</v>
      </c>
      <c r="H34" s="330">
        <f t="shared" ref="H34" si="10">SUM(F34:G34)</f>
        <v>179.42270422032556</v>
      </c>
      <c r="I34" s="331"/>
      <c r="J34" s="330">
        <v>91.844658789519755</v>
      </c>
      <c r="K34" s="330">
        <v>86.342035428157175</v>
      </c>
      <c r="L34" s="330">
        <f t="shared" ref="L34" si="11">SUM(J34:K34)</f>
        <v>178.18669421767692</v>
      </c>
      <c r="M34" s="236"/>
      <c r="N34" s="328">
        <f t="shared" si="3"/>
        <v>-1.4266102698516137</v>
      </c>
      <c r="O34" s="328">
        <f t="shared" si="4"/>
        <v>-0.14974260376013904</v>
      </c>
      <c r="P34" s="327"/>
      <c r="Q34" s="328">
        <f t="shared" si="5"/>
        <v>-1.7054828782811615</v>
      </c>
      <c r="R34" s="328">
        <f t="shared" si="6"/>
        <v>6.612353998041165E-2</v>
      </c>
      <c r="S34" s="327"/>
      <c r="T34" s="328">
        <f t="shared" si="7"/>
        <v>-1.560077057226894</v>
      </c>
      <c r="U34" s="328">
        <f t="shared" si="8"/>
        <v>-4.6073739258434276E-2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909.61057290908582</v>
      </c>
      <c r="C36" s="333">
        <f t="shared" ref="C36:D36" si="12">SUM(C9:C34)</f>
        <v>979.38842709091409</v>
      </c>
      <c r="D36" s="333">
        <f t="shared" si="12"/>
        <v>1888.9989999999996</v>
      </c>
      <c r="E36" s="333"/>
      <c r="F36" s="333">
        <f>SUM(F9:F34)</f>
        <v>960.01965538062518</v>
      </c>
      <c r="G36" s="333">
        <f t="shared" ref="G36:H36" si="13">SUM(G9:G34)</f>
        <v>993.53934461937479</v>
      </c>
      <c r="H36" s="333">
        <f t="shared" si="13"/>
        <v>1953.5590000000002</v>
      </c>
      <c r="I36" s="333"/>
      <c r="J36" s="333">
        <f>SUM(J9:J34)</f>
        <v>1032.0284245691234</v>
      </c>
      <c r="K36" s="333">
        <f t="shared" ref="K36:L36" si="14">SUM(K9:K34)</f>
        <v>1073.000575430877</v>
      </c>
      <c r="L36" s="333">
        <f t="shared" si="14"/>
        <v>2105.0290000000005</v>
      </c>
      <c r="M36" s="258"/>
      <c r="N36" s="334">
        <f t="shared" si="3"/>
        <v>1.0845832710042025</v>
      </c>
      <c r="O36" s="334">
        <f>IF(F36&gt;0,(EXP(LN(J36/F36)/($J$6-$F$6))-1)*100,0)</f>
        <v>0.4833492502565484</v>
      </c>
      <c r="P36" s="335"/>
      <c r="Q36" s="334">
        <f t="shared" ref="Q36" si="15">IF(C36&gt;0,(EXP(LN(G36/C36)/($F$6-$B$6))-1)*100,0)</f>
        <v>0.28731877882377521</v>
      </c>
      <c r="R36" s="334">
        <f t="shared" ref="R36" si="16">IF(G36&gt;0,(EXP(LN(K36/G36)/($J$6-$F$6))-1)*100,0)</f>
        <v>0.51425521405141783</v>
      </c>
      <c r="S36" s="335"/>
      <c r="T36" s="334">
        <f t="shared" ref="T36" si="17">IF(D36&gt;0,(EXP(LN(H36/D36)/($F$6-$B$6))-1)*100,0)</f>
        <v>0.67437932790048727</v>
      </c>
      <c r="U36" s="334">
        <f t="shared" ref="U36" si="18">IF(H36&gt;0,(EXP(LN(L36/H36)/($J$6-$F$6))-1)*100,0)</f>
        <v>0.4990840058880508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East</v>
      </c>
      <c r="Q1" s="19" t="str">
        <f>CONCATENATE("Occupation Table 5.1  Males: Employment Change by Status (SOC 2020), ",B$5,"-",L$5,", ",Info!B5)</f>
        <v>Occupation Table 5.1  Males: Employment Change by Status (SOC 2020), 2015-2035, South East</v>
      </c>
      <c r="AG1" s="19" t="str">
        <f>CONCATENATE("Occupation Table 5.2  Females: Employment Change by Status (SOC 2020), ",R$5,"-",AB$5,", ",Info!B5)</f>
        <v>Occupation Table 5.2  Females: Employment Change by Status (SOC 2020), 2015-2035, South East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149.8724003472085</v>
      </c>
      <c r="C8" s="11">
        <v>21.404606918027671</v>
      </c>
      <c r="D8" s="11">
        <v>36.811999076059088</v>
      </c>
      <c r="E8" s="11">
        <f>SUM(B8:D8)</f>
        <v>208.08900634129526</v>
      </c>
      <c r="F8" s="11"/>
      <c r="G8" s="11">
        <v>165.36189903552167</v>
      </c>
      <c r="H8" s="11">
        <v>33.749285017202951</v>
      </c>
      <c r="I8" s="11">
        <v>39.684424961074555</v>
      </c>
      <c r="J8" s="11">
        <f>SUM(G8:I8)</f>
        <v>238.79560901379921</v>
      </c>
      <c r="K8" s="11"/>
      <c r="L8" s="11">
        <v>188.36757462588628</v>
      </c>
      <c r="M8" s="11">
        <v>42.964613879133879</v>
      </c>
      <c r="N8" s="11">
        <v>46.159359727248976</v>
      </c>
      <c r="O8" s="11">
        <f>SUM(L8:N8)</f>
        <v>277.49154823226911</v>
      </c>
      <c r="Q8" s="10" t="str">
        <f>name!E4</f>
        <v>Managers, directors and senior officials</v>
      </c>
      <c r="R8" s="11">
        <v>104.01345071175322</v>
      </c>
      <c r="S8" s="11">
        <v>7.4292316793368904</v>
      </c>
      <c r="T8" s="11">
        <v>23.912748748533943</v>
      </c>
      <c r="U8" s="11">
        <f>SUM(R8:T8)</f>
        <v>135.35543113962405</v>
      </c>
      <c r="V8" s="11"/>
      <c r="W8" s="11">
        <v>112.01684283008184</v>
      </c>
      <c r="X8" s="11">
        <v>11.642622067890533</v>
      </c>
      <c r="Y8" s="11">
        <v>24.920544978965665</v>
      </c>
      <c r="Z8" s="11">
        <f>SUM(W8:Y8)</f>
        <v>148.58000987693805</v>
      </c>
      <c r="AA8" s="11"/>
      <c r="AB8" s="11">
        <v>118.90909797788687</v>
      </c>
      <c r="AC8" s="11">
        <v>15.088418469857768</v>
      </c>
      <c r="AD8" s="11">
        <v>29.432523395186667</v>
      </c>
      <c r="AE8" s="11">
        <f>SUM(AB8:AD8)</f>
        <v>163.43003984293131</v>
      </c>
      <c r="AG8" s="10" t="str">
        <f>name!E4</f>
        <v>Managers, directors and senior officials</v>
      </c>
      <c r="AH8" s="11">
        <v>45.858949635455254</v>
      </c>
      <c r="AI8" s="11">
        <v>13.975375238690782</v>
      </c>
      <c r="AJ8" s="11">
        <v>12.899250327525165</v>
      </c>
      <c r="AK8" s="11">
        <f>SUM(AH8:AJ8)</f>
        <v>72.733575201671201</v>
      </c>
      <c r="AL8" s="11"/>
      <c r="AM8" s="11">
        <v>53.345056205439846</v>
      </c>
      <c r="AN8" s="11">
        <v>22.106662949312405</v>
      </c>
      <c r="AO8" s="11">
        <v>14.763879982108854</v>
      </c>
      <c r="AP8" s="11">
        <f>SUM(AM8:AO8)</f>
        <v>90.215599136861101</v>
      </c>
      <c r="AQ8" s="11"/>
      <c r="AR8" s="11">
        <v>69.458476647999433</v>
      </c>
      <c r="AS8" s="11">
        <v>27.876195409276129</v>
      </c>
      <c r="AT8" s="11">
        <v>16.72683633206233</v>
      </c>
      <c r="AU8" s="11">
        <f>SUM(AR8:AT8)</f>
        <v>114.06150838933789</v>
      </c>
    </row>
    <row r="9" spans="1:47" x14ac:dyDescent="0.2">
      <c r="A9" t="str">
        <f>name!E5</f>
        <v>Professional occupations</v>
      </c>
      <c r="B9" s="11">
        <v>250.08786900778995</v>
      </c>
      <c r="C9" s="11">
        <v>67.790602397438775</v>
      </c>
      <c r="D9" s="11">
        <v>51.391104156877276</v>
      </c>
      <c r="E9" s="11">
        <f t="shared" ref="E9:E18" si="0">SUM(B9:D9)</f>
        <v>369.26957556210596</v>
      </c>
      <c r="F9" s="11"/>
      <c r="G9" s="11">
        <v>296.11043011238746</v>
      </c>
      <c r="H9" s="11">
        <v>88.029013837160861</v>
      </c>
      <c r="I9" s="11">
        <v>52.492936300813014</v>
      </c>
      <c r="J9" s="11">
        <f t="shared" ref="J9:J16" si="1">SUM(G9:I9)</f>
        <v>436.63238025036134</v>
      </c>
      <c r="K9" s="11"/>
      <c r="L9" s="11">
        <v>358.91233198285556</v>
      </c>
      <c r="M9" s="11">
        <v>105.94656171167564</v>
      </c>
      <c r="N9" s="11">
        <v>52.722490927250092</v>
      </c>
      <c r="O9" s="11">
        <f t="shared" ref="O9:O16" si="2">SUM(L9:N9)</f>
        <v>517.58138462178135</v>
      </c>
      <c r="Q9" s="10" t="str">
        <f>name!E5</f>
        <v>Professional occupations</v>
      </c>
      <c r="R9" s="11">
        <v>145.7315319611142</v>
      </c>
      <c r="S9" s="11">
        <v>13.316921741832513</v>
      </c>
      <c r="T9" s="11">
        <v>29.414659089294428</v>
      </c>
      <c r="U9" s="11">
        <f t="shared" ref="U9:U16" si="3">SUM(R9:T9)</f>
        <v>188.46311279224113</v>
      </c>
      <c r="V9" s="11"/>
      <c r="W9" s="11">
        <v>168.80710205253112</v>
      </c>
      <c r="X9" s="11">
        <v>21.137133645249865</v>
      </c>
      <c r="Y9" s="11">
        <v>27.294187589005737</v>
      </c>
      <c r="Z9" s="11">
        <f t="shared" ref="Z9:Z16" si="4">SUM(W9:Y9)</f>
        <v>217.23842328678671</v>
      </c>
      <c r="AA9" s="11"/>
      <c r="AB9" s="11">
        <v>199.34239055599127</v>
      </c>
      <c r="AC9" s="11">
        <v>28.591976040926049</v>
      </c>
      <c r="AD9" s="11">
        <v>25.997733960811438</v>
      </c>
      <c r="AE9" s="11">
        <f t="shared" ref="AE9:AE16" si="5">SUM(AB9:AD9)</f>
        <v>253.93210055772877</v>
      </c>
      <c r="AG9" s="10" t="str">
        <f>name!E5</f>
        <v>Professional occupations</v>
      </c>
      <c r="AH9" s="11">
        <v>104.35633704667573</v>
      </c>
      <c r="AI9" s="11">
        <v>54.47368065560628</v>
      </c>
      <c r="AJ9" s="11">
        <v>21.976445067582851</v>
      </c>
      <c r="AK9" s="11">
        <f t="shared" ref="AK9:AK18" si="6">SUM(AH9:AJ9)</f>
        <v>180.80646276986488</v>
      </c>
      <c r="AL9" s="11"/>
      <c r="AM9" s="11">
        <v>127.30332805985634</v>
      </c>
      <c r="AN9" s="11">
        <v>66.891880191911</v>
      </c>
      <c r="AO9" s="11">
        <v>25.19874871180728</v>
      </c>
      <c r="AP9" s="11">
        <f t="shared" ref="AP9:AP18" si="7">SUM(AM9:AO9)</f>
        <v>219.3939569635746</v>
      </c>
      <c r="AQ9" s="11"/>
      <c r="AR9" s="11">
        <v>159.5699414268642</v>
      </c>
      <c r="AS9" s="11">
        <v>77.354585670749572</v>
      </c>
      <c r="AT9" s="11">
        <v>26.724756966438655</v>
      </c>
      <c r="AU9" s="11">
        <f t="shared" ref="AU9:AU18" si="8">SUM(AR9:AT9)</f>
        <v>263.64928406405244</v>
      </c>
    </row>
    <row r="10" spans="1:47" x14ac:dyDescent="0.2">
      <c r="A10" t="str">
        <f>name!E6</f>
        <v>Associate professional occupations</v>
      </c>
      <c r="B10" s="11">
        <v>158.96035306751099</v>
      </c>
      <c r="C10" s="11">
        <v>43.117492232944244</v>
      </c>
      <c r="D10" s="11">
        <v>44.665909714339044</v>
      </c>
      <c r="E10" s="11">
        <f t="shared" si="0"/>
        <v>246.74375501479429</v>
      </c>
      <c r="F10" s="11"/>
      <c r="G10" s="11">
        <v>177.75023431623069</v>
      </c>
      <c r="H10" s="11">
        <v>52.273519022425987</v>
      </c>
      <c r="I10" s="11">
        <v>42.532707711252812</v>
      </c>
      <c r="J10" s="11">
        <f t="shared" si="1"/>
        <v>272.55646104990944</v>
      </c>
      <c r="K10" s="11"/>
      <c r="L10" s="11">
        <v>190.90326759229904</v>
      </c>
      <c r="M10" s="11">
        <v>54.645869991465496</v>
      </c>
      <c r="N10" s="11">
        <v>44.240492606093483</v>
      </c>
      <c r="O10" s="11">
        <f t="shared" si="2"/>
        <v>289.78963018985803</v>
      </c>
      <c r="Q10" s="10" t="str">
        <f>name!E6</f>
        <v>Associate professional occupations</v>
      </c>
      <c r="R10" s="11">
        <v>99.180718947494114</v>
      </c>
      <c r="S10" s="11">
        <v>11.334984496820459</v>
      </c>
      <c r="T10" s="11">
        <v>20.704127585199689</v>
      </c>
      <c r="U10" s="11">
        <f t="shared" si="3"/>
        <v>131.21983102951427</v>
      </c>
      <c r="V10" s="11"/>
      <c r="W10" s="11">
        <v>107.139633809004</v>
      </c>
      <c r="X10" s="11">
        <v>15.413790667994498</v>
      </c>
      <c r="Y10" s="11">
        <v>17.991393425740526</v>
      </c>
      <c r="Z10" s="11">
        <f t="shared" si="4"/>
        <v>140.544817902739</v>
      </c>
      <c r="AA10" s="11"/>
      <c r="AB10" s="11">
        <v>108.15140933220025</v>
      </c>
      <c r="AC10" s="11">
        <v>14.353358932258303</v>
      </c>
      <c r="AD10" s="11">
        <v>17.947251976420425</v>
      </c>
      <c r="AE10" s="11">
        <f t="shared" si="5"/>
        <v>140.45202024087897</v>
      </c>
      <c r="AG10" s="10" t="str">
        <f>name!E6</f>
        <v>Associate professional occupations</v>
      </c>
      <c r="AH10" s="11">
        <v>59.779634120016944</v>
      </c>
      <c r="AI10" s="11">
        <v>31.78250773612379</v>
      </c>
      <c r="AJ10" s="11">
        <v>23.961782129139355</v>
      </c>
      <c r="AK10" s="11">
        <f t="shared" si="6"/>
        <v>115.52392398528008</v>
      </c>
      <c r="AL10" s="11"/>
      <c r="AM10" s="11">
        <v>70.610600507226749</v>
      </c>
      <c r="AN10" s="11">
        <v>36.859728354431496</v>
      </c>
      <c r="AO10" s="11">
        <v>24.541314285512289</v>
      </c>
      <c r="AP10" s="11">
        <f t="shared" si="7"/>
        <v>132.01164314717053</v>
      </c>
      <c r="AQ10" s="11"/>
      <c r="AR10" s="11">
        <v>82.751858260098729</v>
      </c>
      <c r="AS10" s="11">
        <v>40.292511059207179</v>
      </c>
      <c r="AT10" s="11">
        <v>26.293240629673061</v>
      </c>
      <c r="AU10" s="11">
        <f t="shared" si="8"/>
        <v>149.33760994897895</v>
      </c>
    </row>
    <row r="11" spans="1:47" x14ac:dyDescent="0.2">
      <c r="A11" t="str">
        <f>name!E7</f>
        <v>Administrative and secretarial occupations</v>
      </c>
      <c r="B11" s="11">
        <v>111.50459170342843</v>
      </c>
      <c r="C11" s="11">
        <v>83.049924854113996</v>
      </c>
      <c r="D11" s="11">
        <v>11.617973518986286</v>
      </c>
      <c r="E11" s="11">
        <f t="shared" si="0"/>
        <v>206.1724900765287</v>
      </c>
      <c r="F11" s="11"/>
      <c r="G11" s="11">
        <v>108.45434557270002</v>
      </c>
      <c r="H11" s="11">
        <v>84.279742914690758</v>
      </c>
      <c r="I11" s="11">
        <v>10.076477319050889</v>
      </c>
      <c r="J11" s="11">
        <f t="shared" si="1"/>
        <v>202.81056580644167</v>
      </c>
      <c r="K11" s="11"/>
      <c r="L11" s="11">
        <v>89.363969419118447</v>
      </c>
      <c r="M11" s="11">
        <v>70.101349070669357</v>
      </c>
      <c r="N11" s="11">
        <v>10.908561081708486</v>
      </c>
      <c r="O11" s="11">
        <f t="shared" si="2"/>
        <v>170.3738795714963</v>
      </c>
      <c r="Q11" s="10" t="str">
        <f>name!E7</f>
        <v>Administrative and secretarial occupations</v>
      </c>
      <c r="R11" s="11">
        <v>31.28337886930214</v>
      </c>
      <c r="S11" s="11">
        <v>7.8207562666539143</v>
      </c>
      <c r="T11" s="11">
        <v>2.9954705464747993</v>
      </c>
      <c r="U11" s="11">
        <f t="shared" si="3"/>
        <v>42.099605682430855</v>
      </c>
      <c r="V11" s="11"/>
      <c r="W11" s="11">
        <v>32.980980334223084</v>
      </c>
      <c r="X11" s="11">
        <v>9.6792214382836956</v>
      </c>
      <c r="Y11" s="11">
        <v>2.3383937411580313</v>
      </c>
      <c r="Z11" s="11">
        <f t="shared" si="4"/>
        <v>44.99859551366481</v>
      </c>
      <c r="AA11" s="11"/>
      <c r="AB11" s="11">
        <v>33.93997878822686</v>
      </c>
      <c r="AC11" s="11">
        <v>8.4422505662574654</v>
      </c>
      <c r="AD11" s="11">
        <v>3.4138082349373997</v>
      </c>
      <c r="AE11" s="11">
        <f t="shared" si="5"/>
        <v>45.796037589421722</v>
      </c>
      <c r="AG11" s="10" t="str">
        <f>name!E7</f>
        <v>Administrative and secretarial occupations</v>
      </c>
      <c r="AH11" s="11">
        <v>80.221212834126234</v>
      </c>
      <c r="AI11" s="11">
        <v>75.229168587460066</v>
      </c>
      <c r="AJ11" s="11">
        <v>8.622502972511489</v>
      </c>
      <c r="AK11" s="11">
        <f t="shared" si="6"/>
        <v>164.0728843940978</v>
      </c>
      <c r="AL11" s="11"/>
      <c r="AM11" s="11">
        <v>75.473365238477001</v>
      </c>
      <c r="AN11" s="11">
        <v>74.600521476407067</v>
      </c>
      <c r="AO11" s="11">
        <v>7.7380835778928603</v>
      </c>
      <c r="AP11" s="11">
        <f t="shared" si="7"/>
        <v>157.81197029277692</v>
      </c>
      <c r="AQ11" s="11"/>
      <c r="AR11" s="11">
        <v>55.423990630891623</v>
      </c>
      <c r="AS11" s="11">
        <v>61.65909850441188</v>
      </c>
      <c r="AT11" s="11">
        <v>7.4947528467710853</v>
      </c>
      <c r="AU11" s="11">
        <f t="shared" si="8"/>
        <v>124.5778419820746</v>
      </c>
    </row>
    <row r="12" spans="1:47" x14ac:dyDescent="0.2">
      <c r="A12" t="str">
        <f>name!E8</f>
        <v>Skilled trades occupations</v>
      </c>
      <c r="B12" s="11">
        <v>106.81373020244865</v>
      </c>
      <c r="C12" s="11">
        <v>18.059256880587455</v>
      </c>
      <c r="D12" s="11">
        <v>71.656505419775613</v>
      </c>
      <c r="E12" s="11">
        <f t="shared" si="0"/>
        <v>196.52949250281171</v>
      </c>
      <c r="F12" s="11"/>
      <c r="G12" s="11">
        <v>90.03716416436167</v>
      </c>
      <c r="H12" s="11">
        <v>16.419634448161045</v>
      </c>
      <c r="I12" s="11">
        <v>67.82993081739103</v>
      </c>
      <c r="J12" s="11">
        <f t="shared" si="1"/>
        <v>174.28672942991375</v>
      </c>
      <c r="K12" s="11"/>
      <c r="L12" s="11">
        <v>82.979372049424143</v>
      </c>
      <c r="M12" s="11">
        <v>20.645285952778561</v>
      </c>
      <c r="N12" s="11">
        <v>81.639110233414954</v>
      </c>
      <c r="O12" s="11">
        <f t="shared" si="2"/>
        <v>185.26376823561765</v>
      </c>
      <c r="Q12" s="10" t="str">
        <f>name!E8</f>
        <v>Skilled trades occupations</v>
      </c>
      <c r="R12" s="11">
        <v>97.482644405641224</v>
      </c>
      <c r="S12" s="11">
        <v>11.00738370623794</v>
      </c>
      <c r="T12" s="11">
        <v>63.961001077697766</v>
      </c>
      <c r="U12" s="11">
        <f t="shared" si="3"/>
        <v>172.45102918957693</v>
      </c>
      <c r="V12" s="11"/>
      <c r="W12" s="11">
        <v>80.933986049740767</v>
      </c>
      <c r="X12" s="11">
        <v>9.5927710837160376</v>
      </c>
      <c r="Y12" s="11">
        <v>60.603007808665531</v>
      </c>
      <c r="Z12" s="11">
        <f t="shared" si="4"/>
        <v>151.12976494212234</v>
      </c>
      <c r="AA12" s="11"/>
      <c r="AB12" s="11">
        <v>70.52636871838186</v>
      </c>
      <c r="AC12" s="11">
        <v>12.269926323605391</v>
      </c>
      <c r="AD12" s="11">
        <v>71.535840638432035</v>
      </c>
      <c r="AE12" s="11">
        <f t="shared" si="5"/>
        <v>154.3321356804193</v>
      </c>
      <c r="AG12" s="10" t="str">
        <f>name!E8</f>
        <v>Skilled trades occupations</v>
      </c>
      <c r="AH12" s="11">
        <v>9.3310857968074323</v>
      </c>
      <c r="AI12" s="11">
        <v>7.0518731743495247</v>
      </c>
      <c r="AJ12" s="11">
        <v>7.6955043420778351</v>
      </c>
      <c r="AK12" s="11">
        <f t="shared" si="6"/>
        <v>24.078463313234792</v>
      </c>
      <c r="AL12" s="11"/>
      <c r="AM12" s="11">
        <v>9.1031781146209596</v>
      </c>
      <c r="AN12" s="11">
        <v>6.8268633644450096</v>
      </c>
      <c r="AO12" s="11">
        <v>7.2269230087255121</v>
      </c>
      <c r="AP12" s="11">
        <f t="shared" si="7"/>
        <v>23.156964487791484</v>
      </c>
      <c r="AQ12" s="11"/>
      <c r="AR12" s="11">
        <v>12.453003331042273</v>
      </c>
      <c r="AS12" s="11">
        <v>8.3753596291731736</v>
      </c>
      <c r="AT12" s="11">
        <v>10.103269594982924</v>
      </c>
      <c r="AU12" s="11">
        <f t="shared" si="8"/>
        <v>30.93163255519837</v>
      </c>
    </row>
    <row r="13" spans="1:47" x14ac:dyDescent="0.2">
      <c r="A13" t="str">
        <f>name!E9</f>
        <v>Caring, leisure and other service occupations</v>
      </c>
      <c r="B13" s="11">
        <v>88.219228570453652</v>
      </c>
      <c r="C13" s="11">
        <v>76.438041694948012</v>
      </c>
      <c r="D13" s="11">
        <v>24.30551763133046</v>
      </c>
      <c r="E13" s="11">
        <f t="shared" si="0"/>
        <v>188.96278789673215</v>
      </c>
      <c r="F13" s="11"/>
      <c r="G13" s="11">
        <v>84.872314627387567</v>
      </c>
      <c r="H13" s="11">
        <v>79.517627699082752</v>
      </c>
      <c r="I13" s="11">
        <v>24.946974758529731</v>
      </c>
      <c r="J13" s="11">
        <f t="shared" si="1"/>
        <v>189.33691708500004</v>
      </c>
      <c r="K13" s="11"/>
      <c r="L13" s="11">
        <v>103.4231864794552</v>
      </c>
      <c r="M13" s="11">
        <v>85.188615076381893</v>
      </c>
      <c r="N13" s="11">
        <v>29.102542186877056</v>
      </c>
      <c r="O13" s="11">
        <f t="shared" si="2"/>
        <v>217.71434374271414</v>
      </c>
      <c r="Q13" s="10" t="str">
        <f>name!E9</f>
        <v>Caring, leisure and other service occupations</v>
      </c>
      <c r="R13" s="11">
        <v>27.775610684456169</v>
      </c>
      <c r="S13" s="11">
        <v>11.44320953199143</v>
      </c>
      <c r="T13" s="11">
        <v>2.9831022757371812</v>
      </c>
      <c r="U13" s="11">
        <f t="shared" si="3"/>
        <v>42.201922492184778</v>
      </c>
      <c r="V13" s="11"/>
      <c r="W13" s="11">
        <v>26.443967375970978</v>
      </c>
      <c r="X13" s="11">
        <v>13.464439142890649</v>
      </c>
      <c r="Y13" s="11">
        <v>2.7755498404925607</v>
      </c>
      <c r="Z13" s="11">
        <f t="shared" si="4"/>
        <v>42.683956359354184</v>
      </c>
      <c r="AA13" s="11"/>
      <c r="AB13" s="11">
        <v>36.071283553044942</v>
      </c>
      <c r="AC13" s="11">
        <v>17.067476205786967</v>
      </c>
      <c r="AD13" s="11">
        <v>4.1682847443856899</v>
      </c>
      <c r="AE13" s="11">
        <f t="shared" si="5"/>
        <v>57.307044503217597</v>
      </c>
      <c r="AG13" s="10" t="str">
        <f>name!E9</f>
        <v>Caring, leisure and other service occupations</v>
      </c>
      <c r="AH13" s="11">
        <v>60.443617885997433</v>
      </c>
      <c r="AI13" s="11">
        <v>64.994832162956598</v>
      </c>
      <c r="AJ13" s="11">
        <v>21.322415355593279</v>
      </c>
      <c r="AK13" s="11">
        <f t="shared" si="6"/>
        <v>146.7608654045473</v>
      </c>
      <c r="AL13" s="11"/>
      <c r="AM13" s="11">
        <v>58.428347251416618</v>
      </c>
      <c r="AN13" s="11">
        <v>66.053188556192097</v>
      </c>
      <c r="AO13" s="11">
        <v>22.171424918037168</v>
      </c>
      <c r="AP13" s="11">
        <f t="shared" si="7"/>
        <v>146.65296072564587</v>
      </c>
      <c r="AQ13" s="11"/>
      <c r="AR13" s="11">
        <v>67.35190292641029</v>
      </c>
      <c r="AS13" s="11">
        <v>68.121138870594919</v>
      </c>
      <c r="AT13" s="11">
        <v>24.934257442491369</v>
      </c>
      <c r="AU13" s="11">
        <f t="shared" si="8"/>
        <v>160.40729923949658</v>
      </c>
    </row>
    <row r="14" spans="1:47" x14ac:dyDescent="0.2">
      <c r="A14" t="str">
        <f>name!E10</f>
        <v>Sales and customer service occupations</v>
      </c>
      <c r="B14" s="11">
        <v>52.818294360176566</v>
      </c>
      <c r="C14" s="11">
        <v>88.699996838099565</v>
      </c>
      <c r="D14" s="11">
        <v>10.55530975548522</v>
      </c>
      <c r="E14" s="11">
        <f t="shared" si="0"/>
        <v>152.07360095376134</v>
      </c>
      <c r="F14" s="11"/>
      <c r="G14" s="11">
        <v>48.837541864165594</v>
      </c>
      <c r="H14" s="11">
        <v>91.221804126362116</v>
      </c>
      <c r="I14" s="11">
        <v>6.9212428785005251</v>
      </c>
      <c r="J14" s="11">
        <f t="shared" si="1"/>
        <v>146.98058886902822</v>
      </c>
      <c r="K14" s="11"/>
      <c r="L14" s="11">
        <v>50.288379272936993</v>
      </c>
      <c r="M14" s="11">
        <v>91.014495597473839</v>
      </c>
      <c r="N14" s="11">
        <v>6.3416632216451916</v>
      </c>
      <c r="O14" s="11">
        <f t="shared" si="2"/>
        <v>147.64453809205605</v>
      </c>
      <c r="Q14" s="10" t="str">
        <f>name!E10</f>
        <v>Sales and customer service occupations</v>
      </c>
      <c r="R14" s="11">
        <v>28.383627561756324</v>
      </c>
      <c r="S14" s="11">
        <v>29.317648145303178</v>
      </c>
      <c r="T14" s="11">
        <v>5.8623770190981519</v>
      </c>
      <c r="U14" s="11">
        <f t="shared" si="3"/>
        <v>63.563652726157656</v>
      </c>
      <c r="V14" s="11"/>
      <c r="W14" s="11">
        <v>26.723752498293049</v>
      </c>
      <c r="X14" s="11">
        <v>32.300948874842447</v>
      </c>
      <c r="Y14" s="11">
        <v>4.0343986924984536</v>
      </c>
      <c r="Z14" s="11">
        <f t="shared" si="4"/>
        <v>63.059100065633956</v>
      </c>
      <c r="AA14" s="11"/>
      <c r="AB14" s="11">
        <v>29.457492720081522</v>
      </c>
      <c r="AC14" s="11">
        <v>34.157554092910559</v>
      </c>
      <c r="AD14" s="11">
        <v>3.7042706577159978</v>
      </c>
      <c r="AE14" s="11">
        <f t="shared" si="5"/>
        <v>67.319317470708071</v>
      </c>
      <c r="AG14" s="10" t="str">
        <f>name!E10</f>
        <v>Sales and customer service occupations</v>
      </c>
      <c r="AH14" s="11">
        <v>24.434666798420221</v>
      </c>
      <c r="AI14" s="11">
        <v>59.382348692796384</v>
      </c>
      <c r="AJ14" s="11">
        <v>4.6929327363870703</v>
      </c>
      <c r="AK14" s="11">
        <f t="shared" si="6"/>
        <v>88.509948227603672</v>
      </c>
      <c r="AL14" s="11"/>
      <c r="AM14" s="11">
        <v>22.11378936587256</v>
      </c>
      <c r="AN14" s="11">
        <v>58.920855251519676</v>
      </c>
      <c r="AO14" s="11">
        <v>2.8868441860020666</v>
      </c>
      <c r="AP14" s="11">
        <f t="shared" si="7"/>
        <v>83.921488803394297</v>
      </c>
      <c r="AQ14" s="11"/>
      <c r="AR14" s="11">
        <v>20.830886552855475</v>
      </c>
      <c r="AS14" s="11">
        <v>56.856941504563231</v>
      </c>
      <c r="AT14" s="11">
        <v>2.6373925639291929</v>
      </c>
      <c r="AU14" s="11">
        <f t="shared" si="8"/>
        <v>80.325220621347896</v>
      </c>
    </row>
    <row r="15" spans="1:47" x14ac:dyDescent="0.2">
      <c r="A15" t="str">
        <f>name!E11</f>
        <v>Process, plant and machine operatives</v>
      </c>
      <c r="B15" s="11">
        <v>66.48755210974376</v>
      </c>
      <c r="C15" s="11">
        <v>13.88234221496135</v>
      </c>
      <c r="D15" s="11">
        <v>17.837439870743641</v>
      </c>
      <c r="E15" s="11">
        <f t="shared" si="0"/>
        <v>98.207334195448752</v>
      </c>
      <c r="F15" s="11"/>
      <c r="G15" s="11">
        <v>55.821100875027092</v>
      </c>
      <c r="H15" s="11">
        <v>16.679179910814476</v>
      </c>
      <c r="I15" s="11">
        <v>17.182841971573207</v>
      </c>
      <c r="J15" s="11">
        <f t="shared" si="1"/>
        <v>89.683122757414779</v>
      </c>
      <c r="K15" s="11"/>
      <c r="L15" s="11">
        <v>56.809159173730961</v>
      </c>
      <c r="M15" s="11">
        <v>23.092657729890515</v>
      </c>
      <c r="N15" s="11">
        <v>22.007968846821626</v>
      </c>
      <c r="O15" s="11">
        <f t="shared" si="2"/>
        <v>101.90978575044311</v>
      </c>
      <c r="Q15" s="10" t="str">
        <f>name!E11</f>
        <v>Process, plant and machine operatives</v>
      </c>
      <c r="R15" s="11">
        <v>61.256024754564265</v>
      </c>
      <c r="S15" s="11">
        <v>10.653495484175624</v>
      </c>
      <c r="T15" s="11">
        <v>15.490236457703254</v>
      </c>
      <c r="U15" s="11">
        <f t="shared" si="3"/>
        <v>87.399756696443148</v>
      </c>
      <c r="V15" s="11"/>
      <c r="W15" s="11">
        <v>51.708951410915645</v>
      </c>
      <c r="X15" s="11">
        <v>13.900459739317892</v>
      </c>
      <c r="Y15" s="11">
        <v>14.758540895231675</v>
      </c>
      <c r="Z15" s="11">
        <f t="shared" si="4"/>
        <v>80.367952045465216</v>
      </c>
      <c r="AA15" s="11"/>
      <c r="AB15" s="11">
        <v>51.993749191642664</v>
      </c>
      <c r="AC15" s="11">
        <v>17.082057054086672</v>
      </c>
      <c r="AD15" s="11">
        <v>18.985920847157505</v>
      </c>
      <c r="AE15" s="11">
        <f t="shared" si="5"/>
        <v>88.061727092886841</v>
      </c>
      <c r="AG15" s="10" t="str">
        <f>name!E11</f>
        <v>Process, plant and machine operatives</v>
      </c>
      <c r="AH15" s="11">
        <v>5.2315273551794901</v>
      </c>
      <c r="AI15" s="11">
        <v>3.2288467307857198</v>
      </c>
      <c r="AJ15" s="11">
        <v>2.3472034130403805</v>
      </c>
      <c r="AK15" s="11">
        <f t="shared" si="6"/>
        <v>10.807577499005591</v>
      </c>
      <c r="AL15" s="11"/>
      <c r="AM15" s="11">
        <v>4.1121494641114573</v>
      </c>
      <c r="AN15" s="11">
        <v>2.7787201714965812</v>
      </c>
      <c r="AO15" s="11">
        <v>2.424301076341524</v>
      </c>
      <c r="AP15" s="11">
        <f t="shared" si="7"/>
        <v>9.3151707119495626</v>
      </c>
      <c r="AQ15" s="11"/>
      <c r="AR15" s="11">
        <v>4.8154099820883465</v>
      </c>
      <c r="AS15" s="11">
        <v>6.010600675803853</v>
      </c>
      <c r="AT15" s="11">
        <v>3.0220479996641303</v>
      </c>
      <c r="AU15" s="11">
        <f t="shared" si="8"/>
        <v>13.848058657556329</v>
      </c>
    </row>
    <row r="16" spans="1:47" x14ac:dyDescent="0.2">
      <c r="A16" t="str">
        <f>name!E12</f>
        <v>Elementary occupations</v>
      </c>
      <c r="B16" s="11">
        <v>87.20219196436021</v>
      </c>
      <c r="C16" s="11">
        <v>123.24875798541109</v>
      </c>
      <c r="D16" s="11">
        <v>12.50000750675051</v>
      </c>
      <c r="E16" s="11">
        <f t="shared" si="0"/>
        <v>222.95095745652182</v>
      </c>
      <c r="F16" s="11"/>
      <c r="G16" s="11">
        <v>72.241783382170667</v>
      </c>
      <c r="H16" s="11">
        <v>119.53435968127553</v>
      </c>
      <c r="I16" s="11">
        <v>10.700482674684832</v>
      </c>
      <c r="J16" s="11">
        <f t="shared" si="1"/>
        <v>202.47662573813102</v>
      </c>
      <c r="K16" s="11"/>
      <c r="L16" s="11">
        <v>68.766387651954929</v>
      </c>
      <c r="M16" s="11">
        <v>113.77984162419786</v>
      </c>
      <c r="N16" s="11">
        <v>14.713892287611859</v>
      </c>
      <c r="O16" s="11">
        <f t="shared" si="2"/>
        <v>197.26012156376464</v>
      </c>
      <c r="Q16" s="10" t="str">
        <f>name!E12</f>
        <v>Elementary occupations</v>
      </c>
      <c r="R16" s="11">
        <v>64.082221011301371</v>
      </c>
      <c r="S16" s="11">
        <v>44.449717180584152</v>
      </c>
      <c r="T16" s="11">
        <v>8.1021471508555702</v>
      </c>
      <c r="U16" s="11">
        <f t="shared" si="3"/>
        <v>116.6340853427411</v>
      </c>
      <c r="V16" s="11"/>
      <c r="W16" s="11">
        <v>52.248902988336631</v>
      </c>
      <c r="X16" s="11">
        <v>44.885486852422048</v>
      </c>
      <c r="Y16" s="11">
        <v>7.8023347859116807</v>
      </c>
      <c r="Z16" s="11">
        <f t="shared" si="4"/>
        <v>104.93672462667035</v>
      </c>
      <c r="AA16" s="11"/>
      <c r="AB16" s="11">
        <v>46.813683603962843</v>
      </c>
      <c r="AC16" s="11">
        <v>44.408344656621857</v>
      </c>
      <c r="AD16" s="11">
        <v>11.148124192099443</v>
      </c>
      <c r="AE16" s="11">
        <f t="shared" si="5"/>
        <v>102.37015245268414</v>
      </c>
      <c r="AG16" s="10" t="str">
        <f>name!E12</f>
        <v>Elementary occupations</v>
      </c>
      <c r="AH16" s="11">
        <v>23.11997095305875</v>
      </c>
      <c r="AI16" s="11">
        <v>78.799040804826959</v>
      </c>
      <c r="AJ16" s="11">
        <v>4.3978603558949363</v>
      </c>
      <c r="AK16" s="11">
        <f t="shared" si="6"/>
        <v>106.31687211378065</v>
      </c>
      <c r="AL16" s="11"/>
      <c r="AM16" s="11">
        <v>19.992880393833932</v>
      </c>
      <c r="AN16" s="11">
        <v>74.648872828853399</v>
      </c>
      <c r="AO16" s="11">
        <v>2.8981478887731527</v>
      </c>
      <c r="AP16" s="11">
        <f t="shared" si="7"/>
        <v>97.53990111146048</v>
      </c>
      <c r="AQ16" s="11"/>
      <c r="AR16" s="11">
        <v>21.952704047992054</v>
      </c>
      <c r="AS16" s="11">
        <v>69.371496967575951</v>
      </c>
      <c r="AT16" s="11">
        <v>3.5657680955124142</v>
      </c>
      <c r="AU16" s="11">
        <f t="shared" si="8"/>
        <v>94.889969111080418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1071.9662113331208</v>
      </c>
      <c r="C18" s="34">
        <f t="shared" ref="C18:D18" si="9">SUM(C8:C16)</f>
        <v>535.6910220165322</v>
      </c>
      <c r="D18" s="34">
        <f t="shared" si="9"/>
        <v>281.34176665034715</v>
      </c>
      <c r="E18" s="34">
        <f t="shared" si="0"/>
        <v>1888.999</v>
      </c>
      <c r="F18" s="34"/>
      <c r="G18" s="34">
        <f>SUM(G8:G16)</f>
        <v>1099.4868139499526</v>
      </c>
      <c r="H18" s="34">
        <f t="shared" ref="H18:I18" si="10">SUM(H8:H16)</f>
        <v>581.70416665717653</v>
      </c>
      <c r="I18" s="34">
        <f t="shared" si="10"/>
        <v>272.36801939287062</v>
      </c>
      <c r="J18" s="34">
        <f t="shared" ref="J18" si="11">SUM(G18:I18)</f>
        <v>1953.5589999999997</v>
      </c>
      <c r="K18" s="34"/>
      <c r="L18" s="34">
        <f>SUM(L8:L16)</f>
        <v>1189.8136282476617</v>
      </c>
      <c r="M18" s="34">
        <f t="shared" ref="M18:N18" si="12">SUM(M8:M16)</f>
        <v>607.3792906336671</v>
      </c>
      <c r="N18" s="34">
        <f t="shared" si="12"/>
        <v>307.8360811186717</v>
      </c>
      <c r="O18" s="34">
        <f>SUM(L18:N18)</f>
        <v>2105.0290000000005</v>
      </c>
      <c r="Q18" s="231" t="str">
        <f>name!E3</f>
        <v>All occupations</v>
      </c>
      <c r="R18" s="34">
        <f>SUM(R8:R16)</f>
        <v>659.18920890738309</v>
      </c>
      <c r="S18" s="34">
        <f t="shared" ref="S18:T18" si="13">SUM(S8:S16)</f>
        <v>146.77334823293609</v>
      </c>
      <c r="T18" s="34">
        <f t="shared" si="13"/>
        <v>173.42586995059477</v>
      </c>
      <c r="U18" s="34">
        <f t="shared" ref="U18" si="14">SUM(R18:T18)</f>
        <v>979.38842709091398</v>
      </c>
      <c r="V18" s="34"/>
      <c r="W18" s="34">
        <f>SUM(W8:W16)</f>
        <v>659.00411934909721</v>
      </c>
      <c r="X18" s="34">
        <f t="shared" ref="X18:Y18" si="15">SUM(X8:X16)</f>
        <v>172.01687351260767</v>
      </c>
      <c r="Y18" s="34">
        <f t="shared" si="15"/>
        <v>162.51835175766988</v>
      </c>
      <c r="Z18" s="34">
        <f t="shared" ref="Z18" si="16">SUM(W18:Y18)</f>
        <v>993.53934461937467</v>
      </c>
      <c r="AA18" s="34"/>
      <c r="AB18" s="34">
        <f>SUM(AB8:AB16)</f>
        <v>695.20545444141919</v>
      </c>
      <c r="AC18" s="34">
        <f t="shared" ref="AC18:AD18" si="17">SUM(AC8:AC16)</f>
        <v>191.46136234231105</v>
      </c>
      <c r="AD18" s="34">
        <f t="shared" si="17"/>
        <v>186.33375864714657</v>
      </c>
      <c r="AE18" s="34">
        <f t="shared" ref="AE18" si="18">SUM(AB18:AD18)</f>
        <v>1073.0005754308768</v>
      </c>
      <c r="AG18" s="231" t="str">
        <f>name!E3</f>
        <v>All occupations</v>
      </c>
      <c r="AH18" s="34">
        <f>SUM(AH8:AH16)</f>
        <v>412.77700242573741</v>
      </c>
      <c r="AI18" s="34">
        <f t="shared" ref="AI18:AJ18" si="19">SUM(AI8:AI16)</f>
        <v>388.91767378359611</v>
      </c>
      <c r="AJ18" s="34">
        <f t="shared" si="19"/>
        <v>107.91589669975235</v>
      </c>
      <c r="AK18" s="34">
        <f t="shared" si="6"/>
        <v>909.61057290908582</v>
      </c>
      <c r="AL18" s="34"/>
      <c r="AM18" s="34">
        <f>SUM(AM8:AM16)</f>
        <v>440.48269460085544</v>
      </c>
      <c r="AN18" s="34">
        <f t="shared" ref="AN18:AO18" si="20">SUM(AN8:AN16)</f>
        <v>409.6872931445688</v>
      </c>
      <c r="AO18" s="34">
        <f t="shared" si="20"/>
        <v>109.8496676352007</v>
      </c>
      <c r="AP18" s="34">
        <f t="shared" si="7"/>
        <v>960.01965538062495</v>
      </c>
      <c r="AQ18" s="34"/>
      <c r="AR18" s="34">
        <f>SUM(AR8:AR16)</f>
        <v>494.60817380624241</v>
      </c>
      <c r="AS18" s="34">
        <f t="shared" ref="AS18:AT18" si="21">SUM(AS8:AS16)</f>
        <v>415.91792829135591</v>
      </c>
      <c r="AT18" s="34">
        <f t="shared" si="21"/>
        <v>121.50232247152516</v>
      </c>
      <c r="AU18" s="34">
        <f t="shared" si="8"/>
        <v>1032.0284245691234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13.981075034149059</v>
      </c>
      <c r="C26" s="18">
        <f t="shared" ref="C26:O26" si="22">C8/C$18*100</f>
        <v>3.9957001402512016</v>
      </c>
      <c r="D26" s="18">
        <f t="shared" si="22"/>
        <v>13.084441572377417</v>
      </c>
      <c r="E26" s="18">
        <f t="shared" si="22"/>
        <v>11.015834647942919</v>
      </c>
      <c r="F26" s="18"/>
      <c r="G26" s="18">
        <f t="shared" si="22"/>
        <v>15.039916526279393</v>
      </c>
      <c r="H26" s="18">
        <f t="shared" si="22"/>
        <v>5.8017953027819491</v>
      </c>
      <c r="I26" s="18">
        <f t="shared" si="22"/>
        <v>14.570148525342368</v>
      </c>
      <c r="J26" s="18">
        <f t="shared" si="22"/>
        <v>12.223618995576752</v>
      </c>
      <c r="K26" s="18"/>
      <c r="L26" s="18">
        <f t="shared" si="22"/>
        <v>15.831687430182741</v>
      </c>
      <c r="M26" s="18">
        <f t="shared" si="22"/>
        <v>7.0737699723528156</v>
      </c>
      <c r="N26" s="18">
        <f t="shared" si="22"/>
        <v>14.994785393416702</v>
      </c>
      <c r="O26" s="18">
        <f t="shared" si="22"/>
        <v>13.182314743990181</v>
      </c>
      <c r="Q26" t="str">
        <f>$A$8</f>
        <v>Managers, directors and senior officials</v>
      </c>
      <c r="R26" s="18">
        <f>R8/R$18*100</f>
        <v>15.778997790961599</v>
      </c>
      <c r="S26" s="18">
        <f t="shared" ref="S26:U26" si="23">S8/S$18*100</f>
        <v>5.0617034828055818</v>
      </c>
      <c r="T26" s="18">
        <f t="shared" si="23"/>
        <v>13.788455410571768</v>
      </c>
      <c r="U26" s="18">
        <f t="shared" si="23"/>
        <v>13.82040336556472</v>
      </c>
      <c r="V26" s="18"/>
      <c r="W26" s="18">
        <f t="shared" ref="W26:Z26" si="24">W8/W$18*100</f>
        <v>16.997897212041956</v>
      </c>
      <c r="X26" s="18">
        <f t="shared" si="24"/>
        <v>6.7683023357805698</v>
      </c>
      <c r="Y26" s="18">
        <f t="shared" si="24"/>
        <v>15.333988260060954</v>
      </c>
      <c r="Z26" s="18">
        <f t="shared" si="24"/>
        <v>14.954617618475805</v>
      </c>
      <c r="AA26" s="18"/>
      <c r="AB26" s="18">
        <f t="shared" ref="AB26:AE26" si="25">AB8/AB$18*100</f>
        <v>17.104166432846455</v>
      </c>
      <c r="AC26" s="18">
        <f t="shared" si="25"/>
        <v>7.8806597243789582</v>
      </c>
      <c r="AD26" s="18">
        <f t="shared" si="25"/>
        <v>15.795593674961477</v>
      </c>
      <c r="AE26" s="18">
        <f t="shared" si="25"/>
        <v>15.231123224449711</v>
      </c>
      <c r="AG26" t="str">
        <f>$A$8</f>
        <v>Managers, directors and senior officials</v>
      </c>
      <c r="AH26" s="18">
        <f>AH8/AH$18*100</f>
        <v>11.10986061867769</v>
      </c>
      <c r="AI26" s="18">
        <f t="shared" ref="AI26:AK26" si="26">AI8/AI$18*100</f>
        <v>3.5934019410151681</v>
      </c>
      <c r="AJ26" s="18">
        <f t="shared" si="26"/>
        <v>11.953058559494661</v>
      </c>
      <c r="AK26" s="18">
        <f t="shared" si="26"/>
        <v>7.9961224471102117</v>
      </c>
      <c r="AL26" s="18"/>
      <c r="AM26" s="18">
        <f t="shared" ref="AM26:AP26" si="27">AM8/AM$18*100</f>
        <v>12.110590690464834</v>
      </c>
      <c r="AN26" s="18">
        <f t="shared" si="27"/>
        <v>5.3959845275238969</v>
      </c>
      <c r="AO26" s="18">
        <f t="shared" si="27"/>
        <v>13.440077061624036</v>
      </c>
      <c r="AP26" s="18">
        <f t="shared" si="27"/>
        <v>9.397265840467897</v>
      </c>
      <c r="AQ26" s="18"/>
      <c r="AR26" s="18">
        <f t="shared" ref="AR26:AU26" si="28">AR8/AR$18*100</f>
        <v>14.043131578979743</v>
      </c>
      <c r="AS26" s="18">
        <f t="shared" si="28"/>
        <v>6.7023307996832715</v>
      </c>
      <c r="AT26" s="18">
        <f t="shared" si="28"/>
        <v>13.766680333194758</v>
      </c>
      <c r="AU26" s="18">
        <f t="shared" si="28"/>
        <v>11.052167331239843</v>
      </c>
    </row>
    <row r="27" spans="1:47" x14ac:dyDescent="0.2">
      <c r="A27" t="str">
        <f>$A$9</f>
        <v>Professional occupations</v>
      </c>
      <c r="B27" s="18">
        <f t="shared" ref="B27:B34" si="29">B9/B$18*100</f>
        <v>23.329827597529889</v>
      </c>
      <c r="C27" s="18">
        <f t="shared" ref="C27:O27" si="30">C9/C$18*100</f>
        <v>12.654795322544468</v>
      </c>
      <c r="D27" s="18">
        <f t="shared" si="30"/>
        <v>18.266432591484495</v>
      </c>
      <c r="E27" s="18">
        <f t="shared" si="30"/>
        <v>19.548426206795554</v>
      </c>
      <c r="F27" s="18"/>
      <c r="G27" s="18">
        <f t="shared" si="30"/>
        <v>26.931694528340749</v>
      </c>
      <c r="H27" s="18">
        <f t="shared" si="30"/>
        <v>15.132952260429686</v>
      </c>
      <c r="I27" s="18">
        <f t="shared" si="30"/>
        <v>19.27279730484652</v>
      </c>
      <c r="J27" s="18">
        <f t="shared" si="30"/>
        <v>22.350611384164051</v>
      </c>
      <c r="K27" s="18"/>
      <c r="L27" s="18">
        <f t="shared" si="30"/>
        <v>30.165424522112417</v>
      </c>
      <c r="M27" s="18">
        <f t="shared" si="30"/>
        <v>17.443229188987271</v>
      </c>
      <c r="N27" s="18">
        <f t="shared" si="30"/>
        <v>17.126806817335172</v>
      </c>
      <c r="O27" s="18">
        <f t="shared" si="30"/>
        <v>24.587850553212391</v>
      </c>
      <c r="Q27" t="str">
        <f>$A$9</f>
        <v>Professional occupations</v>
      </c>
      <c r="R27" s="18">
        <f t="shared" ref="R27:U27" si="31">R9/R$18*100</f>
        <v>22.10769381414277</v>
      </c>
      <c r="S27" s="18">
        <f t="shared" si="31"/>
        <v>9.0731198151165309</v>
      </c>
      <c r="T27" s="18">
        <f t="shared" si="31"/>
        <v>16.960940774103666</v>
      </c>
      <c r="U27" s="18">
        <f t="shared" si="31"/>
        <v>19.242938509293474</v>
      </c>
      <c r="V27" s="18"/>
      <c r="W27" s="18">
        <f t="shared" ref="W27:Z27" si="32">W9/W$18*100</f>
        <v>25.615485107932713</v>
      </c>
      <c r="X27" s="18">
        <f t="shared" si="32"/>
        <v>12.287825731061584</v>
      </c>
      <c r="Y27" s="18">
        <f t="shared" si="32"/>
        <v>16.794526460435641</v>
      </c>
      <c r="Z27" s="18">
        <f t="shared" si="32"/>
        <v>21.865105238485633</v>
      </c>
      <c r="AA27" s="18"/>
      <c r="AB27" s="18">
        <f t="shared" ref="AB27:AE27" si="33">AB9/AB$18*100</f>
        <v>28.673881840607546</v>
      </c>
      <c r="AC27" s="18">
        <f t="shared" si="33"/>
        <v>14.933548832587363</v>
      </c>
      <c r="AD27" s="18">
        <f t="shared" si="33"/>
        <v>13.952240404296463</v>
      </c>
      <c r="AE27" s="18">
        <f t="shared" si="33"/>
        <v>23.665607118221644</v>
      </c>
      <c r="AG27" t="str">
        <f>$A$9</f>
        <v>Professional occupations</v>
      </c>
      <c r="AH27" s="18">
        <f t="shared" ref="AH27:AK27" si="34">AH9/AH$18*100</f>
        <v>25.28152887234808</v>
      </c>
      <c r="AI27" s="18">
        <f>AI9/AI$18*100</f>
        <v>14.006481146937244</v>
      </c>
      <c r="AJ27" s="18">
        <f t="shared" si="34"/>
        <v>20.364418718334463</v>
      </c>
      <c r="AK27" s="18">
        <f t="shared" si="34"/>
        <v>19.877348412037005</v>
      </c>
      <c r="AL27" s="18"/>
      <c r="AM27" s="18">
        <f t="shared" ref="AM27:AP27" si="35">AM9/AM$18*100</f>
        <v>28.900869346345736</v>
      </c>
      <c r="AN27" s="18">
        <f t="shared" si="35"/>
        <v>16.327545743115461</v>
      </c>
      <c r="AO27" s="18">
        <f t="shared" si="35"/>
        <v>22.939303553916702</v>
      </c>
      <c r="AP27" s="18">
        <f t="shared" si="35"/>
        <v>22.853069281856538</v>
      </c>
      <c r="AQ27" s="18"/>
      <c r="AR27" s="18">
        <f t="shared" ref="AR27:AU27" si="36">AR9/AR$18*100</f>
        <v>32.261889284784459</v>
      </c>
      <c r="AS27" s="18">
        <f t="shared" si="36"/>
        <v>18.598521585383949</v>
      </c>
      <c r="AT27" s="18">
        <f t="shared" si="36"/>
        <v>21.995264306739298</v>
      </c>
      <c r="AU27" s="18">
        <f t="shared" si="36"/>
        <v>25.546707608768354</v>
      </c>
    </row>
    <row r="28" spans="1:47" x14ac:dyDescent="0.2">
      <c r="A28" t="str">
        <f>$A$10</f>
        <v>Associate professional occupations</v>
      </c>
      <c r="B28" s="18">
        <f t="shared" si="29"/>
        <v>14.828858539284031</v>
      </c>
      <c r="C28" s="18">
        <f t="shared" ref="C28:O28" si="37">C10/C$18*100</f>
        <v>8.0489480803009563</v>
      </c>
      <c r="D28" s="18">
        <f t="shared" si="37"/>
        <v>15.876032288462183</v>
      </c>
      <c r="E28" s="18">
        <f t="shared" si="37"/>
        <v>13.062143231139576</v>
      </c>
      <c r="F28" s="18"/>
      <c r="G28" s="18">
        <f t="shared" si="37"/>
        <v>16.166654484709596</v>
      </c>
      <c r="H28" s="18">
        <f t="shared" si="37"/>
        <v>8.9862720638260498</v>
      </c>
      <c r="I28" s="18">
        <f t="shared" si="37"/>
        <v>15.615896391236205</v>
      </c>
      <c r="J28" s="18">
        <f t="shared" si="37"/>
        <v>13.951790606268327</v>
      </c>
      <c r="K28" s="18"/>
      <c r="L28" s="18">
        <f t="shared" si="37"/>
        <v>16.044804250011683</v>
      </c>
      <c r="M28" s="18">
        <f t="shared" si="37"/>
        <v>8.9969926262145865</v>
      </c>
      <c r="N28" s="18">
        <f t="shared" si="37"/>
        <v>14.371444843412831</v>
      </c>
      <c r="O28" s="18">
        <f t="shared" si="37"/>
        <v>13.766538617275961</v>
      </c>
      <c r="Q28" t="str">
        <f>$A$10</f>
        <v>Associate professional occupations</v>
      </c>
      <c r="R28" s="18">
        <f t="shared" ref="R28:U28" si="38">R10/R$18*100</f>
        <v>15.045865072926146</v>
      </c>
      <c r="S28" s="18">
        <f t="shared" si="38"/>
        <v>7.7227811678938565</v>
      </c>
      <c r="T28" s="18">
        <f t="shared" si="38"/>
        <v>11.938315541445945</v>
      </c>
      <c r="U28" s="18">
        <f t="shared" si="38"/>
        <v>13.39813983909098</v>
      </c>
      <c r="V28" s="18"/>
      <c r="W28" s="18">
        <f t="shared" ref="W28:Z28" si="39">W10/W$18*100</f>
        <v>16.257809422318413</v>
      </c>
      <c r="X28" s="18">
        <f t="shared" si="39"/>
        <v>8.9606271485132947</v>
      </c>
      <c r="Y28" s="18">
        <f t="shared" si="39"/>
        <v>11.070376502813284</v>
      </c>
      <c r="Z28" s="18">
        <f t="shared" si="39"/>
        <v>14.145873403391162</v>
      </c>
      <c r="AA28" s="18"/>
      <c r="AB28" s="18">
        <f t="shared" ref="AB28:AE28" si="40">AB10/AB$18*100</f>
        <v>15.556755005482126</v>
      </c>
      <c r="AC28" s="18">
        <f t="shared" si="40"/>
        <v>7.4967391627539639</v>
      </c>
      <c r="AD28" s="18">
        <f t="shared" si="40"/>
        <v>9.6317769290568975</v>
      </c>
      <c r="AE28" s="18">
        <f t="shared" si="40"/>
        <v>13.089650039048554</v>
      </c>
      <c r="AG28" t="str">
        <f>$A$10</f>
        <v>Associate professional occupations</v>
      </c>
      <c r="AH28" s="18">
        <f t="shared" ref="AH28:AK28" si="41">AH10/AH$18*100</f>
        <v>14.482307339971509</v>
      </c>
      <c r="AI28" s="18">
        <f t="shared" si="41"/>
        <v>8.1720399659205007</v>
      </c>
      <c r="AJ28" s="18">
        <f t="shared" si="41"/>
        <v>22.204126418748778</v>
      </c>
      <c r="AK28" s="18">
        <f t="shared" si="41"/>
        <v>12.700371722353157</v>
      </c>
      <c r="AL28" s="18"/>
      <c r="AM28" s="18">
        <f t="shared" ref="AM28:AP28" si="42">AM10/AM$18*100</f>
        <v>16.030278004726323</v>
      </c>
      <c r="AN28" s="18">
        <f t="shared" si="42"/>
        <v>8.9970396864187308</v>
      </c>
      <c r="AO28" s="18">
        <f t="shared" si="42"/>
        <v>22.340817968618197</v>
      </c>
      <c r="AP28" s="18">
        <f t="shared" si="42"/>
        <v>13.750931286384033</v>
      </c>
      <c r="AQ28" s="18"/>
      <c r="AR28" s="18">
        <f t="shared" ref="AR28:AU28" si="43">AR10/AR$18*100</f>
        <v>16.730790682912552</v>
      </c>
      <c r="AS28" s="18">
        <f t="shared" si="43"/>
        <v>9.6876110209372239</v>
      </c>
      <c r="AT28" s="18">
        <f t="shared" si="43"/>
        <v>21.640113616622472</v>
      </c>
      <c r="AU28" s="18">
        <f t="shared" si="43"/>
        <v>14.470300080283941</v>
      </c>
    </row>
    <row r="29" spans="1:47" x14ac:dyDescent="0.2">
      <c r="A29" t="str">
        <f>$A$11</f>
        <v>Administrative and secretarial occupations</v>
      </c>
      <c r="B29" s="18">
        <f t="shared" si="29"/>
        <v>10.401875593145689</v>
      </c>
      <c r="C29" s="18">
        <f t="shared" ref="C29:O29" si="44">C11/C$18*100</f>
        <v>15.503325880184521</v>
      </c>
      <c r="D29" s="18">
        <f t="shared" si="44"/>
        <v>4.1294876538630527</v>
      </c>
      <c r="E29" s="18">
        <f t="shared" si="44"/>
        <v>10.914377936490634</v>
      </c>
      <c r="F29" s="18"/>
      <c r="G29" s="18">
        <f t="shared" si="44"/>
        <v>9.8640878814247177</v>
      </c>
      <c r="H29" s="18">
        <f t="shared" si="44"/>
        <v>14.488420015798248</v>
      </c>
      <c r="I29" s="18">
        <f t="shared" si="44"/>
        <v>3.6995816695044219</v>
      </c>
      <c r="J29" s="18">
        <f t="shared" si="44"/>
        <v>10.381594096028925</v>
      </c>
      <c r="K29" s="18"/>
      <c r="L29" s="18">
        <f t="shared" si="44"/>
        <v>7.5107535581629081</v>
      </c>
      <c r="M29" s="18">
        <f t="shared" si="44"/>
        <v>11.541610020574455</v>
      </c>
      <c r="N29" s="18">
        <f t="shared" si="44"/>
        <v>3.5436265437329304</v>
      </c>
      <c r="O29" s="18">
        <f t="shared" si="44"/>
        <v>8.0936594969236175</v>
      </c>
      <c r="Q29" t="str">
        <f>$A$11</f>
        <v>Administrative and secretarial occupations</v>
      </c>
      <c r="R29" s="18">
        <f t="shared" ref="R29:U29" si="45">R11/R$18*100</f>
        <v>4.745735889875208</v>
      </c>
      <c r="S29" s="18">
        <f t="shared" si="45"/>
        <v>5.3284580346576362</v>
      </c>
      <c r="T29" s="18">
        <f t="shared" si="45"/>
        <v>1.7272339745668528</v>
      </c>
      <c r="U29" s="18">
        <f t="shared" si="45"/>
        <v>4.298560664789524</v>
      </c>
      <c r="V29" s="18"/>
      <c r="W29" s="18">
        <f t="shared" ref="W29:Z29" si="46">W11/W$18*100</f>
        <v>5.0046698291960023</v>
      </c>
      <c r="X29" s="18">
        <f t="shared" si="46"/>
        <v>5.6269023152396</v>
      </c>
      <c r="Y29" s="18">
        <f t="shared" si="46"/>
        <v>1.4388490381964962</v>
      </c>
      <c r="Z29" s="18">
        <f t="shared" si="46"/>
        <v>4.5291206389922882</v>
      </c>
      <c r="AA29" s="18"/>
      <c r="AB29" s="18">
        <f t="shared" ref="AB29:AE29" si="47">AB11/AB$18*100</f>
        <v>4.8820069766996887</v>
      </c>
      <c r="AC29" s="18">
        <f t="shared" si="47"/>
        <v>4.4093755852231356</v>
      </c>
      <c r="AD29" s="18">
        <f t="shared" si="47"/>
        <v>1.8320932608899947</v>
      </c>
      <c r="AE29" s="18">
        <f t="shared" si="47"/>
        <v>4.2680347651287835</v>
      </c>
      <c r="AG29" t="str">
        <f>$A$11</f>
        <v>Administrative and secretarial occupations</v>
      </c>
      <c r="AH29" s="18">
        <f t="shared" ref="AH29:AK29" si="48">AH11/AH$18*100</f>
        <v>19.434516061383242</v>
      </c>
      <c r="AI29" s="18">
        <f t="shared" si="48"/>
        <v>19.34321159940896</v>
      </c>
      <c r="AJ29" s="18">
        <f t="shared" si="48"/>
        <v>7.9900211518432167</v>
      </c>
      <c r="AK29" s="18">
        <f t="shared" si="48"/>
        <v>18.037706385642092</v>
      </c>
      <c r="AL29" s="18"/>
      <c r="AM29" s="18">
        <f t="shared" ref="AM29:AP29" si="49">AM11/AM$18*100</f>
        <v>17.134240723547016</v>
      </c>
      <c r="AN29" s="18">
        <f t="shared" si="49"/>
        <v>18.209137243141768</v>
      </c>
      <c r="AO29" s="18">
        <f t="shared" si="49"/>
        <v>7.0442485120576146</v>
      </c>
      <c r="AP29" s="18">
        <f t="shared" si="49"/>
        <v>16.438410339651664</v>
      </c>
      <c r="AQ29" s="18"/>
      <c r="AR29" s="18">
        <f t="shared" ref="AR29:AU29" si="50">AR11/AR$18*100</f>
        <v>11.20563580750758</v>
      </c>
      <c r="AS29" s="18">
        <f t="shared" si="50"/>
        <v>14.824823435170334</v>
      </c>
      <c r="AT29" s="18">
        <f t="shared" si="50"/>
        <v>6.1684029525670407</v>
      </c>
      <c r="AU29" s="18">
        <f t="shared" si="50"/>
        <v>12.071163837767978</v>
      </c>
    </row>
    <row r="30" spans="1:47" x14ac:dyDescent="0.2">
      <c r="A30" t="str">
        <f>$A$12</f>
        <v>Skilled trades occupations</v>
      </c>
      <c r="B30" s="18">
        <f t="shared" si="29"/>
        <v>9.9642814365960977</v>
      </c>
      <c r="C30" s="18">
        <f t="shared" ref="C30:O30" si="51">C12/C$18*100</f>
        <v>3.3712076809885603</v>
      </c>
      <c r="D30" s="18">
        <f t="shared" si="51"/>
        <v>25.469558349944766</v>
      </c>
      <c r="E30" s="18">
        <f t="shared" si="51"/>
        <v>10.403896058325691</v>
      </c>
      <c r="F30" s="18"/>
      <c r="G30" s="18">
        <f t="shared" si="51"/>
        <v>8.189017187109263</v>
      </c>
      <c r="H30" s="18">
        <f t="shared" si="51"/>
        <v>2.8226778127648942</v>
      </c>
      <c r="I30" s="18">
        <f t="shared" si="51"/>
        <v>24.90377944098914</v>
      </c>
      <c r="J30" s="18">
        <f t="shared" si="51"/>
        <v>8.9214981185576558</v>
      </c>
      <c r="K30" s="18"/>
      <c r="L30" s="18">
        <f t="shared" si="51"/>
        <v>6.9741487304725887</v>
      </c>
      <c r="M30" s="18">
        <f t="shared" si="51"/>
        <v>3.3990763714119612</v>
      </c>
      <c r="N30" s="18">
        <f t="shared" si="51"/>
        <v>26.520318845256753</v>
      </c>
      <c r="O30" s="18">
        <f t="shared" si="51"/>
        <v>8.8010078832936554</v>
      </c>
      <c r="Q30" t="str">
        <f>$A$12</f>
        <v>Skilled trades occupations</v>
      </c>
      <c r="R30" s="18">
        <f t="shared" ref="R30:U30" si="52">R12/R$18*100</f>
        <v>14.788264596627773</v>
      </c>
      <c r="S30" s="18">
        <f t="shared" si="52"/>
        <v>7.4995793437707183</v>
      </c>
      <c r="T30" s="18">
        <f t="shared" si="52"/>
        <v>36.880888125813556</v>
      </c>
      <c r="U30" s="18">
        <f t="shared" si="52"/>
        <v>17.608032157558746</v>
      </c>
      <c r="V30" s="18"/>
      <c r="W30" s="18">
        <f t="shared" ref="W30:Z30" si="53">W12/W$18*100</f>
        <v>12.281256470700033</v>
      </c>
      <c r="X30" s="18">
        <f t="shared" si="53"/>
        <v>5.5766454114822359</v>
      </c>
      <c r="Y30" s="18">
        <f t="shared" si="53"/>
        <v>37.289947352549021</v>
      </c>
      <c r="Z30" s="18">
        <f t="shared" si="53"/>
        <v>15.211251145773216</v>
      </c>
      <c r="AA30" s="18"/>
      <c r="AB30" s="18">
        <f t="shared" ref="AB30:AE30" si="54">AB12/AB$18*100</f>
        <v>10.144680003273002</v>
      </c>
      <c r="AC30" s="18">
        <f t="shared" si="54"/>
        <v>6.4085652444424603</v>
      </c>
      <c r="AD30" s="18">
        <f t="shared" si="54"/>
        <v>38.391240083283485</v>
      </c>
      <c r="AE30" s="18">
        <f t="shared" si="54"/>
        <v>14.383229535403119</v>
      </c>
      <c r="AG30" t="str">
        <f>$A$12</f>
        <v>Skilled trades occupations</v>
      </c>
      <c r="AH30" s="18">
        <f t="shared" ref="AH30:AK30" si="55">AH12/AH$18*100</f>
        <v>2.2605633894262764</v>
      </c>
      <c r="AI30" s="18">
        <f t="shared" si="55"/>
        <v>1.8132046059375975</v>
      </c>
      <c r="AJ30" s="18">
        <f t="shared" si="55"/>
        <v>7.1310201531184561</v>
      </c>
      <c r="AK30" s="18">
        <f t="shared" si="55"/>
        <v>2.6471177919829869</v>
      </c>
      <c r="AL30" s="18"/>
      <c r="AM30" s="18">
        <f t="shared" ref="AM30:AP30" si="56">AM12/AM$18*100</f>
        <v>2.0666369476489486</v>
      </c>
      <c r="AN30" s="18">
        <f t="shared" si="56"/>
        <v>1.6663595573211918</v>
      </c>
      <c r="AO30" s="18">
        <f t="shared" si="56"/>
        <v>6.5789211422335567</v>
      </c>
      <c r="AP30" s="18">
        <f t="shared" si="56"/>
        <v>2.4121344139157546</v>
      </c>
      <c r="AQ30" s="18"/>
      <c r="AR30" s="18">
        <f t="shared" ref="AR30:AU30" si="57">AR12/AR$18*100</f>
        <v>2.5177512201649557</v>
      </c>
      <c r="AS30" s="18">
        <f t="shared" si="57"/>
        <v>2.0137048824945403</v>
      </c>
      <c r="AT30" s="18">
        <f t="shared" si="57"/>
        <v>8.3152892796355307</v>
      </c>
      <c r="AU30" s="18">
        <f t="shared" si="57"/>
        <v>2.9971686650115732</v>
      </c>
    </row>
    <row r="31" spans="1:47" x14ac:dyDescent="0.2">
      <c r="A31" t="str">
        <f>$A$13</f>
        <v>Caring, leisure and other service occupations</v>
      </c>
      <c r="B31" s="18">
        <f t="shared" si="29"/>
        <v>8.22966504333586</v>
      </c>
      <c r="C31" s="18">
        <f t="shared" ref="C31:O31" si="58">C13/C$18*100</f>
        <v>14.26905409151864</v>
      </c>
      <c r="D31" s="18">
        <f t="shared" si="58"/>
        <v>8.6391430325869347</v>
      </c>
      <c r="E31" s="18">
        <f t="shared" si="58"/>
        <v>10.003329165168015</v>
      </c>
      <c r="F31" s="18"/>
      <c r="G31" s="18">
        <f t="shared" si="58"/>
        <v>7.7192662568166872</v>
      </c>
      <c r="H31" s="18">
        <f t="shared" si="58"/>
        <v>13.669771037749149</v>
      </c>
      <c r="I31" s="18">
        <f t="shared" si="58"/>
        <v>9.1592892638931929</v>
      </c>
      <c r="J31" s="18">
        <f t="shared" si="58"/>
        <v>9.6918965378061301</v>
      </c>
      <c r="K31" s="18"/>
      <c r="L31" s="18">
        <f t="shared" si="58"/>
        <v>8.6923854311347242</v>
      </c>
      <c r="M31" s="18">
        <f t="shared" si="58"/>
        <v>14.025604163669501</v>
      </c>
      <c r="N31" s="18">
        <f t="shared" si="58"/>
        <v>9.4539087429643907</v>
      </c>
      <c r="O31" s="18">
        <f t="shared" si="58"/>
        <v>10.342581681426436</v>
      </c>
      <c r="Q31" t="str">
        <f>$A$13</f>
        <v>Caring, leisure and other service occupations</v>
      </c>
      <c r="R31" s="18">
        <f t="shared" ref="R31:U31" si="59">R13/R$18*100</f>
        <v>4.2136021508141335</v>
      </c>
      <c r="S31" s="18">
        <f t="shared" si="59"/>
        <v>7.7965173308103095</v>
      </c>
      <c r="T31" s="18">
        <f t="shared" si="59"/>
        <v>1.7201022411402644</v>
      </c>
      <c r="U31" s="18">
        <f t="shared" si="59"/>
        <v>4.3090076750791839</v>
      </c>
      <c r="V31" s="18"/>
      <c r="W31" s="18">
        <f t="shared" ref="W31:Z31" si="60">W13/W$18*100</f>
        <v>4.0127165520740391</v>
      </c>
      <c r="X31" s="18">
        <f t="shared" si="60"/>
        <v>7.8273944107604052</v>
      </c>
      <c r="Y31" s="18">
        <f t="shared" si="60"/>
        <v>1.7078377983005675</v>
      </c>
      <c r="Z31" s="18">
        <f t="shared" si="60"/>
        <v>4.2961515908266747</v>
      </c>
      <c r="AA31" s="18"/>
      <c r="AB31" s="18">
        <f t="shared" ref="AB31:AE31" si="61">AB13/AB$18*100</f>
        <v>5.1885789046386801</v>
      </c>
      <c r="AC31" s="18">
        <f t="shared" si="61"/>
        <v>8.9143187936124004</v>
      </c>
      <c r="AD31" s="18">
        <f t="shared" si="61"/>
        <v>2.2369992290441685</v>
      </c>
      <c r="AE31" s="18">
        <f t="shared" si="61"/>
        <v>5.3408214138380341</v>
      </c>
      <c r="AG31" t="str">
        <f>$A$13</f>
        <v>Caring, leisure and other service occupations</v>
      </c>
      <c r="AH31" s="18">
        <f t="shared" ref="AH31:AK31" si="62">AH13/AH$18*100</f>
        <v>14.643165082064336</v>
      </c>
      <c r="AI31" s="18">
        <f t="shared" si="62"/>
        <v>16.711719868797069</v>
      </c>
      <c r="AJ31" s="18">
        <f t="shared" si="62"/>
        <v>19.758363695867072</v>
      </c>
      <c r="AK31" s="18">
        <f t="shared" si="62"/>
        <v>16.134472242905186</v>
      </c>
      <c r="AL31" s="18"/>
      <c r="AM31" s="18">
        <f t="shared" ref="AM31:AP31" si="63">AM13/AM$18*100</f>
        <v>13.264618103637787</v>
      </c>
      <c r="AN31" s="18">
        <f t="shared" si="63"/>
        <v>16.122830671461298</v>
      </c>
      <c r="AO31" s="18">
        <f t="shared" si="63"/>
        <v>20.183424670583584</v>
      </c>
      <c r="AP31" s="18">
        <f t="shared" si="63"/>
        <v>15.276037308580047</v>
      </c>
      <c r="AQ31" s="18"/>
      <c r="AR31" s="18">
        <f t="shared" ref="AR31:AU31" si="64">AR13/AR$18*100</f>
        <v>13.617223995330635</v>
      </c>
      <c r="AS31" s="18">
        <f t="shared" si="64"/>
        <v>16.378505045561578</v>
      </c>
      <c r="AT31" s="18">
        <f t="shared" si="64"/>
        <v>20.521630315613816</v>
      </c>
      <c r="AU31" s="18">
        <f t="shared" si="64"/>
        <v>15.542914848151334</v>
      </c>
    </row>
    <row r="32" spans="1:47" x14ac:dyDescent="0.2">
      <c r="A32" t="str">
        <f>$A$14</f>
        <v>Sales and customer service occupations</v>
      </c>
      <c r="B32" s="18">
        <f t="shared" si="29"/>
        <v>4.9272350006713896</v>
      </c>
      <c r="C32" s="18">
        <f t="shared" ref="C32:O32" si="65">C14/C$18*100</f>
        <v>16.558051785934573</v>
      </c>
      <c r="D32" s="18">
        <f t="shared" si="65"/>
        <v>3.7517748897210166</v>
      </c>
      <c r="E32" s="18">
        <f t="shared" si="65"/>
        <v>8.0504860486300593</v>
      </c>
      <c r="F32" s="18"/>
      <c r="G32" s="18">
        <f t="shared" si="65"/>
        <v>4.4418488011433874</v>
      </c>
      <c r="H32" s="18">
        <f t="shared" si="65"/>
        <v>15.681820649588552</v>
      </c>
      <c r="I32" s="18">
        <f t="shared" si="65"/>
        <v>2.5411363984393289</v>
      </c>
      <c r="J32" s="18">
        <f t="shared" si="65"/>
        <v>7.5237343161393255</v>
      </c>
      <c r="K32" s="18"/>
      <c r="L32" s="18">
        <f t="shared" si="65"/>
        <v>4.2265761694964699</v>
      </c>
      <c r="M32" s="18">
        <f t="shared" si="65"/>
        <v>14.984787430358413</v>
      </c>
      <c r="N32" s="18">
        <f t="shared" si="65"/>
        <v>2.060077947523137</v>
      </c>
      <c r="O32" s="18">
        <f t="shared" si="65"/>
        <v>7.0138956799196599</v>
      </c>
      <c r="Q32" t="str">
        <f>$A$14</f>
        <v>Sales and customer service occupations</v>
      </c>
      <c r="R32" s="18">
        <f t="shared" ref="R32:U32" si="66">R14/R$18*100</f>
        <v>4.3058392307123254</v>
      </c>
      <c r="S32" s="18">
        <f t="shared" si="66"/>
        <v>19.974776414294723</v>
      </c>
      <c r="T32" s="18">
        <f t="shared" si="66"/>
        <v>3.3803359445555694</v>
      </c>
      <c r="U32" s="18">
        <f t="shared" si="66"/>
        <v>6.4901372088867069</v>
      </c>
      <c r="V32" s="18"/>
      <c r="W32" s="18">
        <f t="shared" ref="W32:Z32" si="67">W14/W$18*100</f>
        <v>4.0551722991789916</v>
      </c>
      <c r="X32" s="18">
        <f t="shared" si="67"/>
        <v>18.777779304583746</v>
      </c>
      <c r="Y32" s="18">
        <f t="shared" si="67"/>
        <v>2.4824265375975019</v>
      </c>
      <c r="Z32" s="18">
        <f t="shared" si="67"/>
        <v>6.3469152386503556</v>
      </c>
      <c r="AA32" s="18"/>
      <c r="AB32" s="18">
        <f>AB14/AB$18*100</f>
        <v>4.2372355584796022</v>
      </c>
      <c r="AC32" s="18">
        <f t="shared" ref="AC32:AE32" si="68">AC14/AC$18*100</f>
        <v>17.840442413566844</v>
      </c>
      <c r="AD32" s="18">
        <f t="shared" si="68"/>
        <v>1.9879761373410816</v>
      </c>
      <c r="AE32" s="18">
        <f t="shared" si="68"/>
        <v>6.2739311620289824</v>
      </c>
      <c r="AG32" t="str">
        <f>$A$14</f>
        <v>Sales and customer service occupations</v>
      </c>
      <c r="AH32" s="18">
        <f t="shared" ref="AH32:AK32" si="69">AH14/AH$18*100</f>
        <v>5.9195804647126034</v>
      </c>
      <c r="AI32" s="18">
        <f t="shared" si="69"/>
        <v>15.268616649660993</v>
      </c>
      <c r="AJ32" s="18">
        <f t="shared" si="69"/>
        <v>4.3486945666994021</v>
      </c>
      <c r="AK32" s="18">
        <f t="shared" si="69"/>
        <v>9.7305320390608649</v>
      </c>
      <c r="AL32" s="18"/>
      <c r="AM32" s="18">
        <f t="shared" ref="AM32:AP32" si="70">AM14/AM$18*100</f>
        <v>5.0203537248860659</v>
      </c>
      <c r="AN32" s="18">
        <f t="shared" si="70"/>
        <v>14.381909382463547</v>
      </c>
      <c r="AO32" s="18">
        <f t="shared" si="70"/>
        <v>2.6279953759978367</v>
      </c>
      <c r="AP32" s="18">
        <f t="shared" si="70"/>
        <v>8.7416427708577924</v>
      </c>
      <c r="AQ32" s="18"/>
      <c r="AR32" s="18">
        <f t="shared" ref="AR32:AU32" si="71">AR14/AR$18*100</f>
        <v>4.2115936727353311</v>
      </c>
      <c r="AS32" s="18">
        <f t="shared" si="71"/>
        <v>13.670230984785587</v>
      </c>
      <c r="AT32" s="18">
        <f t="shared" si="71"/>
        <v>2.1706519762593692</v>
      </c>
      <c r="AU32" s="18">
        <f t="shared" si="71"/>
        <v>7.783237235436034</v>
      </c>
    </row>
    <row r="33" spans="1:47" x14ac:dyDescent="0.2">
      <c r="A33" t="str">
        <f>$A$15</f>
        <v>Process, plant and machine operatives</v>
      </c>
      <c r="B33" s="18">
        <f t="shared" si="29"/>
        <v>6.2023925201017649</v>
      </c>
      <c r="C33" s="18">
        <f t="shared" ref="C33:O33" si="72">C15/C$18*100</f>
        <v>2.5914830834205991</v>
      </c>
      <c r="D33" s="18">
        <f t="shared" si="72"/>
        <v>6.3401321755799209</v>
      </c>
      <c r="E33" s="18">
        <f t="shared" si="72"/>
        <v>5.1989087445492954</v>
      </c>
      <c r="F33" s="18"/>
      <c r="G33" s="18">
        <f t="shared" si="72"/>
        <v>5.0770141275717027</v>
      </c>
      <c r="H33" s="18">
        <f t="shared" si="72"/>
        <v>2.867295932683982</v>
      </c>
      <c r="I33" s="18">
        <f t="shared" si="72"/>
        <v>6.3086855827916555</v>
      </c>
      <c r="J33" s="18">
        <f t="shared" si="72"/>
        <v>4.5907557825187153</v>
      </c>
      <c r="K33" s="18"/>
      <c r="L33" s="18">
        <f t="shared" si="72"/>
        <v>4.7746266999310283</v>
      </c>
      <c r="M33" s="18">
        <f t="shared" si="72"/>
        <v>3.8020159867153831</v>
      </c>
      <c r="N33" s="18">
        <f t="shared" si="72"/>
        <v>7.1492492910009116</v>
      </c>
      <c r="O33" s="18">
        <f t="shared" si="72"/>
        <v>4.8412532915433983</v>
      </c>
      <c r="Q33" t="str">
        <f>$A$15</f>
        <v>Process, plant and machine operatives</v>
      </c>
      <c r="R33" s="18">
        <f t="shared" ref="R33:U33" si="73">R15/R$18*100</f>
        <v>9.2926316036175898</v>
      </c>
      <c r="S33" s="18">
        <f t="shared" si="73"/>
        <v>7.2584672983463143</v>
      </c>
      <c r="T33" s="18">
        <f t="shared" si="73"/>
        <v>8.9319064463197346</v>
      </c>
      <c r="U33" s="18">
        <f t="shared" si="73"/>
        <v>8.9239115226271775</v>
      </c>
      <c r="V33" s="18"/>
      <c r="W33" s="18">
        <f t="shared" ref="W33:Z33" si="74">W15/W$18*100</f>
        <v>7.8465293148681559</v>
      </c>
      <c r="X33" s="18">
        <f t="shared" si="74"/>
        <v>8.0808698911151193</v>
      </c>
      <c r="Y33" s="18">
        <f t="shared" si="74"/>
        <v>9.0811534424358715</v>
      </c>
      <c r="Z33" s="18">
        <f t="shared" si="74"/>
        <v>8.0890558064667495</v>
      </c>
      <c r="AA33" s="18"/>
      <c r="AB33" s="18">
        <f t="shared" ref="AB33:AE33" si="75">AB15/AB$18*100</f>
        <v>7.4789040936708977</v>
      </c>
      <c r="AC33" s="18">
        <f t="shared" si="75"/>
        <v>8.9219343501514974</v>
      </c>
      <c r="AD33" s="18">
        <f t="shared" si="75"/>
        <v>10.189200810954739</v>
      </c>
      <c r="AE33" s="18">
        <f t="shared" si="75"/>
        <v>8.2070531096895785</v>
      </c>
      <c r="AG33" t="str">
        <f>$A$15</f>
        <v>Process, plant and machine operatives</v>
      </c>
      <c r="AH33" s="18">
        <f t="shared" ref="AH33:AK33" si="76">AH15/AH$18*100</f>
        <v>1.2673979714072594</v>
      </c>
      <c r="AI33" s="18">
        <f t="shared" si="76"/>
        <v>0.83021342264387143</v>
      </c>
      <c r="AJ33" s="18">
        <f t="shared" si="76"/>
        <v>2.1750302641425088</v>
      </c>
      <c r="AK33" s="18">
        <f t="shared" si="76"/>
        <v>1.1881543399876235</v>
      </c>
      <c r="AL33" s="18"/>
      <c r="AM33" s="18">
        <f t="shared" ref="AM33:AP33" si="77">AM15/AM$18*100</f>
        <v>0.93355528253787412</v>
      </c>
      <c r="AN33" s="18">
        <f t="shared" si="77"/>
        <v>0.6782539312284791</v>
      </c>
      <c r="AO33" s="18">
        <f t="shared" si="77"/>
        <v>2.2069261824190267</v>
      </c>
      <c r="AP33" s="18">
        <f t="shared" si="77"/>
        <v>0.97031041601500534</v>
      </c>
      <c r="AQ33" s="18"/>
      <c r="AR33" s="18">
        <f t="shared" ref="AR33:AU33" si="78">AR15/AR$18*100</f>
        <v>0.97358075282733458</v>
      </c>
      <c r="AS33" s="18">
        <f t="shared" si="78"/>
        <v>1.4451410403240299</v>
      </c>
      <c r="AT33" s="18">
        <f t="shared" si="78"/>
        <v>2.4872347607778167</v>
      </c>
      <c r="AU33" s="18">
        <f t="shared" si="78"/>
        <v>1.3418291907355127</v>
      </c>
    </row>
    <row r="34" spans="1:47" x14ac:dyDescent="0.2">
      <c r="A34" t="str">
        <f>$A$16</f>
        <v>Elementary occupations</v>
      </c>
      <c r="B34" s="18">
        <f t="shared" si="29"/>
        <v>8.134789235186215</v>
      </c>
      <c r="C34" s="18">
        <f t="shared" ref="C34:O34" si="79">C16/C$18*100</f>
        <v>23.007433934856472</v>
      </c>
      <c r="D34" s="18">
        <f t="shared" si="79"/>
        <v>4.442997445980204</v>
      </c>
      <c r="E34" s="18">
        <f t="shared" si="79"/>
        <v>11.802597960958254</v>
      </c>
      <c r="F34" s="18"/>
      <c r="G34" s="18">
        <f t="shared" si="79"/>
        <v>6.5705002066044811</v>
      </c>
      <c r="H34" s="18">
        <f t="shared" si="79"/>
        <v>20.548994924377482</v>
      </c>
      <c r="I34" s="18">
        <f t="shared" si="79"/>
        <v>3.9286854229571575</v>
      </c>
      <c r="J34" s="18">
        <f t="shared" si="79"/>
        <v>10.364500162940104</v>
      </c>
      <c r="K34" s="18"/>
      <c r="L34" s="18">
        <f t="shared" si="79"/>
        <v>5.7795932084954309</v>
      </c>
      <c r="M34" s="18">
        <f t="shared" si="79"/>
        <v>18.732914239715605</v>
      </c>
      <c r="N34" s="18">
        <f t="shared" si="79"/>
        <v>4.7797815753571822</v>
      </c>
      <c r="O34" s="18">
        <f t="shared" si="79"/>
        <v>9.3708980524146988</v>
      </c>
      <c r="Q34" t="str">
        <f>$A$16</f>
        <v>Elementary occupations</v>
      </c>
      <c r="R34" s="18">
        <f t="shared" ref="R34:U34" si="80">R16/R$18*100</f>
        <v>9.7213698503224428</v>
      </c>
      <c r="S34" s="18">
        <f t="shared" si="80"/>
        <v>30.28459711230434</v>
      </c>
      <c r="T34" s="18">
        <f t="shared" si="80"/>
        <v>4.6718215414826485</v>
      </c>
      <c r="U34" s="18">
        <f t="shared" si="80"/>
        <v>11.908869057109481</v>
      </c>
      <c r="V34" s="18"/>
      <c r="W34" s="18">
        <f t="shared" ref="W34:Z34" si="81">W16/W$18*100</f>
        <v>7.9284637916896825</v>
      </c>
      <c r="X34" s="18">
        <f t="shared" si="81"/>
        <v>26.093653451463439</v>
      </c>
      <c r="Y34" s="18">
        <f t="shared" si="81"/>
        <v>4.8008946076106502</v>
      </c>
      <c r="Z34" s="18">
        <f t="shared" si="81"/>
        <v>10.56190931893811</v>
      </c>
      <c r="AA34" s="18"/>
      <c r="AB34" s="18">
        <f t="shared" ref="AB34:AE34" si="82">AB16/AB$18*100</f>
        <v>6.7337911843019862</v>
      </c>
      <c r="AC34" s="18">
        <f t="shared" si="82"/>
        <v>23.19441589328337</v>
      </c>
      <c r="AD34" s="18">
        <f t="shared" si="82"/>
        <v>5.9828794701717136</v>
      </c>
      <c r="AE34" s="18">
        <f t="shared" si="82"/>
        <v>9.5405496321915884</v>
      </c>
      <c r="AG34" t="str">
        <f>$A$16</f>
        <v>Elementary occupations</v>
      </c>
      <c r="AH34" s="18">
        <f t="shared" ref="AH34:AK34" si="83">AH16/AH$18*100</f>
        <v>5.601080200009025</v>
      </c>
      <c r="AI34" s="18">
        <f t="shared" si="83"/>
        <v>20.261110799678594</v>
      </c>
      <c r="AJ34" s="18">
        <f t="shared" si="83"/>
        <v>4.0752664717514495</v>
      </c>
      <c r="AK34" s="18">
        <f t="shared" si="83"/>
        <v>11.688174618920888</v>
      </c>
      <c r="AL34" s="18"/>
      <c r="AM34" s="18">
        <f t="shared" ref="AM34:AP34" si="84">AM16/AM$18*100</f>
        <v>4.5388571762054202</v>
      </c>
      <c r="AN34" s="18">
        <f t="shared" si="84"/>
        <v>18.220939257325615</v>
      </c>
      <c r="AO34" s="18">
        <f t="shared" si="84"/>
        <v>2.638285532549447</v>
      </c>
      <c r="AP34" s="18">
        <f t="shared" si="84"/>
        <v>10.160198342271256</v>
      </c>
      <c r="AQ34" s="18"/>
      <c r="AR34" s="18">
        <f t="shared" ref="AR34:AU34" si="85">AR16/AR$18*100</f>
        <v>4.4384030047574177</v>
      </c>
      <c r="AS34" s="18">
        <f t="shared" si="85"/>
        <v>16.679131205659477</v>
      </c>
      <c r="AT34" s="18">
        <f t="shared" si="85"/>
        <v>2.9347324585898962</v>
      </c>
      <c r="AU34" s="18">
        <f t="shared" si="85"/>
        <v>9.1945112026054332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15.489498688313176</v>
      </c>
      <c r="C44" s="27">
        <f t="shared" ref="C44:E44" si="93">H8-C8</f>
        <v>12.34467809917528</v>
      </c>
      <c r="D44" s="27">
        <f t="shared" si="93"/>
        <v>2.8724258850154669</v>
      </c>
      <c r="E44" s="27">
        <f t="shared" si="93"/>
        <v>30.706602672503948</v>
      </c>
      <c r="F44" s="27"/>
      <c r="G44" s="27">
        <f>L8-G8</f>
        <v>23.005675590364604</v>
      </c>
      <c r="H44" s="27">
        <f t="shared" ref="H44:J44" si="94">M8-H8</f>
        <v>9.2153288619309279</v>
      </c>
      <c r="I44" s="27">
        <f t="shared" si="94"/>
        <v>6.474934766174421</v>
      </c>
      <c r="J44" s="27">
        <f t="shared" si="94"/>
        <v>38.695939218469903</v>
      </c>
      <c r="K44" s="27"/>
      <c r="L44" s="27">
        <f>L8-B8</f>
        <v>38.49517427867778</v>
      </c>
      <c r="M44" s="27">
        <f t="shared" ref="M44:O44" si="95">M8-C8</f>
        <v>21.560006961106208</v>
      </c>
      <c r="N44" s="27">
        <f t="shared" si="95"/>
        <v>9.3473606511898879</v>
      </c>
      <c r="O44" s="27">
        <f t="shared" si="95"/>
        <v>69.402541890973851</v>
      </c>
      <c r="Q44" t="str">
        <f>$A$8</f>
        <v>Managers, directors and senior officials</v>
      </c>
      <c r="R44" s="27">
        <f>W8-R8</f>
        <v>8.0033921183286196</v>
      </c>
      <c r="S44" s="27">
        <f t="shared" ref="S44:S52" si="96">X8-S8</f>
        <v>4.213390388553643</v>
      </c>
      <c r="T44" s="27">
        <f t="shared" ref="T44:T52" si="97">Y8-T8</f>
        <v>1.0077962304317225</v>
      </c>
      <c r="U44" s="27">
        <f t="shared" ref="U44:U52" si="98">Z8-U8</f>
        <v>13.224578737314005</v>
      </c>
      <c r="V44" s="27"/>
      <c r="W44" s="27">
        <f>AB8-W8</f>
        <v>6.8922551478050309</v>
      </c>
      <c r="X44" s="27">
        <f t="shared" ref="X44:X52" si="99">AC8-X8</f>
        <v>3.4457964019672342</v>
      </c>
      <c r="Y44" s="27">
        <f t="shared" ref="Y44:Y52" si="100">AD8-Y8</f>
        <v>4.5119784162210017</v>
      </c>
      <c r="Z44" s="27">
        <f t="shared" ref="Z44:Z52" si="101">AE8-Z8</f>
        <v>14.850029965993258</v>
      </c>
      <c r="AA44" s="27"/>
      <c r="AB44" s="27">
        <f>AB8-R8</f>
        <v>14.895647266133651</v>
      </c>
      <c r="AC44" s="27">
        <f t="shared" ref="AC44:AC52" si="102">AC8-S8</f>
        <v>7.6591867905208773</v>
      </c>
      <c r="AD44" s="27">
        <f t="shared" ref="AD44:AD52" si="103">AD8-T8</f>
        <v>5.5197746466527242</v>
      </c>
      <c r="AE44" s="27">
        <f t="shared" ref="AE44:AE52" si="104">AE8-U8</f>
        <v>28.074608703307263</v>
      </c>
      <c r="AG44" t="str">
        <f>$A$8</f>
        <v>Managers, directors and senior officials</v>
      </c>
      <c r="AH44" s="27">
        <f>AM8-AH8</f>
        <v>7.4861065699845923</v>
      </c>
      <c r="AI44" s="27">
        <f t="shared" ref="AI44:AI52" si="105">AN8-AI8</f>
        <v>8.1312877106216224</v>
      </c>
      <c r="AJ44" s="27">
        <f t="shared" ref="AJ44:AJ52" si="106">AO8-AJ8</f>
        <v>1.8646296545836893</v>
      </c>
      <c r="AK44" s="27">
        <f t="shared" ref="AK44:AK52" si="107">AP8-AK8</f>
        <v>17.4820239351899</v>
      </c>
      <c r="AL44" s="27"/>
      <c r="AM44" s="27">
        <f>AR8-AM8</f>
        <v>16.113420442559587</v>
      </c>
      <c r="AN44" s="27">
        <f t="shared" ref="AN44:AN52" si="108">AS8-AN8</f>
        <v>5.7695324599637239</v>
      </c>
      <c r="AO44" s="27">
        <f t="shared" ref="AO44:AO52" si="109">AT8-AO8</f>
        <v>1.9629563499534761</v>
      </c>
      <c r="AP44" s="27">
        <f t="shared" ref="AP44:AP52" si="110">AU8-AP8</f>
        <v>23.845909252476787</v>
      </c>
      <c r="AQ44" s="27"/>
      <c r="AR44" s="27">
        <f>AR8-AH8</f>
        <v>23.599527012544179</v>
      </c>
      <c r="AS44" s="27">
        <f t="shared" ref="AS44:AS52" si="111">AS8-AI8</f>
        <v>13.900820170585346</v>
      </c>
      <c r="AT44" s="27">
        <f t="shared" ref="AT44:AT52" si="112">AT8-AJ8</f>
        <v>3.8275860045371655</v>
      </c>
      <c r="AU44" s="27">
        <f t="shared" ref="AU44:AU52" si="113">AU8-AK8</f>
        <v>41.327933187666687</v>
      </c>
    </row>
    <row r="45" spans="1:47" x14ac:dyDescent="0.2">
      <c r="A45" t="str">
        <f>$A$9</f>
        <v>Professional occupations</v>
      </c>
      <c r="B45" s="27">
        <f t="shared" ref="B45:B54" si="114">G9-B9</f>
        <v>46.022561104597514</v>
      </c>
      <c r="C45" s="27">
        <f t="shared" ref="C45:C54" si="115">H9-C9</f>
        <v>20.238411439722086</v>
      </c>
      <c r="D45" s="27">
        <f t="shared" ref="D45:D54" si="116">I9-D9</f>
        <v>1.1018321439357379</v>
      </c>
      <c r="E45" s="27">
        <f t="shared" ref="E45:E54" si="117">J9-E9</f>
        <v>67.36280468825538</v>
      </c>
      <c r="F45" s="27"/>
      <c r="G45" s="27">
        <f t="shared" ref="G45:G54" si="118">L9-G9</f>
        <v>62.8019018704681</v>
      </c>
      <c r="H45" s="27">
        <f t="shared" ref="H45:H54" si="119">M9-H9</f>
        <v>17.917547874514781</v>
      </c>
      <c r="I45" s="27">
        <f t="shared" ref="I45:I54" si="120">N9-I9</f>
        <v>0.22955462643707847</v>
      </c>
      <c r="J45" s="27">
        <f t="shared" ref="J45:J54" si="121">O9-J9</f>
        <v>80.949004371420017</v>
      </c>
      <c r="K45" s="27"/>
      <c r="L45" s="27">
        <f t="shared" ref="L45:L54" si="122">L9-B9</f>
        <v>108.82446297506561</v>
      </c>
      <c r="M45" s="27">
        <f t="shared" ref="M45:M54" si="123">M9-C9</f>
        <v>38.155959314236867</v>
      </c>
      <c r="N45" s="27">
        <f t="shared" ref="N45:N54" si="124">N9-D9</f>
        <v>1.3313867703728164</v>
      </c>
      <c r="O45" s="27">
        <f t="shared" ref="O45:O54" si="125">O9-E9</f>
        <v>148.3118090596754</v>
      </c>
      <c r="Q45" t="str">
        <f>$A$9</f>
        <v>Professional occupations</v>
      </c>
      <c r="R45" s="27">
        <f t="shared" ref="R45:R52" si="126">W9-R9</f>
        <v>23.075570091416921</v>
      </c>
      <c r="S45" s="27">
        <f t="shared" si="96"/>
        <v>7.8202119034173521</v>
      </c>
      <c r="T45" s="27">
        <f t="shared" si="97"/>
        <v>-2.1204715002886907</v>
      </c>
      <c r="U45" s="27">
        <f t="shared" si="98"/>
        <v>28.775310494545579</v>
      </c>
      <c r="V45" s="27"/>
      <c r="W45" s="27">
        <f t="shared" ref="W45:W52" si="127">AB9-W9</f>
        <v>30.535288503460151</v>
      </c>
      <c r="X45" s="27">
        <f t="shared" si="99"/>
        <v>7.4548423956761845</v>
      </c>
      <c r="Y45" s="27">
        <f t="shared" si="100"/>
        <v>-1.2964536281942998</v>
      </c>
      <c r="Z45" s="27">
        <f t="shared" si="101"/>
        <v>36.693677270942061</v>
      </c>
      <c r="AA45" s="27"/>
      <c r="AB45" s="27">
        <f t="shared" ref="AB45:AB52" si="128">AB9-R9</f>
        <v>53.610858594877072</v>
      </c>
      <c r="AC45" s="27">
        <f t="shared" si="102"/>
        <v>15.275054299093537</v>
      </c>
      <c r="AD45" s="27">
        <f t="shared" si="103"/>
        <v>-3.4169251284829905</v>
      </c>
      <c r="AE45" s="27">
        <f t="shared" si="104"/>
        <v>65.46898776548764</v>
      </c>
      <c r="AG45" t="str">
        <f>$A$9</f>
        <v>Professional occupations</v>
      </c>
      <c r="AH45" s="27">
        <f t="shared" ref="AH45:AH52" si="129">AM9-AH9</f>
        <v>22.946991013180607</v>
      </c>
      <c r="AI45" s="27">
        <f t="shared" si="105"/>
        <v>12.418199536304719</v>
      </c>
      <c r="AJ45" s="27">
        <f t="shared" si="106"/>
        <v>3.2223036442244286</v>
      </c>
      <c r="AK45" s="27">
        <f t="shared" si="107"/>
        <v>38.587494193709716</v>
      </c>
      <c r="AL45" s="27"/>
      <c r="AM45" s="27">
        <f t="shared" ref="AM45:AM52" si="130">AR9-AM9</f>
        <v>32.266613367007864</v>
      </c>
      <c r="AN45" s="27">
        <f t="shared" si="108"/>
        <v>10.462705478838572</v>
      </c>
      <c r="AO45" s="27">
        <f t="shared" si="109"/>
        <v>1.5260082546313747</v>
      </c>
      <c r="AP45" s="27">
        <f t="shared" si="110"/>
        <v>44.255327100477842</v>
      </c>
      <c r="AQ45" s="27"/>
      <c r="AR45" s="27">
        <f t="shared" ref="AR45:AR52" si="131">AR9-AH9</f>
        <v>55.213604380188471</v>
      </c>
      <c r="AS45" s="27">
        <f t="shared" si="111"/>
        <v>22.880905015143291</v>
      </c>
      <c r="AT45" s="27">
        <f t="shared" si="112"/>
        <v>4.7483118988558033</v>
      </c>
      <c r="AU45" s="27">
        <f t="shared" si="113"/>
        <v>82.842821294187559</v>
      </c>
    </row>
    <row r="46" spans="1:47" x14ac:dyDescent="0.2">
      <c r="A46" t="str">
        <f>$A$10</f>
        <v>Associate professional occupations</v>
      </c>
      <c r="B46" s="27">
        <f t="shared" si="114"/>
        <v>18.789881248719695</v>
      </c>
      <c r="C46" s="27">
        <f t="shared" si="115"/>
        <v>9.1560267894817429</v>
      </c>
      <c r="D46" s="27">
        <f t="shared" si="116"/>
        <v>-2.1332020030862324</v>
      </c>
      <c r="E46" s="27">
        <f t="shared" si="117"/>
        <v>25.812706035115156</v>
      </c>
      <c r="F46" s="27"/>
      <c r="G46" s="27">
        <f t="shared" si="118"/>
        <v>13.153033276068356</v>
      </c>
      <c r="H46" s="27">
        <f t="shared" si="119"/>
        <v>2.372350969039509</v>
      </c>
      <c r="I46" s="27">
        <f t="shared" si="120"/>
        <v>1.7077848948406711</v>
      </c>
      <c r="J46" s="27">
        <f t="shared" si="121"/>
        <v>17.233169139948586</v>
      </c>
      <c r="K46" s="27"/>
      <c r="L46" s="27">
        <f t="shared" si="122"/>
        <v>31.942914524788051</v>
      </c>
      <c r="M46" s="27">
        <f t="shared" si="123"/>
        <v>11.528377758521252</v>
      </c>
      <c r="N46" s="27">
        <f t="shared" si="124"/>
        <v>-0.42541710824556134</v>
      </c>
      <c r="O46" s="27">
        <f t="shared" si="125"/>
        <v>43.045875175063742</v>
      </c>
      <c r="Q46" t="str">
        <f>$A$10</f>
        <v>Associate professional occupations</v>
      </c>
      <c r="R46" s="27">
        <f t="shared" si="126"/>
        <v>7.9589148615098821</v>
      </c>
      <c r="S46" s="27">
        <f t="shared" si="96"/>
        <v>4.0788061711740387</v>
      </c>
      <c r="T46" s="27">
        <f t="shared" si="97"/>
        <v>-2.7127341594591634</v>
      </c>
      <c r="U46" s="27">
        <f t="shared" si="98"/>
        <v>9.3249868732247307</v>
      </c>
      <c r="V46" s="27"/>
      <c r="W46" s="27">
        <f>AB10-W10</f>
        <v>1.0117755231962491</v>
      </c>
      <c r="X46" s="27">
        <f t="shared" si="99"/>
        <v>-1.060431735736195</v>
      </c>
      <c r="Y46" s="27">
        <f t="shared" si="100"/>
        <v>-4.414144932010089E-2</v>
      </c>
      <c r="Z46" s="27">
        <f t="shared" si="101"/>
        <v>-9.2797661860032576E-2</v>
      </c>
      <c r="AA46" s="27"/>
      <c r="AB46" s="27">
        <f t="shared" si="128"/>
        <v>8.9706903847061312</v>
      </c>
      <c r="AC46" s="27">
        <f t="shared" si="102"/>
        <v>3.0183744354378437</v>
      </c>
      <c r="AD46" s="27">
        <f t="shared" si="103"/>
        <v>-2.7568756087792643</v>
      </c>
      <c r="AE46" s="27">
        <f t="shared" si="104"/>
        <v>9.2321892113646982</v>
      </c>
      <c r="AG46" t="str">
        <f>$A$10</f>
        <v>Associate professional occupations</v>
      </c>
      <c r="AH46" s="27">
        <f t="shared" si="129"/>
        <v>10.830966387209806</v>
      </c>
      <c r="AI46" s="27">
        <f t="shared" si="105"/>
        <v>5.077220618307706</v>
      </c>
      <c r="AJ46" s="27">
        <f t="shared" si="106"/>
        <v>0.57953215637293454</v>
      </c>
      <c r="AK46" s="27">
        <f t="shared" si="107"/>
        <v>16.487719161890453</v>
      </c>
      <c r="AL46" s="27"/>
      <c r="AM46" s="27">
        <f t="shared" si="130"/>
        <v>12.141257752871979</v>
      </c>
      <c r="AN46" s="27">
        <f t="shared" si="108"/>
        <v>3.4327827047756827</v>
      </c>
      <c r="AO46" s="27">
        <f t="shared" si="109"/>
        <v>1.751926344160772</v>
      </c>
      <c r="AP46" s="27">
        <f t="shared" si="110"/>
        <v>17.32596680180842</v>
      </c>
      <c r="AQ46" s="27"/>
      <c r="AR46" s="27">
        <f t="shared" si="131"/>
        <v>22.972224140081785</v>
      </c>
      <c r="AS46" s="27">
        <f t="shared" si="111"/>
        <v>8.5100033230833887</v>
      </c>
      <c r="AT46" s="27">
        <f t="shared" si="112"/>
        <v>2.3314585005337065</v>
      </c>
      <c r="AU46" s="27">
        <f t="shared" si="113"/>
        <v>33.813685963698873</v>
      </c>
    </row>
    <row r="47" spans="1:47" x14ac:dyDescent="0.2">
      <c r="A47" t="str">
        <f>$A$11</f>
        <v>Administrative and secretarial occupations</v>
      </c>
      <c r="B47" s="27">
        <f t="shared" si="114"/>
        <v>-3.0502461307284108</v>
      </c>
      <c r="C47" s="27">
        <f t="shared" si="115"/>
        <v>1.2298180605767612</v>
      </c>
      <c r="D47" s="27">
        <f t="shared" si="116"/>
        <v>-1.5414961999353967</v>
      </c>
      <c r="E47" s="27">
        <f t="shared" si="117"/>
        <v>-3.3619242700870302</v>
      </c>
      <c r="F47" s="27"/>
      <c r="G47" s="27">
        <f t="shared" si="118"/>
        <v>-19.090376153581573</v>
      </c>
      <c r="H47" s="27">
        <f t="shared" si="119"/>
        <v>-14.1783938440214</v>
      </c>
      <c r="I47" s="27">
        <f t="shared" si="120"/>
        <v>0.83208376265759654</v>
      </c>
      <c r="J47" s="27">
        <f t="shared" si="121"/>
        <v>-32.43668623494537</v>
      </c>
      <c r="K47" s="27"/>
      <c r="L47" s="27">
        <f t="shared" si="122"/>
        <v>-22.140622284309984</v>
      </c>
      <c r="M47" s="27">
        <f t="shared" si="123"/>
        <v>-12.948575783444639</v>
      </c>
      <c r="N47" s="27">
        <f t="shared" si="124"/>
        <v>-0.70941243727780012</v>
      </c>
      <c r="O47" s="27">
        <f t="shared" si="125"/>
        <v>-35.7986105050324</v>
      </c>
      <c r="Q47" t="str">
        <f>$A$11</f>
        <v>Administrative and secretarial occupations</v>
      </c>
      <c r="R47" s="27">
        <f t="shared" si="126"/>
        <v>1.6976014649209432</v>
      </c>
      <c r="S47" s="27">
        <f t="shared" si="96"/>
        <v>1.8584651716297813</v>
      </c>
      <c r="T47" s="27">
        <f t="shared" si="97"/>
        <v>-0.65707680531676793</v>
      </c>
      <c r="U47" s="27">
        <f t="shared" si="98"/>
        <v>2.8989898312339548</v>
      </c>
      <c r="V47" s="27"/>
      <c r="W47" s="27">
        <f t="shared" si="127"/>
        <v>0.95899845400377615</v>
      </c>
      <c r="X47" s="27">
        <f t="shared" si="99"/>
        <v>-1.2369708720262302</v>
      </c>
      <c r="Y47" s="27">
        <f t="shared" si="100"/>
        <v>1.0754144937793684</v>
      </c>
      <c r="Z47" s="27">
        <f t="shared" si="101"/>
        <v>0.79744207575691206</v>
      </c>
      <c r="AA47" s="27"/>
      <c r="AB47" s="27">
        <f t="shared" si="128"/>
        <v>2.6565999189247194</v>
      </c>
      <c r="AC47" s="27">
        <f t="shared" si="102"/>
        <v>0.62149429960355107</v>
      </c>
      <c r="AD47" s="27">
        <f t="shared" si="103"/>
        <v>0.41833768846260044</v>
      </c>
      <c r="AE47" s="27">
        <f t="shared" si="104"/>
        <v>3.6964319069908669</v>
      </c>
      <c r="AG47" t="str">
        <f>$A$11</f>
        <v>Administrative and secretarial occupations</v>
      </c>
      <c r="AH47" s="27">
        <f t="shared" si="129"/>
        <v>-4.7478475956492332</v>
      </c>
      <c r="AI47" s="27">
        <f t="shared" si="105"/>
        <v>-0.62864711105299875</v>
      </c>
      <c r="AJ47" s="27">
        <f t="shared" si="106"/>
        <v>-0.88441939461862873</v>
      </c>
      <c r="AK47" s="27">
        <f t="shared" si="107"/>
        <v>-6.2609141013208784</v>
      </c>
      <c r="AL47" s="27"/>
      <c r="AM47" s="27">
        <f t="shared" si="130"/>
        <v>-20.049374607585378</v>
      </c>
      <c r="AN47" s="27">
        <f t="shared" si="108"/>
        <v>-12.941422971995188</v>
      </c>
      <c r="AO47" s="27">
        <f t="shared" si="109"/>
        <v>-0.24333073112177495</v>
      </c>
      <c r="AP47" s="27">
        <f>AU11-AP11</f>
        <v>-33.234128310702317</v>
      </c>
      <c r="AQ47" s="27"/>
      <c r="AR47" s="27">
        <f t="shared" si="131"/>
        <v>-24.797222203234611</v>
      </c>
      <c r="AS47" s="27">
        <f t="shared" si="111"/>
        <v>-13.570070083048186</v>
      </c>
      <c r="AT47" s="27">
        <f t="shared" si="112"/>
        <v>-1.1277501257404037</v>
      </c>
      <c r="AU47" s="27">
        <f t="shared" si="113"/>
        <v>-39.495042412023196</v>
      </c>
    </row>
    <row r="48" spans="1:47" x14ac:dyDescent="0.2">
      <c r="A48" t="str">
        <f>$A$12</f>
        <v>Skilled trades occupations</v>
      </c>
      <c r="B48" s="27">
        <f t="shared" si="114"/>
        <v>-16.776566038086983</v>
      </c>
      <c r="C48" s="27">
        <f t="shared" si="115"/>
        <v>-1.6396224324264104</v>
      </c>
      <c r="D48" s="27">
        <f t="shared" si="116"/>
        <v>-3.8265746023845821</v>
      </c>
      <c r="E48" s="27">
        <f t="shared" si="117"/>
        <v>-22.242763072897958</v>
      </c>
      <c r="F48" s="27"/>
      <c r="G48" s="27">
        <f t="shared" si="118"/>
        <v>-7.0577921149375271</v>
      </c>
      <c r="H48" s="27">
        <f t="shared" si="119"/>
        <v>4.2256515046175167</v>
      </c>
      <c r="I48" s="27">
        <f t="shared" si="120"/>
        <v>13.809179416023923</v>
      </c>
      <c r="J48" s="27">
        <f t="shared" si="121"/>
        <v>10.977038805703899</v>
      </c>
      <c r="K48" s="27"/>
      <c r="L48" s="27">
        <f t="shared" si="122"/>
        <v>-23.83435815302451</v>
      </c>
      <c r="M48" s="27">
        <f t="shared" si="123"/>
        <v>2.5860290721911063</v>
      </c>
      <c r="N48" s="27">
        <f t="shared" si="124"/>
        <v>9.982604813639341</v>
      </c>
      <c r="O48" s="27">
        <f t="shared" si="125"/>
        <v>-11.265724267194059</v>
      </c>
      <c r="Q48" t="str">
        <f>$A$12</f>
        <v>Skilled trades occupations</v>
      </c>
      <c r="R48" s="27">
        <f t="shared" si="126"/>
        <v>-16.548658355900457</v>
      </c>
      <c r="S48" s="27">
        <f t="shared" si="96"/>
        <v>-1.4146126225219025</v>
      </c>
      <c r="T48" s="27">
        <f t="shared" si="97"/>
        <v>-3.3579932690322352</v>
      </c>
      <c r="U48" s="27">
        <f t="shared" si="98"/>
        <v>-21.321264247454593</v>
      </c>
      <c r="V48" s="27"/>
      <c r="W48" s="27">
        <f t="shared" si="127"/>
        <v>-10.407617331358907</v>
      </c>
      <c r="X48" s="27">
        <f t="shared" si="99"/>
        <v>2.6771552398893537</v>
      </c>
      <c r="Y48" s="27">
        <f t="shared" si="100"/>
        <v>10.932832829766504</v>
      </c>
      <c r="Z48" s="27">
        <f t="shared" si="101"/>
        <v>3.2023707382969633</v>
      </c>
      <c r="AA48" s="27"/>
      <c r="AB48" s="27">
        <f t="shared" si="128"/>
        <v>-26.956275687259364</v>
      </c>
      <c r="AC48" s="27">
        <f t="shared" si="102"/>
        <v>1.2625426173674512</v>
      </c>
      <c r="AD48" s="27">
        <f t="shared" si="103"/>
        <v>7.5748395607342687</v>
      </c>
      <c r="AE48" s="27">
        <f t="shared" si="104"/>
        <v>-18.11889350915763</v>
      </c>
      <c r="AG48" t="str">
        <f>$A$12</f>
        <v>Skilled trades occupations</v>
      </c>
      <c r="AH48" s="27">
        <f t="shared" si="129"/>
        <v>-0.22790768218647273</v>
      </c>
      <c r="AI48" s="27">
        <f t="shared" si="105"/>
        <v>-0.22500980990451502</v>
      </c>
      <c r="AJ48" s="27">
        <f t="shared" si="106"/>
        <v>-0.46858133335232299</v>
      </c>
      <c r="AK48" s="27">
        <f t="shared" si="107"/>
        <v>-0.92149882544330808</v>
      </c>
      <c r="AL48" s="27"/>
      <c r="AM48" s="27">
        <f t="shared" si="130"/>
        <v>3.3498252164213138</v>
      </c>
      <c r="AN48" s="27">
        <f t="shared" si="108"/>
        <v>1.5484962647281639</v>
      </c>
      <c r="AO48" s="27">
        <f t="shared" si="109"/>
        <v>2.8763465862574122</v>
      </c>
      <c r="AP48" s="27">
        <f t="shared" si="110"/>
        <v>7.7746680674068855</v>
      </c>
      <c r="AQ48" s="27"/>
      <c r="AR48" s="27">
        <f t="shared" si="131"/>
        <v>3.1219175342348411</v>
      </c>
      <c r="AS48" s="27">
        <f t="shared" si="111"/>
        <v>1.3234864548236489</v>
      </c>
      <c r="AT48" s="27">
        <f t="shared" si="112"/>
        <v>2.4077652529050892</v>
      </c>
      <c r="AU48" s="27">
        <f t="shared" si="113"/>
        <v>6.8531692419635775</v>
      </c>
    </row>
    <row r="49" spans="1:47" x14ac:dyDescent="0.2">
      <c r="A49" t="str">
        <f>$A$13</f>
        <v>Caring, leisure and other service occupations</v>
      </c>
      <c r="B49" s="27">
        <f t="shared" si="114"/>
        <v>-3.3469139430660846</v>
      </c>
      <c r="C49" s="27">
        <f t="shared" si="115"/>
        <v>3.0795860041347396</v>
      </c>
      <c r="D49" s="27">
        <f t="shared" si="116"/>
        <v>0.64145712719927062</v>
      </c>
      <c r="E49" s="27">
        <f t="shared" si="117"/>
        <v>0.37412918826788655</v>
      </c>
      <c r="F49" s="27"/>
      <c r="G49" s="27">
        <f t="shared" si="118"/>
        <v>18.55087185206763</v>
      </c>
      <c r="H49" s="27">
        <f t="shared" si="119"/>
        <v>5.6709873772991415</v>
      </c>
      <c r="I49" s="27">
        <f t="shared" si="120"/>
        <v>4.1555674283473252</v>
      </c>
      <c r="J49" s="27">
        <f t="shared" si="121"/>
        <v>28.377426657714096</v>
      </c>
      <c r="K49" s="27"/>
      <c r="L49" s="27">
        <f t="shared" si="122"/>
        <v>15.203957909001545</v>
      </c>
      <c r="M49" s="27">
        <f t="shared" si="123"/>
        <v>8.7505733814338811</v>
      </c>
      <c r="N49" s="27">
        <f t="shared" si="124"/>
        <v>4.7970245555465958</v>
      </c>
      <c r="O49" s="27">
        <f t="shared" si="125"/>
        <v>28.751555845981983</v>
      </c>
      <c r="Q49" t="str">
        <f>$A$13</f>
        <v>Caring, leisure and other service occupations</v>
      </c>
      <c r="R49" s="27">
        <f t="shared" si="126"/>
        <v>-1.3316433084851909</v>
      </c>
      <c r="S49" s="27">
        <f t="shared" si="96"/>
        <v>2.0212296108992192</v>
      </c>
      <c r="T49" s="27">
        <f t="shared" si="97"/>
        <v>-0.20755243524462053</v>
      </c>
      <c r="U49" s="27">
        <f t="shared" si="98"/>
        <v>0.48203386716940599</v>
      </c>
      <c r="V49" s="27"/>
      <c r="W49" s="27">
        <f t="shared" si="127"/>
        <v>9.6273161770739648</v>
      </c>
      <c r="X49" s="27">
        <f t="shared" si="99"/>
        <v>3.603037062896318</v>
      </c>
      <c r="Y49" s="27">
        <f t="shared" si="100"/>
        <v>1.3927349038931292</v>
      </c>
      <c r="Z49" s="27">
        <f t="shared" si="101"/>
        <v>14.623088143863413</v>
      </c>
      <c r="AA49" s="27"/>
      <c r="AB49" s="27">
        <f t="shared" si="128"/>
        <v>8.295672868588774</v>
      </c>
      <c r="AC49" s="27">
        <f t="shared" si="102"/>
        <v>5.6242666737955371</v>
      </c>
      <c r="AD49" s="27">
        <f t="shared" si="103"/>
        <v>1.1851824686485086</v>
      </c>
      <c r="AE49" s="27">
        <f t="shared" si="104"/>
        <v>15.105122011032819</v>
      </c>
      <c r="AG49" t="str">
        <f>$A$13</f>
        <v>Caring, leisure and other service occupations</v>
      </c>
      <c r="AH49" s="27">
        <f t="shared" si="129"/>
        <v>-2.0152706345808156</v>
      </c>
      <c r="AI49" s="27">
        <f t="shared" si="105"/>
        <v>1.0583563932354991</v>
      </c>
      <c r="AJ49" s="27">
        <f t="shared" si="106"/>
        <v>0.84900956244388937</v>
      </c>
      <c r="AK49" s="27">
        <f t="shared" si="107"/>
        <v>-0.10790467890143418</v>
      </c>
      <c r="AL49" s="27"/>
      <c r="AM49" s="27">
        <f t="shared" si="130"/>
        <v>8.923555674993672</v>
      </c>
      <c r="AN49" s="27">
        <f t="shared" si="108"/>
        <v>2.0679503144028217</v>
      </c>
      <c r="AO49" s="27">
        <f t="shared" si="109"/>
        <v>2.7628325244542005</v>
      </c>
      <c r="AP49" s="27">
        <f t="shared" si="110"/>
        <v>13.754338513850712</v>
      </c>
      <c r="AQ49" s="27"/>
      <c r="AR49" s="27">
        <f t="shared" si="131"/>
        <v>6.9082850404128564</v>
      </c>
      <c r="AS49" s="27">
        <f t="shared" si="111"/>
        <v>3.1263067076383209</v>
      </c>
      <c r="AT49" s="27">
        <f t="shared" si="112"/>
        <v>3.6118420868980898</v>
      </c>
      <c r="AU49" s="27">
        <f t="shared" si="113"/>
        <v>13.646433834949278</v>
      </c>
    </row>
    <row r="50" spans="1:47" x14ac:dyDescent="0.2">
      <c r="A50" t="str">
        <f>$A$14</f>
        <v>Sales and customer service occupations</v>
      </c>
      <c r="B50" s="27">
        <f t="shared" si="114"/>
        <v>-3.9807524960109717</v>
      </c>
      <c r="C50" s="27">
        <f t="shared" si="115"/>
        <v>2.5218072882625506</v>
      </c>
      <c r="D50" s="27">
        <f t="shared" si="116"/>
        <v>-3.6340668769846953</v>
      </c>
      <c r="E50" s="27">
        <f t="shared" si="117"/>
        <v>-5.0930120847331182</v>
      </c>
      <c r="F50" s="27"/>
      <c r="G50" s="27">
        <f t="shared" si="118"/>
        <v>1.4508374087713989</v>
      </c>
      <c r="H50" s="27">
        <f t="shared" si="119"/>
        <v>-0.20730852888827656</v>
      </c>
      <c r="I50" s="27">
        <f t="shared" si="120"/>
        <v>-0.57957965685533352</v>
      </c>
      <c r="J50" s="27">
        <f t="shared" si="121"/>
        <v>0.66394922302782788</v>
      </c>
      <c r="K50" s="27"/>
      <c r="L50" s="27">
        <f t="shared" si="122"/>
        <v>-2.5299150872395728</v>
      </c>
      <c r="M50" s="27">
        <f t="shared" si="123"/>
        <v>2.3144987593742741</v>
      </c>
      <c r="N50" s="27">
        <f t="shared" si="124"/>
        <v>-4.2136465338400289</v>
      </c>
      <c r="O50" s="27">
        <f t="shared" si="125"/>
        <v>-4.4290628617052903</v>
      </c>
      <c r="Q50" t="str">
        <f>$A$14</f>
        <v>Sales and customer service occupations</v>
      </c>
      <c r="R50" s="27">
        <f t="shared" si="126"/>
        <v>-1.6598750634632751</v>
      </c>
      <c r="S50" s="27">
        <f t="shared" si="96"/>
        <v>2.9833007295392697</v>
      </c>
      <c r="T50" s="27">
        <f t="shared" si="97"/>
        <v>-1.8279783265996983</v>
      </c>
      <c r="U50" s="27">
        <f t="shared" si="98"/>
        <v>-0.50455266052370007</v>
      </c>
      <c r="V50" s="27"/>
      <c r="W50" s="27">
        <f t="shared" si="127"/>
        <v>2.733740221788473</v>
      </c>
      <c r="X50" s="27">
        <f t="shared" si="99"/>
        <v>1.8566052180681112</v>
      </c>
      <c r="Y50" s="27">
        <f t="shared" si="100"/>
        <v>-0.33012803478245578</v>
      </c>
      <c r="Z50" s="27">
        <f t="shared" si="101"/>
        <v>4.2602174050741155</v>
      </c>
      <c r="AA50" s="27"/>
      <c r="AB50" s="27">
        <f t="shared" si="128"/>
        <v>1.0738651583251979</v>
      </c>
      <c r="AC50" s="27">
        <f t="shared" si="102"/>
        <v>4.8399059476073809</v>
      </c>
      <c r="AD50" s="27">
        <f t="shared" si="103"/>
        <v>-2.1581063613821541</v>
      </c>
      <c r="AE50" s="27">
        <f t="shared" si="104"/>
        <v>3.7556647445504154</v>
      </c>
      <c r="AG50" t="str">
        <f>$A$14</f>
        <v>Sales and customer service occupations</v>
      </c>
      <c r="AH50" s="27">
        <f t="shared" si="129"/>
        <v>-2.3208774325476611</v>
      </c>
      <c r="AI50" s="27">
        <f t="shared" si="105"/>
        <v>-0.46149344127670844</v>
      </c>
      <c r="AJ50" s="27">
        <f t="shared" si="106"/>
        <v>-1.8060885503850037</v>
      </c>
      <c r="AK50" s="27">
        <f t="shared" si="107"/>
        <v>-4.5884594242093755</v>
      </c>
      <c r="AL50" s="27"/>
      <c r="AM50" s="27">
        <f t="shared" si="130"/>
        <v>-1.2829028130170848</v>
      </c>
      <c r="AN50" s="27">
        <f t="shared" si="108"/>
        <v>-2.0639137469564446</v>
      </c>
      <c r="AO50" s="27">
        <f t="shared" si="109"/>
        <v>-0.24945162207287375</v>
      </c>
      <c r="AP50" s="27">
        <f t="shared" si="110"/>
        <v>-3.5962681820464013</v>
      </c>
      <c r="AQ50" s="27"/>
      <c r="AR50" s="27">
        <f t="shared" si="131"/>
        <v>-3.6037802455647459</v>
      </c>
      <c r="AS50" s="27">
        <f t="shared" si="111"/>
        <v>-2.525407188233153</v>
      </c>
      <c r="AT50" s="27">
        <f t="shared" si="112"/>
        <v>-2.0555401724578775</v>
      </c>
      <c r="AU50" s="27">
        <f t="shared" si="113"/>
        <v>-8.1847276062557768</v>
      </c>
    </row>
    <row r="51" spans="1:47" x14ac:dyDescent="0.2">
      <c r="A51" t="str">
        <f>$A$15</f>
        <v>Process, plant and machine operatives</v>
      </c>
      <c r="B51" s="27">
        <f t="shared" si="114"/>
        <v>-10.666451234716668</v>
      </c>
      <c r="C51" s="27">
        <f t="shared" si="115"/>
        <v>2.7968376958531262</v>
      </c>
      <c r="D51" s="27">
        <f t="shared" si="116"/>
        <v>-0.6545978991704331</v>
      </c>
      <c r="E51" s="27">
        <f t="shared" si="117"/>
        <v>-8.5242114380339729</v>
      </c>
      <c r="F51" s="27"/>
      <c r="G51" s="27">
        <f t="shared" si="118"/>
        <v>0.9880582987038693</v>
      </c>
      <c r="H51" s="27">
        <f t="shared" si="119"/>
        <v>6.4134778190760393</v>
      </c>
      <c r="I51" s="27">
        <f t="shared" si="120"/>
        <v>4.8251268752484187</v>
      </c>
      <c r="J51" s="27">
        <f t="shared" si="121"/>
        <v>12.226662993028327</v>
      </c>
      <c r="K51" s="27"/>
      <c r="L51" s="27">
        <f t="shared" si="122"/>
        <v>-9.6783929360127985</v>
      </c>
      <c r="M51" s="27">
        <f t="shared" si="123"/>
        <v>9.2103155149291656</v>
      </c>
      <c r="N51" s="27">
        <f t="shared" si="124"/>
        <v>4.1705289760779856</v>
      </c>
      <c r="O51" s="27">
        <f t="shared" si="125"/>
        <v>3.7024515549943544</v>
      </c>
      <c r="Q51" t="str">
        <f>$A$15</f>
        <v>Process, plant and machine operatives</v>
      </c>
      <c r="R51" s="27">
        <f t="shared" si="126"/>
        <v>-9.5470733436486199</v>
      </c>
      <c r="S51" s="27">
        <f t="shared" si="96"/>
        <v>3.2469642551422684</v>
      </c>
      <c r="T51" s="27">
        <f t="shared" si="97"/>
        <v>-0.73169556247157885</v>
      </c>
      <c r="U51" s="27">
        <f t="shared" si="98"/>
        <v>-7.0318046509779322</v>
      </c>
      <c r="V51" s="27"/>
      <c r="W51" s="27">
        <f t="shared" si="127"/>
        <v>0.28479778072701833</v>
      </c>
      <c r="X51" s="27">
        <f t="shared" si="99"/>
        <v>3.1815973147687799</v>
      </c>
      <c r="Y51" s="27">
        <f t="shared" si="100"/>
        <v>4.2273799519258297</v>
      </c>
      <c r="Z51" s="27">
        <f t="shared" si="101"/>
        <v>7.6937750474216244</v>
      </c>
      <c r="AA51" s="27"/>
      <c r="AB51" s="27">
        <f t="shared" si="128"/>
        <v>-9.2622755629216016</v>
      </c>
      <c r="AC51" s="27">
        <f t="shared" si="102"/>
        <v>6.4285615699110483</v>
      </c>
      <c r="AD51" s="27">
        <f t="shared" si="103"/>
        <v>3.4956843894542509</v>
      </c>
      <c r="AE51" s="27">
        <f t="shared" si="104"/>
        <v>0.66197039644369227</v>
      </c>
      <c r="AG51" t="str">
        <f>$A$15</f>
        <v>Process, plant and machine operatives</v>
      </c>
      <c r="AH51" s="27">
        <f t="shared" si="129"/>
        <v>-1.1193778910680328</v>
      </c>
      <c r="AI51" s="27">
        <f t="shared" si="105"/>
        <v>-0.45012655928913858</v>
      </c>
      <c r="AJ51" s="27">
        <f t="shared" si="106"/>
        <v>7.7097663301143537E-2</v>
      </c>
      <c r="AK51" s="27">
        <f t="shared" si="107"/>
        <v>-1.4924067870560283</v>
      </c>
      <c r="AL51" s="27"/>
      <c r="AM51" s="27">
        <f t="shared" si="130"/>
        <v>0.70326051797688915</v>
      </c>
      <c r="AN51" s="27">
        <f t="shared" si="108"/>
        <v>3.2318805043072718</v>
      </c>
      <c r="AO51" s="27">
        <f t="shared" si="109"/>
        <v>0.59774692332260626</v>
      </c>
      <c r="AP51" s="27">
        <f t="shared" si="110"/>
        <v>4.5328879456067668</v>
      </c>
      <c r="AQ51" s="27"/>
      <c r="AR51" s="27">
        <f t="shared" si="131"/>
        <v>-0.41611737309114361</v>
      </c>
      <c r="AS51" s="27">
        <f t="shared" si="111"/>
        <v>2.7817539450181332</v>
      </c>
      <c r="AT51" s="27">
        <f t="shared" si="112"/>
        <v>0.6748445866237498</v>
      </c>
      <c r="AU51" s="27">
        <f t="shared" si="113"/>
        <v>3.0404811585507385</v>
      </c>
    </row>
    <row r="52" spans="1:47" x14ac:dyDescent="0.2">
      <c r="A52" t="str">
        <f>$A$16</f>
        <v>Elementary occupations</v>
      </c>
      <c r="B52" s="27">
        <f t="shared" si="114"/>
        <v>-14.960408582189544</v>
      </c>
      <c r="C52" s="27">
        <f t="shared" si="115"/>
        <v>-3.7143983041355568</v>
      </c>
      <c r="D52" s="27">
        <f t="shared" si="116"/>
        <v>-1.7995248320656785</v>
      </c>
      <c r="E52" s="27">
        <f t="shared" si="117"/>
        <v>-20.4743317183908</v>
      </c>
      <c r="F52" s="27"/>
      <c r="G52" s="27">
        <f t="shared" si="118"/>
        <v>-3.4753957302157374</v>
      </c>
      <c r="H52" s="27">
        <f t="shared" si="119"/>
        <v>-5.7545180570776751</v>
      </c>
      <c r="I52" s="27">
        <f t="shared" si="120"/>
        <v>4.0134096129270276</v>
      </c>
      <c r="J52" s="27">
        <f t="shared" si="121"/>
        <v>-5.2165041743663778</v>
      </c>
      <c r="K52" s="27"/>
      <c r="L52" s="27">
        <f t="shared" si="122"/>
        <v>-18.435804312405281</v>
      </c>
      <c r="M52" s="27">
        <f t="shared" si="123"/>
        <v>-9.4689163612132319</v>
      </c>
      <c r="N52" s="27">
        <f t="shared" si="124"/>
        <v>2.2138847808613491</v>
      </c>
      <c r="O52" s="27">
        <f t="shared" si="125"/>
        <v>-25.690835892757178</v>
      </c>
      <c r="Q52" t="str">
        <f>$A$16</f>
        <v>Elementary occupations</v>
      </c>
      <c r="R52" s="27">
        <f t="shared" si="126"/>
        <v>-11.83331802296474</v>
      </c>
      <c r="S52" s="27">
        <f t="shared" si="96"/>
        <v>0.43576967183789606</v>
      </c>
      <c r="T52" s="27">
        <f t="shared" si="97"/>
        <v>-0.29981236494388952</v>
      </c>
      <c r="U52" s="27">
        <f t="shared" si="98"/>
        <v>-11.697360716070747</v>
      </c>
      <c r="V52" s="27"/>
      <c r="W52" s="27">
        <f t="shared" si="127"/>
        <v>-5.4352193843737879</v>
      </c>
      <c r="X52" s="27">
        <f t="shared" si="99"/>
        <v>-0.4771421958001909</v>
      </c>
      <c r="Y52" s="27">
        <f t="shared" si="100"/>
        <v>3.3457894061877624</v>
      </c>
      <c r="Z52" s="27">
        <f t="shared" si="101"/>
        <v>-2.5665721739862164</v>
      </c>
      <c r="AA52" s="27"/>
      <c r="AB52" s="27">
        <f t="shared" si="128"/>
        <v>-17.268537407338528</v>
      </c>
      <c r="AC52" s="27">
        <f t="shared" si="102"/>
        <v>-4.1372523962294849E-2</v>
      </c>
      <c r="AD52" s="27">
        <f t="shared" si="103"/>
        <v>3.0459770412438729</v>
      </c>
      <c r="AE52" s="27">
        <f t="shared" si="104"/>
        <v>-14.263932890056964</v>
      </c>
      <c r="AG52" t="str">
        <f>$A$16</f>
        <v>Elementary occupations</v>
      </c>
      <c r="AH52" s="27">
        <f t="shared" si="129"/>
        <v>-3.1270905592248184</v>
      </c>
      <c r="AI52" s="27">
        <f t="shared" si="105"/>
        <v>-4.1501679759735595</v>
      </c>
      <c r="AJ52" s="27">
        <f t="shared" si="106"/>
        <v>-1.4997124671217836</v>
      </c>
      <c r="AK52" s="27">
        <f t="shared" si="107"/>
        <v>-8.7769710023201668</v>
      </c>
      <c r="AL52" s="27"/>
      <c r="AM52" s="27">
        <f t="shared" si="130"/>
        <v>1.9598236541581215</v>
      </c>
      <c r="AN52" s="27">
        <f t="shared" si="108"/>
        <v>-5.2773758612774486</v>
      </c>
      <c r="AO52" s="27">
        <f t="shared" si="109"/>
        <v>0.66762020673926159</v>
      </c>
      <c r="AP52" s="27">
        <f t="shared" si="110"/>
        <v>-2.6499320003800619</v>
      </c>
      <c r="AQ52" s="27"/>
      <c r="AR52" s="27">
        <f t="shared" si="131"/>
        <v>-1.1672669050666968</v>
      </c>
      <c r="AS52" s="27">
        <f t="shared" si="111"/>
        <v>-9.4275438372510081</v>
      </c>
      <c r="AT52" s="27">
        <f t="shared" si="112"/>
        <v>-0.83209226038252204</v>
      </c>
      <c r="AU52" s="27">
        <f t="shared" si="113"/>
        <v>-11.426903002700229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27.520602616831866</v>
      </c>
      <c r="C54" s="29">
        <f t="shared" si="115"/>
        <v>46.013144640644327</v>
      </c>
      <c r="D54" s="29">
        <f t="shared" si="116"/>
        <v>-8.973747257476532</v>
      </c>
      <c r="E54" s="29">
        <f t="shared" si="117"/>
        <v>64.559999999999718</v>
      </c>
      <c r="F54" s="29"/>
      <c r="G54" s="29">
        <f t="shared" si="118"/>
        <v>90.326814297709006</v>
      </c>
      <c r="H54" s="29">
        <f t="shared" si="119"/>
        <v>25.675123976490568</v>
      </c>
      <c r="I54" s="29">
        <f t="shared" si="120"/>
        <v>35.468061725801078</v>
      </c>
      <c r="J54" s="29">
        <f t="shared" si="121"/>
        <v>151.47000000000071</v>
      </c>
      <c r="K54" s="29"/>
      <c r="L54" s="29">
        <f t="shared" si="122"/>
        <v>117.84741691454087</v>
      </c>
      <c r="M54" s="29">
        <f t="shared" si="123"/>
        <v>71.688268617134895</v>
      </c>
      <c r="N54" s="29">
        <f t="shared" si="124"/>
        <v>26.494314468324546</v>
      </c>
      <c r="O54" s="29">
        <f t="shared" si="125"/>
        <v>216.03000000000043</v>
      </c>
      <c r="Q54" s="24" t="str">
        <f>$A$18</f>
        <v>All occupations</v>
      </c>
      <c r="R54" s="29">
        <f t="shared" ref="R54" si="132">W18-R18</f>
        <v>-0.18508955828588114</v>
      </c>
      <c r="S54" s="29">
        <f t="shared" ref="S54" si="133">X18-S18</f>
        <v>25.243525279671587</v>
      </c>
      <c r="T54" s="29">
        <f t="shared" ref="T54" si="134">Y18-T18</f>
        <v>-10.907518192924897</v>
      </c>
      <c r="U54" s="29">
        <f t="shared" ref="U54" si="135">Z18-U18</f>
        <v>14.150917528460695</v>
      </c>
      <c r="V54" s="29"/>
      <c r="W54" s="29">
        <f t="shared" ref="W54" si="136">AB18-W18</f>
        <v>36.201335092321983</v>
      </c>
      <c r="X54" s="29">
        <f t="shared" ref="X54" si="137">AC18-X18</f>
        <v>19.444488829703374</v>
      </c>
      <c r="Y54" s="29">
        <f t="shared" ref="Y54" si="138">AD18-Y18</f>
        <v>23.815406889476691</v>
      </c>
      <c r="Z54" s="29">
        <f t="shared" ref="Z54" si="139">AE18-Z18</f>
        <v>79.461230811502105</v>
      </c>
      <c r="AA54" s="29"/>
      <c r="AB54" s="29">
        <f t="shared" ref="AB54" si="140">AB18-R18</f>
        <v>36.016245534036102</v>
      </c>
      <c r="AC54" s="29">
        <f t="shared" ref="AC54" si="141">AC18-S18</f>
        <v>44.688014109374961</v>
      </c>
      <c r="AD54" s="29">
        <f t="shared" ref="AD54" si="142">AD18-T18</f>
        <v>12.907888696551794</v>
      </c>
      <c r="AE54" s="29">
        <f t="shared" ref="AE54" si="143">AE18-U18</f>
        <v>93.6121483399628</v>
      </c>
      <c r="AG54" s="24" t="str">
        <f>$A$18</f>
        <v>All occupations</v>
      </c>
      <c r="AH54" s="29">
        <f t="shared" ref="AH54" si="144">AM18-AH18</f>
        <v>27.705692175118031</v>
      </c>
      <c r="AI54" s="29">
        <f t="shared" ref="AI54" si="145">AN18-AI18</f>
        <v>20.769619360972683</v>
      </c>
      <c r="AJ54" s="29">
        <f t="shared" ref="AJ54" si="146">AO18-AJ18</f>
        <v>1.9337709354483508</v>
      </c>
      <c r="AK54" s="29">
        <f t="shared" ref="AK54" si="147">AP18-AK18</f>
        <v>50.409082471539136</v>
      </c>
      <c r="AL54" s="29"/>
      <c r="AM54" s="29">
        <f t="shared" ref="AM54" si="148">AR18-AM18</f>
        <v>54.125479205386966</v>
      </c>
      <c r="AN54" s="29">
        <f t="shared" ref="AN54" si="149">AS18-AN18</f>
        <v>6.2306351467871082</v>
      </c>
      <c r="AO54" s="29">
        <f t="shared" ref="AO54" si="150">AT18-AO18</f>
        <v>11.652654836324459</v>
      </c>
      <c r="AP54" s="29">
        <f t="shared" ref="AP54" si="151">AU18-AP18</f>
        <v>72.008769188498491</v>
      </c>
      <c r="AQ54" s="29"/>
      <c r="AR54" s="29">
        <f t="shared" ref="AR54" si="152">AR18-AH18</f>
        <v>81.831171380504998</v>
      </c>
      <c r="AS54" s="29">
        <f t="shared" ref="AS54" si="153">AS18-AI18</f>
        <v>27.000254507759792</v>
      </c>
      <c r="AT54" s="29">
        <f t="shared" ref="AT54" si="154">AT18-AJ18</f>
        <v>13.586425771772809</v>
      </c>
      <c r="AU54" s="29">
        <f t="shared" ref="AU54" si="155">AU18-AK18</f>
        <v>122.41785166003763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East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0.67437932790048727</v>
      </c>
      <c r="N7" s="91">
        <f>'Occ T2'!I180</f>
        <v>0.499084005888073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-1.5600770572269163</v>
      </c>
      <c r="N9" s="91">
        <f>'Occ T2'!I178</f>
        <v>-4.6073739258423174E-2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-4.3883283338471468</v>
      </c>
      <c r="N10" s="91">
        <f>'Occ T2'!I177</f>
        <v>-1.2556485019523111</v>
      </c>
    </row>
    <row r="11" spans="1:14" x14ac:dyDescent="0.2">
      <c r="L11" s="114" t="str">
        <f>"["&amp;'Occ T3'!A47&amp;"]"</f>
        <v>[Elementary occupations]</v>
      </c>
      <c r="M11" s="91">
        <f>'Occ T1'!H88</f>
        <v>-1.9081081604235384</v>
      </c>
      <c r="N11" s="91">
        <f>'Occ T1'!I88</f>
        <v>-0.17385655837846015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-1.4941248923948769</v>
      </c>
      <c r="N13" s="91">
        <f>'Occ T2'!I176</f>
        <v>0.4983413438128359</v>
      </c>
    </row>
    <row r="14" spans="1:14" x14ac:dyDescent="0.2">
      <c r="L14" s="91" t="str">
        <f>'Occ T3'!A44</f>
        <v>81 Process, plant and machine operatives</v>
      </c>
      <c r="M14" s="91">
        <f>'Occ T2'!H175</f>
        <v>-2.4442023566631166</v>
      </c>
      <c r="N14" s="91">
        <f>'Occ T2'!I175</f>
        <v>1.5759592236971098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-1.799576687769</v>
      </c>
      <c r="N15" s="91">
        <f>'Occ T1'!I87</f>
        <v>0.85567595095710214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1.8657755013554711</v>
      </c>
      <c r="N17" s="91">
        <f>'Occ T2'!I174</f>
        <v>2.5294278758770439</v>
      </c>
    </row>
    <row r="18" spans="12:14" x14ac:dyDescent="0.2">
      <c r="L18" s="91" t="str">
        <f>'Occ T3'!A40</f>
        <v>71 Sales occupations</v>
      </c>
      <c r="M18" s="91">
        <f>'Occ T2'!H173</f>
        <v>-1.2807324457313585</v>
      </c>
      <c r="N18" s="91">
        <f>'Occ T2'!I173</f>
        <v>-0.79127095881389442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-0.67896635473596589</v>
      </c>
      <c r="N19" s="91">
        <f>'Occ T1'!I86</f>
        <v>3.005175257493331E-2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0.94724240444390428</v>
      </c>
      <c r="N21" s="91">
        <f>'Occ T2'!I172</f>
        <v>-0.89899454903393794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3.3841756304653359E-2</v>
      </c>
      <c r="N22" s="91">
        <f>'Occ T2'!I171</f>
        <v>0.37182818365288917</v>
      </c>
    </row>
    <row r="23" spans="12:14" x14ac:dyDescent="0.2">
      <c r="L23" s="91" t="str">
        <f>'Occ T3'!A35</f>
        <v>61 Caring personal service occupations</v>
      </c>
      <c r="M23" s="91">
        <f>'Occ T2'!H170</f>
        <v>2.6898976464395652E-2</v>
      </c>
      <c r="N23" s="91">
        <f>'Occ T2'!I170</f>
        <v>1.1458129538703066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3.9566863632489735E-2</v>
      </c>
      <c r="N24" s="91">
        <f>'Occ T1'!I85</f>
        <v>0.93538628424472137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-3.2618761167843346</v>
      </c>
      <c r="N26" s="91">
        <f>'Occ T2'!I169</f>
        <v>0.47254900393907118</v>
      </c>
    </row>
    <row r="27" spans="12:14" x14ac:dyDescent="0.2">
      <c r="L27" s="91" t="str">
        <f>'Occ T3'!A31</f>
        <v>53 Skilled construction and building trades</v>
      </c>
      <c r="M27" s="91">
        <f>'Occ T2'!H168</f>
        <v>-2.1516654921153067</v>
      </c>
      <c r="N27" s="91">
        <f>'Occ T2'!I168</f>
        <v>0.18129265803790151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-1.7427970969142059</v>
      </c>
      <c r="N28" s="91">
        <f>'Occ T2'!I167</f>
        <v>0.25776363456686546</v>
      </c>
    </row>
    <row r="29" spans="12:14" x14ac:dyDescent="0.2">
      <c r="L29" s="91" t="str">
        <f>'Occ T3'!A29</f>
        <v>51 Skilled agricultural and related trades</v>
      </c>
      <c r="M29" s="91">
        <f>'Occ T2'!H166</f>
        <v>-3.2280597071784323</v>
      </c>
      <c r="N29" s="91">
        <f>'Occ T2'!I166</f>
        <v>1.4076205750700899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-2.3735904161452659</v>
      </c>
      <c r="N30" s="91">
        <f>'Occ T1'!I84</f>
        <v>0.40802195635494254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-2.1851740141841325</v>
      </c>
      <c r="N32" s="91">
        <f>'Occ T2'!I165</f>
        <v>-1.273151884097079</v>
      </c>
    </row>
    <row r="33" spans="12:14" x14ac:dyDescent="0.2">
      <c r="L33" s="91" t="str">
        <f>'Occ T3'!A25</f>
        <v>41 Administrative occupations</v>
      </c>
      <c r="M33" s="91">
        <f>'Occ T2'!H164</f>
        <v>0.19596868853613003</v>
      </c>
      <c r="N33" s="91">
        <f>'Occ T2'!I164</f>
        <v>-1.1244558235274704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-0.32827557152386166</v>
      </c>
      <c r="N34" s="91">
        <f>'Occ T1'!I83</f>
        <v>-1.1551236625872874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1.8028668768477196</v>
      </c>
      <c r="N36" s="91">
        <f>'Occ T2'!I163</f>
        <v>0.13973484570035666</v>
      </c>
    </row>
    <row r="37" spans="12:14" x14ac:dyDescent="0.2">
      <c r="L37" s="91" t="str">
        <f>'Occ T3'!A21</f>
        <v>34 Culture, media and sports occupations</v>
      </c>
      <c r="M37" s="91">
        <f>'Occ T2'!H162</f>
        <v>0.52857363806801949</v>
      </c>
      <c r="N37" s="91">
        <f>'Occ T2'!I162</f>
        <v>0.36360891853826072</v>
      </c>
    </row>
    <row r="38" spans="12:14" x14ac:dyDescent="0.2">
      <c r="L38" s="91" t="str">
        <f>'Occ T3'!A20</f>
        <v>33 Protective service occupations</v>
      </c>
      <c r="M38" s="91">
        <f>'Occ T2'!H161</f>
        <v>0.56133813717942349</v>
      </c>
      <c r="N38" s="91">
        <f>'Occ T2'!I161</f>
        <v>2.2058186395445878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3.0854119928748425</v>
      </c>
      <c r="N39" s="91">
        <f>'Occ T2'!I160</f>
        <v>0.62253064180457507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4.8850278317683404</v>
      </c>
      <c r="N40" s="91">
        <f>'Occ T2'!I159</f>
        <v>-0.24638313535978451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2.0098390607202088</v>
      </c>
      <c r="N41" s="91">
        <f>'Occ T1'!I82</f>
        <v>0.40956615542968589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4.4580710517462041</v>
      </c>
      <c r="N43" s="91">
        <f>'Occ T2'!I158</f>
        <v>1.577098975689939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2.1906598972232905</v>
      </c>
      <c r="N44" s="91">
        <f>'Occ T2'!I157</f>
        <v>0.67605618611210616</v>
      </c>
    </row>
    <row r="45" spans="12:14" x14ac:dyDescent="0.2">
      <c r="L45" s="91" t="str">
        <f>'Occ T3'!A13</f>
        <v>22 Health professionals</v>
      </c>
      <c r="M45" s="91">
        <f>'Occ T2'!H156</f>
        <v>3.3805423430290027</v>
      </c>
      <c r="N45" s="91">
        <f>'Occ T2'!I156</f>
        <v>0.91411668020233705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3.216241803774933</v>
      </c>
      <c r="N46" s="91">
        <f>'Occ T2'!I155</f>
        <v>1.1139212157723177</v>
      </c>
    </row>
    <row r="47" spans="12:14" x14ac:dyDescent="0.2">
      <c r="L47" s="114" t="str">
        <f>"["&amp;'Occ T3'!A11&amp;"]"</f>
        <v>[Professional occupations]</v>
      </c>
      <c r="M47" s="91">
        <f>'Occ T1'!H81</f>
        <v>3.4080818759844034</v>
      </c>
      <c r="N47" s="91">
        <f>'Occ T1'!I81</f>
        <v>1.1402867448101039</v>
      </c>
    </row>
    <row r="49" spans="12:14" x14ac:dyDescent="0.2">
      <c r="L49" s="107" t="str">
        <f>'Occ T3'!A9</f>
        <v>12 Other managers and proprietors</v>
      </c>
      <c r="M49" s="91">
        <f>'Occ T2'!H154</f>
        <v>0.96472287527531453</v>
      </c>
      <c r="N49" s="91">
        <f>'Occ T2'!I154</f>
        <v>2.5774626435718595</v>
      </c>
    </row>
    <row r="50" spans="12:14" x14ac:dyDescent="0.2">
      <c r="L50" s="107" t="str">
        <f>'Occ T3'!A8</f>
        <v>11 Corporate managers and directors</v>
      </c>
      <c r="M50" s="91">
        <f>'Occ T2'!H153</f>
        <v>3.5966377780751291</v>
      </c>
      <c r="N50" s="91">
        <f>'Occ T2'!I153</f>
        <v>0.25192424937572344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2.7910825936226402</v>
      </c>
      <c r="N51" s="91">
        <f>'Occ T1'!I80</f>
        <v>1.0062454908532414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27.462198216005532</v>
      </c>
      <c r="N82" s="94">
        <f>'Occ T2'!F119</f>
        <v>6.5222794054802478</v>
      </c>
    </row>
    <row r="83" spans="12:14" x14ac:dyDescent="0.2">
      <c r="L83" s="10" t="str">
        <f>name!D5</f>
        <v>12 Other managers and proprietors</v>
      </c>
      <c r="M83" s="94">
        <f>'Occ T2'!D9-'Occ T2'!B9</f>
        <v>3.2444044564980317</v>
      </c>
      <c r="N83" s="94">
        <f>'Occ T2'!F120</f>
        <v>32.173659812990124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18.1064429902287</v>
      </c>
      <c r="N84" s="94">
        <f>'Occ T2'!F121</f>
        <v>22.358525311184465</v>
      </c>
    </row>
    <row r="85" spans="12:14" x14ac:dyDescent="0.2">
      <c r="L85" s="10" t="str">
        <f>name!D7</f>
        <v>22 Health professionals</v>
      </c>
      <c r="M85" s="94">
        <f>'Occ T2'!D11-'Occ T2'!B11</f>
        <v>12.52186241057592</v>
      </c>
      <c r="N85" s="94">
        <f>'Occ T2'!F122</f>
        <v>11.957516104926526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9.4296042346644811</v>
      </c>
      <c r="N86" s="94">
        <f>'Occ T2'!F123</f>
        <v>9.7660649013018173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27.304895052786023</v>
      </c>
      <c r="N87" s="94">
        <f>'Occ T2'!F124</f>
        <v>36.866898054007834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7.6533691212510604</v>
      </c>
      <c r="N88" s="94">
        <f>'Occ T2'!F125</f>
        <v>-1.3103766127006367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5.084200430341081</v>
      </c>
      <c r="N89" s="94">
        <f>'Occ T2'!F126</f>
        <v>3.5188837582281849</v>
      </c>
    </row>
    <row r="90" spans="12:14" x14ac:dyDescent="0.2">
      <c r="L90" s="10" t="str">
        <f>name!D12</f>
        <v>33 Protective service occupations</v>
      </c>
      <c r="M90" s="94">
        <f>'Occ T2'!D16-'Occ T2'!B16</f>
        <v>0.69888140590307302</v>
      </c>
      <c r="N90" s="94">
        <f>'Occ T2'!F127</f>
        <v>9.8040776084871339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1.1326069027835004</v>
      </c>
      <c r="N91" s="94">
        <f>'Occ T2'!F128</f>
        <v>2.4359774280909292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11.243648174836707</v>
      </c>
      <c r="N92" s="94">
        <f>'Occ T2'!F129</f>
        <v>2.7846069578427262</v>
      </c>
    </row>
    <row r="93" spans="12:14" x14ac:dyDescent="0.2">
      <c r="L93" s="10" t="str">
        <f>name!D15</f>
        <v>41 Administrative occupations</v>
      </c>
      <c r="M93" s="94">
        <f>'Occ T2'!D19-'Occ T2'!B19</f>
        <v>1.5647253624718189</v>
      </c>
      <c r="N93" s="94">
        <f>'Occ T2'!F130</f>
        <v>-25.061357309790139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-4.9266496325589912</v>
      </c>
      <c r="N94" s="94">
        <f>'Occ T2'!F131</f>
        <v>-7.375328925155145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-3.2725969175591949</v>
      </c>
      <c r="N95" s="94">
        <f>'Occ T2'!F132</f>
        <v>4.2817815562187249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-5.4790886976535802</v>
      </c>
      <c r="N96" s="94">
        <f>'Occ T2'!F133</f>
        <v>2.3475578909000134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-6.805498667422242</v>
      </c>
      <c r="N97" s="94">
        <f>'Occ T2'!F134</f>
        <v>1.631402951404219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-6.6855787902629089</v>
      </c>
      <c r="N98" s="94">
        <f>'Occ T2'!F135</f>
        <v>2.7162964071809412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0.18695287086001144</v>
      </c>
      <c r="N99" s="94">
        <f>'Occ T2'!F136</f>
        <v>25.926453922887134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8.099411770662357E-2</v>
      </c>
      <c r="N100" s="94">
        <f>'Occ T2'!F137</f>
        <v>2.7431124591420755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0.10618219970157439</v>
      </c>
      <c r="N101" s="94">
        <f>'Occ T2'!F138</f>
        <v>-0.29213972431514978</v>
      </c>
    </row>
    <row r="102" spans="12:14" x14ac:dyDescent="0.2">
      <c r="L102" s="10" t="str">
        <f>name!D24</f>
        <v>71 Sales occupations</v>
      </c>
      <c r="M102" s="94">
        <f>'Occ T2'!D28-'Occ T2'!B28</f>
        <v>-7.7678751295906352</v>
      </c>
      <c r="N102" s="94">
        <f>'Occ T2'!F139</f>
        <v>-13.107772759477996</v>
      </c>
    </row>
    <row r="103" spans="12:14" x14ac:dyDescent="0.2">
      <c r="L103" s="10" t="str">
        <f>name!D25</f>
        <v>72 Customer service occupations</v>
      </c>
      <c r="M103" s="94">
        <f>'Occ T2'!D29-'Occ T2'!B29</f>
        <v>2.6748630448576236</v>
      </c>
      <c r="N103" s="94">
        <f>'Occ T2'!F140</f>
        <v>13.77172198250576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-3.7229805884950622</v>
      </c>
      <c r="N104" s="94">
        <f>'Occ T2'!F141</f>
        <v>7.4720599543548829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-4.8012308495388893</v>
      </c>
      <c r="N105" s="94">
        <f>'Occ T2'!F142</f>
        <v>4.7546030386733591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-5.7990304805805231</v>
      </c>
      <c r="N106" s="94">
        <f>'Occ T2'!F143</f>
        <v>-3.9804941717177655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-14.675301237810345</v>
      </c>
      <c r="N107" s="94">
        <f>'Occ T2'!F144</f>
        <v>-1.2360100026482712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64.559999999999491</v>
      </c>
      <c r="N109" s="94">
        <f>'Occ T2'!F146</f>
        <v>151.4700000000023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30.706602672503578</v>
      </c>
      <c r="N153" s="94">
        <f>'Occ T1'!H8</f>
        <v>38.695939218470357</v>
      </c>
    </row>
    <row r="154" spans="1:14" x14ac:dyDescent="0.2">
      <c r="L154" s="10" t="str">
        <f>name!E5</f>
        <v>Professional occupations</v>
      </c>
      <c r="M154" s="94">
        <f>'Occ T1'!D9-'Occ T1'!B9</f>
        <v>67.362804688255153</v>
      </c>
      <c r="N154" s="94">
        <f>'Occ T1'!H9</f>
        <v>80.949004371420642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25.812706035115355</v>
      </c>
      <c r="N155" s="94">
        <f>'Occ T1'!H10</f>
        <v>17.233169139948359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-3.3619242700871723</v>
      </c>
      <c r="N156" s="94">
        <f>'Occ T1'!H11</f>
        <v>-32.436686234945284</v>
      </c>
    </row>
    <row r="157" spans="1:14" x14ac:dyDescent="0.2">
      <c r="L157" s="10" t="str">
        <f>name!E8</f>
        <v>Skilled trades occupations</v>
      </c>
      <c r="M157" s="94">
        <f>'Occ T1'!D12-'Occ T1'!B12</f>
        <v>-22.24276307289793</v>
      </c>
      <c r="N157" s="94">
        <f>'Occ T1'!H12</f>
        <v>10.97703880570387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0.37412918826822761</v>
      </c>
      <c r="N158" s="94">
        <f>'Occ T1'!H13</f>
        <v>28.377426657714039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-5.0930120847330045</v>
      </c>
      <c r="N159" s="94">
        <f>'Occ T1'!H14</f>
        <v>0.66394922302774262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-8.5242114380339586</v>
      </c>
      <c r="N160" s="94">
        <f>'Occ T1'!H15</f>
        <v>12.226662993028242</v>
      </c>
    </row>
    <row r="161" spans="12:14" x14ac:dyDescent="0.2">
      <c r="L161" s="10" t="str">
        <f>name!E12</f>
        <v>Elementary occupations</v>
      </c>
      <c r="M161" s="94">
        <f>'Occ T1'!D16-'Occ T1'!B16</f>
        <v>-20.474331718390857</v>
      </c>
      <c r="N161" s="94">
        <f>'Occ T1'!H16</f>
        <v>-5.2165041743660368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64.559999999999263</v>
      </c>
      <c r="N163" s="94">
        <f>'Occ T1'!H18</f>
        <v>151.47000000000193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East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168.10503176507146</v>
      </c>
      <c r="N5" s="87">
        <f>SUM(N6:N7)</f>
        <v>184.00417423840562</v>
      </c>
      <c r="O5" s="87">
        <f t="shared" ref="O5:AL5" si="1">SUM(O6:O7)</f>
        <v>194.21737624953195</v>
      </c>
      <c r="P5" s="87">
        <f t="shared" si="1"/>
        <v>195.57223379038578</v>
      </c>
      <c r="Q5" s="87">
        <f t="shared" si="1"/>
        <v>200.03134424742365</v>
      </c>
      <c r="R5" s="87">
        <f t="shared" si="1"/>
        <v>208.08900634129546</v>
      </c>
      <c r="S5" s="87">
        <f t="shared" si="1"/>
        <v>218.20680521311232</v>
      </c>
      <c r="T5" s="87">
        <f t="shared" si="1"/>
        <v>223.51705459751463</v>
      </c>
      <c r="U5" s="87">
        <f t="shared" si="1"/>
        <v>223.68180038493665</v>
      </c>
      <c r="V5" s="87">
        <f t="shared" si="1"/>
        <v>235.87276144010315</v>
      </c>
      <c r="W5" s="87">
        <f t="shared" si="1"/>
        <v>238.79560901379904</v>
      </c>
      <c r="X5" s="87">
        <f t="shared" si="1"/>
        <v>232.57886358213489</v>
      </c>
      <c r="Y5" s="87">
        <f t="shared" si="1"/>
        <v>235.77858021804425</v>
      </c>
      <c r="Z5" s="87">
        <f t="shared" si="1"/>
        <v>239.74236695181315</v>
      </c>
      <c r="AA5" s="87">
        <f t="shared" si="1"/>
        <v>243.93868676596767</v>
      </c>
      <c r="AB5" s="87">
        <f t="shared" si="1"/>
        <v>247.21783063248162</v>
      </c>
      <c r="AC5" s="87">
        <f t="shared" si="1"/>
        <v>250.27395090054625</v>
      </c>
      <c r="AD5" s="87">
        <f t="shared" si="1"/>
        <v>253.23347281149961</v>
      </c>
      <c r="AE5" s="87">
        <f t="shared" si="1"/>
        <v>256.13522067210033</v>
      </c>
      <c r="AF5" s="87">
        <f t="shared" si="1"/>
        <v>258.99595163069642</v>
      </c>
      <c r="AG5" s="87">
        <f t="shared" si="1"/>
        <v>261.97269577795379</v>
      </c>
      <c r="AH5" s="87">
        <f t="shared" si="1"/>
        <v>264.91143958011992</v>
      </c>
      <c r="AI5" s="87">
        <f t="shared" si="1"/>
        <v>267.96632961239004</v>
      </c>
      <c r="AJ5" s="87">
        <f t="shared" si="1"/>
        <v>270.99300609496413</v>
      </c>
      <c r="AK5" s="87">
        <f t="shared" si="1"/>
        <v>274.3151497129212</v>
      </c>
      <c r="AL5" s="87">
        <f t="shared" si="1"/>
        <v>277.49154823226939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117.88063401583717</v>
      </c>
      <c r="N6" s="11">
        <v>128.11993421955736</v>
      </c>
      <c r="O6" s="11">
        <v>134.62795810485292</v>
      </c>
      <c r="P6" s="11">
        <v>135.0012861298554</v>
      </c>
      <c r="Q6" s="11">
        <v>132.98555201230386</v>
      </c>
      <c r="R6" s="11">
        <v>142.11344998566358</v>
      </c>
      <c r="S6" s="11">
        <v>155.44535680523785</v>
      </c>
      <c r="T6" s="11">
        <v>157.94204189152632</v>
      </c>
      <c r="U6" s="11">
        <v>157.17923017231885</v>
      </c>
      <c r="V6" s="11">
        <v>166.46943619500522</v>
      </c>
      <c r="W6" s="11">
        <v>169.57564820166911</v>
      </c>
      <c r="X6" s="11">
        <v>151.86907834946916</v>
      </c>
      <c r="Y6" s="11">
        <v>153.66415081738609</v>
      </c>
      <c r="Z6" s="11">
        <v>155.95630160604267</v>
      </c>
      <c r="AA6" s="11">
        <v>158.34872467794813</v>
      </c>
      <c r="AB6" s="11">
        <v>160.12234892568432</v>
      </c>
      <c r="AC6" s="11">
        <v>161.73021828736</v>
      </c>
      <c r="AD6" s="11">
        <v>163.2497255900513</v>
      </c>
      <c r="AE6" s="11">
        <v>164.77344151496075</v>
      </c>
      <c r="AF6" s="11">
        <v>166.27185214742966</v>
      </c>
      <c r="AG6" s="11">
        <v>167.84444284723324</v>
      </c>
      <c r="AH6" s="11">
        <v>169.39153963142556</v>
      </c>
      <c r="AI6" s="11">
        <v>171.01237178699014</v>
      </c>
      <c r="AJ6" s="11">
        <v>172.63182066534884</v>
      </c>
      <c r="AK6" s="11">
        <v>174.42622651532989</v>
      </c>
      <c r="AL6" s="11">
        <v>176.09792760714936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50.224397749234292</v>
      </c>
      <c r="N7" s="11">
        <v>55.88424001884826</v>
      </c>
      <c r="O7" s="11">
        <v>59.58941814467903</v>
      </c>
      <c r="P7" s="11">
        <v>60.570947660530386</v>
      </c>
      <c r="Q7" s="11">
        <v>67.045792235119791</v>
      </c>
      <c r="R7" s="11">
        <v>65.97555635563188</v>
      </c>
      <c r="S7" s="11">
        <v>62.761448407874475</v>
      </c>
      <c r="T7" s="11">
        <v>65.575012705988328</v>
      </c>
      <c r="U7" s="11">
        <v>66.502570212617812</v>
      </c>
      <c r="V7" s="11">
        <v>69.403325245097946</v>
      </c>
      <c r="W7" s="11">
        <v>69.219960812129912</v>
      </c>
      <c r="X7" s="11">
        <v>80.709785232665723</v>
      </c>
      <c r="Y7" s="11">
        <v>82.114429400658167</v>
      </c>
      <c r="Z7" s="11">
        <v>83.786065345770467</v>
      </c>
      <c r="AA7" s="11">
        <v>85.589962088019547</v>
      </c>
      <c r="AB7" s="11">
        <v>87.095481706797301</v>
      </c>
      <c r="AC7" s="11">
        <v>88.543732613186236</v>
      </c>
      <c r="AD7" s="11">
        <v>89.983747221448311</v>
      </c>
      <c r="AE7" s="11">
        <v>91.361779157139551</v>
      </c>
      <c r="AF7" s="11">
        <v>92.724099483266784</v>
      </c>
      <c r="AG7" s="11">
        <v>94.128252930720549</v>
      </c>
      <c r="AH7" s="11">
        <v>95.519899948694359</v>
      </c>
      <c r="AI7" s="11">
        <v>96.953957825399883</v>
      </c>
      <c r="AJ7" s="11">
        <v>98.361185429615304</v>
      </c>
      <c r="AK7" s="11">
        <v>99.888923197591311</v>
      </c>
      <c r="AL7" s="11">
        <v>101.39362062512004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360.406619945545</v>
      </c>
      <c r="N9" s="87">
        <f>SUM(N10:N13)</f>
        <v>350.56838916548793</v>
      </c>
      <c r="O9" s="87">
        <f t="shared" ref="O9:AL9" si="3">SUM(O10:O13)</f>
        <v>361.73765809867496</v>
      </c>
      <c r="P9" s="87">
        <f t="shared" si="3"/>
        <v>357.16493711307771</v>
      </c>
      <c r="Q9" s="87">
        <f t="shared" si="3"/>
        <v>364.99767333498301</v>
      </c>
      <c r="R9" s="87">
        <f t="shared" si="3"/>
        <v>369.2695755621059</v>
      </c>
      <c r="S9" s="87">
        <f t="shared" si="3"/>
        <v>398.14580988696139</v>
      </c>
      <c r="T9" s="87">
        <f t="shared" si="3"/>
        <v>388.7477349597857</v>
      </c>
      <c r="U9" s="87">
        <f t="shared" si="3"/>
        <v>395.61269435439164</v>
      </c>
      <c r="V9" s="87">
        <f t="shared" si="3"/>
        <v>422.55204403030768</v>
      </c>
      <c r="W9" s="87">
        <f t="shared" si="3"/>
        <v>436.63238025036105</v>
      </c>
      <c r="X9" s="87">
        <f t="shared" si="3"/>
        <v>448.12856433661267</v>
      </c>
      <c r="Y9" s="87">
        <f t="shared" si="3"/>
        <v>451.99593109898387</v>
      </c>
      <c r="Z9" s="87">
        <f t="shared" si="3"/>
        <v>457.75743006951768</v>
      </c>
      <c r="AA9" s="87">
        <f t="shared" si="3"/>
        <v>464.12007482531709</v>
      </c>
      <c r="AB9" s="87">
        <f t="shared" si="3"/>
        <v>469.31773318348536</v>
      </c>
      <c r="AC9" s="87">
        <f t="shared" si="3"/>
        <v>474.21875343834972</v>
      </c>
      <c r="AD9" s="87">
        <f t="shared" si="3"/>
        <v>478.9100382709567</v>
      </c>
      <c r="AE9" s="87">
        <f t="shared" si="3"/>
        <v>483.58649214878386</v>
      </c>
      <c r="AF9" s="87">
        <f t="shared" si="3"/>
        <v>488.22287349698536</v>
      </c>
      <c r="AG9" s="87">
        <f t="shared" si="3"/>
        <v>493.07687246299918</v>
      </c>
      <c r="AH9" s="87">
        <f t="shared" si="3"/>
        <v>497.80059274130565</v>
      </c>
      <c r="AI9" s="87">
        <f t="shared" si="3"/>
        <v>502.58259712752499</v>
      </c>
      <c r="AJ9" s="87">
        <f t="shared" si="3"/>
        <v>507.49776869477296</v>
      </c>
      <c r="AK9" s="87">
        <f t="shared" si="3"/>
        <v>512.65027163425395</v>
      </c>
      <c r="AL9" s="87">
        <f t="shared" si="3"/>
        <v>517.58138462178169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96.920627900176783</v>
      </c>
      <c r="N10" s="11">
        <v>91.950594137763204</v>
      </c>
      <c r="O10" s="11">
        <v>98.207970292723104</v>
      </c>
      <c r="P10" s="11">
        <v>94.98409438219521</v>
      </c>
      <c r="Q10" s="11">
        <v>101.31556885711485</v>
      </c>
      <c r="R10" s="11">
        <v>105.58038632047479</v>
      </c>
      <c r="S10" s="11">
        <v>113.6220590736223</v>
      </c>
      <c r="T10" s="11">
        <v>108.81320622156227</v>
      </c>
      <c r="U10" s="11">
        <v>112.19753485790841</v>
      </c>
      <c r="V10" s="11">
        <v>118.37776373749837</v>
      </c>
      <c r="W10" s="11">
        <v>123.68682931070349</v>
      </c>
      <c r="X10" s="11">
        <v>124.88053023083062</v>
      </c>
      <c r="Y10" s="11">
        <v>126.25571781276206</v>
      </c>
      <c r="Z10" s="11">
        <v>128.06127277172385</v>
      </c>
      <c r="AA10" s="11">
        <v>130.0222674999076</v>
      </c>
      <c r="AB10" s="11">
        <v>131.52872540841082</v>
      </c>
      <c r="AC10" s="11">
        <v>132.96583199446764</v>
      </c>
      <c r="AD10" s="11">
        <v>134.34879458829155</v>
      </c>
      <c r="AE10" s="11">
        <v>135.7594995190415</v>
      </c>
      <c r="AF10" s="11">
        <v>137.12938876272139</v>
      </c>
      <c r="AG10" s="11">
        <v>138.5734405609455</v>
      </c>
      <c r="AH10" s="11">
        <v>140.02109863441879</v>
      </c>
      <c r="AI10" s="11">
        <v>141.51137786494522</v>
      </c>
      <c r="AJ10" s="11">
        <v>142.99792478315419</v>
      </c>
      <c r="AK10" s="11">
        <v>144.54018953562485</v>
      </c>
      <c r="AL10" s="11">
        <v>146.04535462188795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62.7436109808217</v>
      </c>
      <c r="N11" s="11">
        <v>67.108656074880912</v>
      </c>
      <c r="O11" s="11">
        <v>68.562248762133265</v>
      </c>
      <c r="P11" s="11">
        <v>68.488874536450439</v>
      </c>
      <c r="Q11" s="11">
        <v>66.988089028744</v>
      </c>
      <c r="R11" s="11">
        <v>69.239672448721819</v>
      </c>
      <c r="S11" s="11">
        <v>74.772483047489857</v>
      </c>
      <c r="T11" s="11">
        <v>77.649231552627597</v>
      </c>
      <c r="U11" s="11">
        <v>74.664638572631148</v>
      </c>
      <c r="V11" s="11">
        <v>83.168239066145944</v>
      </c>
      <c r="W11" s="11">
        <v>81.76153485929774</v>
      </c>
      <c r="X11" s="11">
        <v>84.182557846201377</v>
      </c>
      <c r="Y11" s="11">
        <v>84.725541137309364</v>
      </c>
      <c r="Z11" s="11">
        <v>85.556068172398156</v>
      </c>
      <c r="AA11" s="11">
        <v>86.436051995270887</v>
      </c>
      <c r="AB11" s="11">
        <v>87.160628383316464</v>
      </c>
      <c r="AC11" s="11">
        <v>87.825440687613565</v>
      </c>
      <c r="AD11" s="11">
        <v>88.440173862994271</v>
      </c>
      <c r="AE11" s="11">
        <v>89.030010137425364</v>
      </c>
      <c r="AF11" s="11">
        <v>89.661645528889636</v>
      </c>
      <c r="AG11" s="11">
        <v>90.348487363783747</v>
      </c>
      <c r="AH11" s="11">
        <v>91.029030743107882</v>
      </c>
      <c r="AI11" s="11">
        <v>91.715004059939957</v>
      </c>
      <c r="AJ11" s="11">
        <v>92.415738814247348</v>
      </c>
      <c r="AK11" s="11">
        <v>93.104540712364013</v>
      </c>
      <c r="AL11" s="11">
        <v>93.719050964224266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86.615281537907094</v>
      </c>
      <c r="N12" s="11">
        <v>86.28025525059374</v>
      </c>
      <c r="O12" s="11">
        <v>85.6567420359859</v>
      </c>
      <c r="P12" s="11">
        <v>83.850364900901752</v>
      </c>
      <c r="Q12" s="11">
        <v>84.166057699070805</v>
      </c>
      <c r="R12" s="11">
        <v>82.39904437999914</v>
      </c>
      <c r="S12" s="11">
        <v>88.364759666957923</v>
      </c>
      <c r="T12" s="11">
        <v>83.848023903227997</v>
      </c>
      <c r="U12" s="11">
        <v>87.413413432339411</v>
      </c>
      <c r="V12" s="11">
        <v>90.271983415134642</v>
      </c>
      <c r="W12" s="11">
        <v>91.828648614663621</v>
      </c>
      <c r="X12" s="11">
        <v>91.607629294747284</v>
      </c>
      <c r="Y12" s="11">
        <v>91.697954981395327</v>
      </c>
      <c r="Z12" s="11">
        <v>92.429050771149207</v>
      </c>
      <c r="AA12" s="11">
        <v>93.359237118511359</v>
      </c>
      <c r="AB12" s="11">
        <v>94.180725245476978</v>
      </c>
      <c r="AC12" s="11">
        <v>94.965095341100863</v>
      </c>
      <c r="AD12" s="11">
        <v>95.717338241017842</v>
      </c>
      <c r="AE12" s="11">
        <v>96.445080131206652</v>
      </c>
      <c r="AF12" s="11">
        <v>97.165312239599757</v>
      </c>
      <c r="AG12" s="11">
        <v>97.941332916900691</v>
      </c>
      <c r="AH12" s="11">
        <v>98.646631431231071</v>
      </c>
      <c r="AI12" s="11">
        <v>99.370136295793287</v>
      </c>
      <c r="AJ12" s="11">
        <v>100.10554870763617</v>
      </c>
      <c r="AK12" s="11">
        <v>100.87638077639495</v>
      </c>
      <c r="AL12" s="11">
        <v>101.59471351596544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114.12709952663944</v>
      </c>
      <c r="N13" s="11">
        <v>105.22888370225006</v>
      </c>
      <c r="O13" s="11">
        <v>109.3106970078327</v>
      </c>
      <c r="P13" s="11">
        <v>109.8416032935303</v>
      </c>
      <c r="Q13" s="11">
        <v>112.52795775005333</v>
      </c>
      <c r="R13" s="11">
        <v>112.05047241291014</v>
      </c>
      <c r="S13" s="11">
        <v>121.38650809889134</v>
      </c>
      <c r="T13" s="11">
        <v>118.43727328236783</v>
      </c>
      <c r="U13" s="11">
        <v>121.33710749151265</v>
      </c>
      <c r="V13" s="11">
        <v>130.73405781152869</v>
      </c>
      <c r="W13" s="11">
        <v>139.35536746569616</v>
      </c>
      <c r="X13" s="11">
        <v>147.45784696483344</v>
      </c>
      <c r="Y13" s="11">
        <v>149.31671716751711</v>
      </c>
      <c r="Z13" s="11">
        <v>151.71103835424648</v>
      </c>
      <c r="AA13" s="11">
        <v>154.30251821162722</v>
      </c>
      <c r="AB13" s="11">
        <v>156.44765414628108</v>
      </c>
      <c r="AC13" s="11">
        <v>158.46238541516766</v>
      </c>
      <c r="AD13" s="11">
        <v>160.40373157865304</v>
      </c>
      <c r="AE13" s="11">
        <v>162.35190236111038</v>
      </c>
      <c r="AF13" s="11">
        <v>164.26652696577455</v>
      </c>
      <c r="AG13" s="11">
        <v>166.21361162136924</v>
      </c>
      <c r="AH13" s="11">
        <v>168.10383193254788</v>
      </c>
      <c r="AI13" s="11">
        <v>169.9860789068465</v>
      </c>
      <c r="AJ13" s="11">
        <v>171.97855638973527</v>
      </c>
      <c r="AK13" s="11">
        <v>174.12916060987018</v>
      </c>
      <c r="AL13" s="11">
        <v>176.222265519704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223.25438583677104</v>
      </c>
      <c r="N15" s="87">
        <f>SUM(N16:N20)</f>
        <v>225.70459154808935</v>
      </c>
      <c r="O15" s="87">
        <f t="shared" ref="O15:AL15" si="5">SUM(O16:O20)</f>
        <v>237.21922557366719</v>
      </c>
      <c r="P15" s="87">
        <f t="shared" si="5"/>
        <v>228.46161053178582</v>
      </c>
      <c r="Q15" s="87">
        <f t="shared" si="5"/>
        <v>237.21246666646388</v>
      </c>
      <c r="R15" s="87">
        <f t="shared" si="5"/>
        <v>246.7437550147942</v>
      </c>
      <c r="S15" s="87">
        <f t="shared" si="5"/>
        <v>253.76544275939827</v>
      </c>
      <c r="T15" s="87">
        <f t="shared" si="5"/>
        <v>258.42608595209617</v>
      </c>
      <c r="U15" s="87">
        <f t="shared" si="5"/>
        <v>255.22115102483087</v>
      </c>
      <c r="V15" s="87">
        <f t="shared" si="5"/>
        <v>260.870913286389</v>
      </c>
      <c r="W15" s="87">
        <f t="shared" si="5"/>
        <v>272.55646104990956</v>
      </c>
      <c r="X15" s="87">
        <f t="shared" si="5"/>
        <v>258.98149779869402</v>
      </c>
      <c r="Y15" s="87">
        <f t="shared" si="5"/>
        <v>260.95638563849036</v>
      </c>
      <c r="Z15" s="87">
        <f t="shared" si="5"/>
        <v>263.6634910188194</v>
      </c>
      <c r="AA15" s="87">
        <f t="shared" si="5"/>
        <v>266.85920752971168</v>
      </c>
      <c r="AB15" s="87">
        <f t="shared" si="5"/>
        <v>269.20762254119637</v>
      </c>
      <c r="AC15" s="87">
        <f t="shared" si="5"/>
        <v>271.3192411780235</v>
      </c>
      <c r="AD15" s="87">
        <f t="shared" si="5"/>
        <v>273.24201409226038</v>
      </c>
      <c r="AE15" s="87">
        <f t="shared" si="5"/>
        <v>275.19174374670598</v>
      </c>
      <c r="AF15" s="87">
        <f t="shared" si="5"/>
        <v>277.21572344782351</v>
      </c>
      <c r="AG15" s="87">
        <f t="shared" si="5"/>
        <v>279.32971092022001</v>
      </c>
      <c r="AH15" s="87">
        <f t="shared" si="5"/>
        <v>281.34430351154595</v>
      </c>
      <c r="AI15" s="87">
        <f t="shared" si="5"/>
        <v>283.42799782831048</v>
      </c>
      <c r="AJ15" s="87">
        <f t="shared" si="5"/>
        <v>285.53608530767178</v>
      </c>
      <c r="AK15" s="87">
        <f t="shared" si="5"/>
        <v>287.7358066401992</v>
      </c>
      <c r="AL15" s="87">
        <f t="shared" si="5"/>
        <v>289.78963018985792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29.602737112850413</v>
      </c>
      <c r="N16" s="11">
        <v>28.462949398957694</v>
      </c>
      <c r="O16" s="11">
        <v>30.445635673454372</v>
      </c>
      <c r="P16" s="11">
        <v>29.744805065868199</v>
      </c>
      <c r="Q16" s="11">
        <v>28.339744071851264</v>
      </c>
      <c r="R16" s="11">
        <v>28.418502038047791</v>
      </c>
      <c r="S16" s="11">
        <v>30.733528529235841</v>
      </c>
      <c r="T16" s="11">
        <v>33.012905819090648</v>
      </c>
      <c r="U16" s="11">
        <v>33.307939971363254</v>
      </c>
      <c r="V16" s="11">
        <v>32.978042633335512</v>
      </c>
      <c r="W16" s="11">
        <v>36.071871159298851</v>
      </c>
      <c r="X16" s="11">
        <v>30.850136516925456</v>
      </c>
      <c r="Y16" s="11">
        <v>31.09707247811923</v>
      </c>
      <c r="Z16" s="11">
        <v>31.448533416640945</v>
      </c>
      <c r="AA16" s="11">
        <v>31.827778086445285</v>
      </c>
      <c r="AB16" s="11">
        <v>32.086491873150123</v>
      </c>
      <c r="AC16" s="11">
        <v>32.343571124753318</v>
      </c>
      <c r="AD16" s="11">
        <v>32.580160576390952</v>
      </c>
      <c r="AE16" s="11">
        <v>32.82728561469856</v>
      </c>
      <c r="AF16" s="11">
        <v>33.106064272288698</v>
      </c>
      <c r="AG16" s="11">
        <v>33.382735856155492</v>
      </c>
      <c r="AH16" s="11">
        <v>33.660290886376544</v>
      </c>
      <c r="AI16" s="11">
        <v>33.944059488071758</v>
      </c>
      <c r="AJ16" s="11">
        <v>34.217083193013551</v>
      </c>
      <c r="AK16" s="11">
        <v>34.496690362268218</v>
      </c>
      <c r="AL16" s="11">
        <v>34.761494546598215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24.946784822984434</v>
      </c>
      <c r="N17" s="11">
        <v>31.222926863781922</v>
      </c>
      <c r="O17" s="11">
        <v>30.525305243105439</v>
      </c>
      <c r="P17" s="11">
        <v>29.242078739179131</v>
      </c>
      <c r="Q17" s="11">
        <v>28.551422518407684</v>
      </c>
      <c r="R17" s="11">
        <v>30.984473496547064</v>
      </c>
      <c r="S17" s="11">
        <v>32.181515993413839</v>
      </c>
      <c r="T17" s="11">
        <v>32.228572746129892</v>
      </c>
      <c r="U17" s="11">
        <v>33.541679582203123</v>
      </c>
      <c r="V17" s="11">
        <v>35.583445865247121</v>
      </c>
      <c r="W17" s="11">
        <v>36.068673926888145</v>
      </c>
      <c r="X17" s="11">
        <v>34.944259379008727</v>
      </c>
      <c r="Y17" s="11">
        <v>35.190558764664402</v>
      </c>
      <c r="Z17" s="11">
        <v>35.555636140951556</v>
      </c>
      <c r="AA17" s="11">
        <v>35.956302795397661</v>
      </c>
      <c r="AB17" s="11">
        <v>36.294762114102937</v>
      </c>
      <c r="AC17" s="11">
        <v>36.618116590087205</v>
      </c>
      <c r="AD17" s="11">
        <v>36.926201102138776</v>
      </c>
      <c r="AE17" s="11">
        <v>37.23342189133389</v>
      </c>
      <c r="AF17" s="11">
        <v>37.547831941976227</v>
      </c>
      <c r="AG17" s="11">
        <v>37.892083660014876</v>
      </c>
      <c r="AH17" s="11">
        <v>38.193628850670798</v>
      </c>
      <c r="AI17" s="11">
        <v>38.541207278863311</v>
      </c>
      <c r="AJ17" s="11">
        <v>38.885367744948134</v>
      </c>
      <c r="AK17" s="11">
        <v>39.239902299712078</v>
      </c>
      <c r="AL17" s="11">
        <v>39.58755768511633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23.450454879331826</v>
      </c>
      <c r="N18" s="11">
        <v>26.083091930752964</v>
      </c>
      <c r="O18" s="11">
        <v>26.466954343611402</v>
      </c>
      <c r="P18" s="11">
        <v>24.445948961683648</v>
      </c>
      <c r="Q18" s="11">
        <v>23.945922516867189</v>
      </c>
      <c r="R18" s="11">
        <v>24.622561847299345</v>
      </c>
      <c r="S18" s="11">
        <v>26.115177155759799</v>
      </c>
      <c r="T18" s="11">
        <v>24.82299066008402</v>
      </c>
      <c r="U18" s="11">
        <v>24.275112450965885</v>
      </c>
      <c r="V18" s="11">
        <v>23.868701287174748</v>
      </c>
      <c r="W18" s="11">
        <v>25.321443253202418</v>
      </c>
      <c r="X18" s="11">
        <v>28.398589209290162</v>
      </c>
      <c r="Y18" s="11">
        <v>28.956532061391112</v>
      </c>
      <c r="Z18" s="11">
        <v>29.482936777742523</v>
      </c>
      <c r="AA18" s="11">
        <v>30.052547894881059</v>
      </c>
      <c r="AB18" s="11">
        <v>30.51478522252761</v>
      </c>
      <c r="AC18" s="11">
        <v>30.950397555522407</v>
      </c>
      <c r="AD18" s="11">
        <v>31.35778038128197</v>
      </c>
      <c r="AE18" s="11">
        <v>31.781682821107353</v>
      </c>
      <c r="AF18" s="11">
        <v>32.254689086585159</v>
      </c>
      <c r="AG18" s="11">
        <v>32.760055294479372</v>
      </c>
      <c r="AH18" s="11">
        <v>33.260495482249055</v>
      </c>
      <c r="AI18" s="11">
        <v>33.744098635092342</v>
      </c>
      <c r="AJ18" s="11">
        <v>34.217904429337821</v>
      </c>
      <c r="AK18" s="11">
        <v>34.668517446046877</v>
      </c>
      <c r="AL18" s="11">
        <v>35.125520861689552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28.437805850128669</v>
      </c>
      <c r="N19" s="11">
        <v>32.595881571173464</v>
      </c>
      <c r="O19" s="11">
        <v>36.470914239380491</v>
      </c>
      <c r="P19" s="11">
        <v>33.080335437040119</v>
      </c>
      <c r="Q19" s="11">
        <v>37.913884473297841</v>
      </c>
      <c r="R19" s="11">
        <v>42.404562749373547</v>
      </c>
      <c r="S19" s="11">
        <v>40.023753311827043</v>
      </c>
      <c r="T19" s="11">
        <v>44.298032252376466</v>
      </c>
      <c r="U19" s="11">
        <v>40.931124897948862</v>
      </c>
      <c r="V19" s="11">
        <v>40.434305827741213</v>
      </c>
      <c r="W19" s="11">
        <v>43.537169652157047</v>
      </c>
      <c r="X19" s="11">
        <v>40.729969046051316</v>
      </c>
      <c r="Y19" s="11">
        <v>40.817623134242069</v>
      </c>
      <c r="Z19" s="11">
        <v>41.160266381547345</v>
      </c>
      <c r="AA19" s="11">
        <v>41.71103304463896</v>
      </c>
      <c r="AB19" s="11">
        <v>42.142537171026504</v>
      </c>
      <c r="AC19" s="11">
        <v>42.528946726526108</v>
      </c>
      <c r="AD19" s="11">
        <v>42.896164233749587</v>
      </c>
      <c r="AE19" s="11">
        <v>43.277136847174098</v>
      </c>
      <c r="AF19" s="11">
        <v>43.635106569184927</v>
      </c>
      <c r="AG19" s="11">
        <v>43.983996916403292</v>
      </c>
      <c r="AH19" s="11">
        <v>44.317647436992416</v>
      </c>
      <c r="AI19" s="11">
        <v>44.719399350691084</v>
      </c>
      <c r="AJ19" s="11">
        <v>45.105139567934621</v>
      </c>
      <c r="AK19" s="11">
        <v>45.578331115554271</v>
      </c>
      <c r="AL19" s="11">
        <v>45.973147080247976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116.81660317147569</v>
      </c>
      <c r="N20" s="11">
        <v>107.33974178342332</v>
      </c>
      <c r="O20" s="11">
        <v>113.31041607411549</v>
      </c>
      <c r="P20" s="11">
        <v>111.94844232801475</v>
      </c>
      <c r="Q20" s="11">
        <v>118.46149308603991</v>
      </c>
      <c r="R20" s="11">
        <v>120.31365488352644</v>
      </c>
      <c r="S20" s="11">
        <v>124.71146776916174</v>
      </c>
      <c r="T20" s="11">
        <v>124.06358447441514</v>
      </c>
      <c r="U20" s="11">
        <v>123.16529412234975</v>
      </c>
      <c r="V20" s="11">
        <v>128.00641767289039</v>
      </c>
      <c r="W20" s="11">
        <v>131.55730305836315</v>
      </c>
      <c r="X20" s="11">
        <v>124.05854364741839</v>
      </c>
      <c r="Y20" s="11">
        <v>124.89459920007354</v>
      </c>
      <c r="Z20" s="11">
        <v>126.01611830193703</v>
      </c>
      <c r="AA20" s="11">
        <v>127.31154570834873</v>
      </c>
      <c r="AB20" s="11">
        <v>128.1690461603892</v>
      </c>
      <c r="AC20" s="11">
        <v>128.87820918113448</v>
      </c>
      <c r="AD20" s="11">
        <v>129.48170779869909</v>
      </c>
      <c r="AE20" s="11">
        <v>130.07221657239208</v>
      </c>
      <c r="AF20" s="11">
        <v>130.67203157778846</v>
      </c>
      <c r="AG20" s="11">
        <v>131.31083919316694</v>
      </c>
      <c r="AH20" s="11">
        <v>131.91224085525715</v>
      </c>
      <c r="AI20" s="11">
        <v>132.47923307559199</v>
      </c>
      <c r="AJ20" s="11">
        <v>133.11059037243768</v>
      </c>
      <c r="AK20" s="11">
        <v>133.75236541661775</v>
      </c>
      <c r="AL20" s="11">
        <v>134.34191001620587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212.31027593288414</v>
      </c>
      <c r="N22" s="87">
        <f>SUM(N23:N24)</f>
        <v>203.63270153308099</v>
      </c>
      <c r="O22" s="87">
        <f t="shared" ref="O22:AL22" si="7">SUM(O23:O24)</f>
        <v>206.50877113938813</v>
      </c>
      <c r="P22" s="87">
        <f t="shared" si="7"/>
        <v>197.79774791405112</v>
      </c>
      <c r="Q22" s="87">
        <f t="shared" si="7"/>
        <v>202.76768785969554</v>
      </c>
      <c r="R22" s="87">
        <f t="shared" si="7"/>
        <v>206.17249007652876</v>
      </c>
      <c r="S22" s="87">
        <f t="shared" si="7"/>
        <v>201.65151086302194</v>
      </c>
      <c r="T22" s="87">
        <f t="shared" si="7"/>
        <v>206.18587649535795</v>
      </c>
      <c r="U22" s="87">
        <f t="shared" si="7"/>
        <v>203.14403324099476</v>
      </c>
      <c r="V22" s="87">
        <f t="shared" si="7"/>
        <v>198.67639495264669</v>
      </c>
      <c r="W22" s="87">
        <f t="shared" si="7"/>
        <v>202.81056580644159</v>
      </c>
      <c r="X22" s="87">
        <f t="shared" si="7"/>
        <v>195.85054634482591</v>
      </c>
      <c r="Y22" s="87">
        <f t="shared" si="7"/>
        <v>194.20857921500104</v>
      </c>
      <c r="Z22" s="87">
        <f t="shared" si="7"/>
        <v>192.96338271892466</v>
      </c>
      <c r="AA22" s="87">
        <f t="shared" si="7"/>
        <v>191.87508094534093</v>
      </c>
      <c r="AB22" s="87">
        <f t="shared" si="7"/>
        <v>190.20217355500421</v>
      </c>
      <c r="AC22" s="87">
        <f t="shared" si="7"/>
        <v>188.35824491909943</v>
      </c>
      <c r="AD22" s="87">
        <f t="shared" si="7"/>
        <v>186.37864618207516</v>
      </c>
      <c r="AE22" s="87">
        <f t="shared" si="7"/>
        <v>184.44887165959554</v>
      </c>
      <c r="AF22" s="87">
        <f t="shared" si="7"/>
        <v>182.44790200730637</v>
      </c>
      <c r="AG22" s="87">
        <f t="shared" si="7"/>
        <v>180.61843280331652</v>
      </c>
      <c r="AH22" s="87">
        <f t="shared" si="7"/>
        <v>178.95163872772881</v>
      </c>
      <c r="AI22" s="87">
        <f t="shared" si="7"/>
        <v>177.11489320348929</v>
      </c>
      <c r="AJ22" s="87">
        <f t="shared" si="7"/>
        <v>175.11259620328613</v>
      </c>
      <c r="AK22" s="87">
        <f t="shared" si="7"/>
        <v>172.34626231999988</v>
      </c>
      <c r="AL22" s="87">
        <f t="shared" si="7"/>
        <v>170.3738795714963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155.14371432555797</v>
      </c>
      <c r="N23" s="11">
        <v>152.55434659588244</v>
      </c>
      <c r="O23" s="11">
        <v>156.46726717864757</v>
      </c>
      <c r="P23" s="11">
        <v>148.52031915594787</v>
      </c>
      <c r="Q23" s="11">
        <v>153.486198352049</v>
      </c>
      <c r="R23" s="11">
        <v>159.0666995882778</v>
      </c>
      <c r="S23" s="11">
        <v>156.65865780656537</v>
      </c>
      <c r="T23" s="11">
        <v>159.69133098632696</v>
      </c>
      <c r="U23" s="11">
        <v>156.01123103904089</v>
      </c>
      <c r="V23" s="11">
        <v>155.75845120998295</v>
      </c>
      <c r="W23" s="11">
        <v>160.63142495074962</v>
      </c>
      <c r="X23" s="11">
        <v>149.02088404132351</v>
      </c>
      <c r="Y23" s="11">
        <v>148.27686922207619</v>
      </c>
      <c r="Z23" s="11">
        <v>147.84044057352719</v>
      </c>
      <c r="AA23" s="11">
        <v>147.56506990982504</v>
      </c>
      <c r="AB23" s="11">
        <v>146.76857369389833</v>
      </c>
      <c r="AC23" s="11">
        <v>145.8394280670843</v>
      </c>
      <c r="AD23" s="11">
        <v>144.73770645323432</v>
      </c>
      <c r="AE23" s="11">
        <v>143.61657622216708</v>
      </c>
      <c r="AF23" s="11">
        <v>142.53716608754721</v>
      </c>
      <c r="AG23" s="11">
        <v>141.507793599606</v>
      </c>
      <c r="AH23" s="11">
        <v>140.37487373944833</v>
      </c>
      <c r="AI23" s="11">
        <v>139.14962557795897</v>
      </c>
      <c r="AJ23" s="11">
        <v>137.87875476483674</v>
      </c>
      <c r="AK23" s="11">
        <v>136.68642239657663</v>
      </c>
      <c r="AL23" s="11">
        <v>135.57006764095948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57.166561607326166</v>
      </c>
      <c r="N24" s="11">
        <v>51.07835493719854</v>
      </c>
      <c r="O24" s="11">
        <v>50.041503960740549</v>
      </c>
      <c r="P24" s="11">
        <v>49.277428758103227</v>
      </c>
      <c r="Q24" s="11">
        <v>49.281489507646548</v>
      </c>
      <c r="R24" s="11">
        <v>47.105790488250967</v>
      </c>
      <c r="S24" s="11">
        <v>44.992853056456561</v>
      </c>
      <c r="T24" s="11">
        <v>46.494545509030992</v>
      </c>
      <c r="U24" s="11">
        <v>47.132802201953851</v>
      </c>
      <c r="V24" s="11">
        <v>42.917943742663738</v>
      </c>
      <c r="W24" s="11">
        <v>42.179140855691976</v>
      </c>
      <c r="X24" s="11">
        <v>46.82966230350241</v>
      </c>
      <c r="Y24" s="11">
        <v>45.931709992924844</v>
      </c>
      <c r="Z24" s="11">
        <v>45.122942145397488</v>
      </c>
      <c r="AA24" s="11">
        <v>44.310011035515878</v>
      </c>
      <c r="AB24" s="11">
        <v>43.433599861105861</v>
      </c>
      <c r="AC24" s="11">
        <v>42.518816852015149</v>
      </c>
      <c r="AD24" s="11">
        <v>41.640939728840827</v>
      </c>
      <c r="AE24" s="11">
        <v>40.832295437428449</v>
      </c>
      <c r="AF24" s="11">
        <v>39.910735919759176</v>
      </c>
      <c r="AG24" s="11">
        <v>39.110639203710505</v>
      </c>
      <c r="AH24" s="11">
        <v>38.57676498828048</v>
      </c>
      <c r="AI24" s="11">
        <v>37.965267625530309</v>
      </c>
      <c r="AJ24" s="11">
        <v>37.233841438449382</v>
      </c>
      <c r="AK24" s="11">
        <v>35.659839923423256</v>
      </c>
      <c r="AL24" s="11">
        <v>34.803811930536831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184.30664942919609</v>
      </c>
      <c r="N26" s="87">
        <f>SUM(N27:N30)</f>
        <v>184.37505682254326</v>
      </c>
      <c r="O26" s="87">
        <f t="shared" ref="O26:AL26" si="9">SUM(O27:O30)</f>
        <v>182.77076532718107</v>
      </c>
      <c r="P26" s="87">
        <f t="shared" si="9"/>
        <v>181.96673518103216</v>
      </c>
      <c r="Q26" s="87">
        <f t="shared" si="9"/>
        <v>194.31476145122912</v>
      </c>
      <c r="R26" s="87">
        <f>SUM(R27:R30)</f>
        <v>196.52949250281173</v>
      </c>
      <c r="S26" s="87">
        <f t="shared" si="9"/>
        <v>203.69019718635491</v>
      </c>
      <c r="T26" s="87">
        <f t="shared" si="9"/>
        <v>200.46293244948927</v>
      </c>
      <c r="U26" s="87">
        <f t="shared" si="9"/>
        <v>181.50492300527304</v>
      </c>
      <c r="V26" s="87">
        <f t="shared" si="9"/>
        <v>193.8298992547324</v>
      </c>
      <c r="W26" s="87">
        <f t="shared" si="9"/>
        <v>174.28672942991381</v>
      </c>
      <c r="X26" s="87">
        <f t="shared" si="9"/>
        <v>179.02840151170523</v>
      </c>
      <c r="Y26" s="87">
        <f t="shared" si="9"/>
        <v>179.71004454933507</v>
      </c>
      <c r="Z26" s="87">
        <f t="shared" si="9"/>
        <v>181.66579292032864</v>
      </c>
      <c r="AA26" s="87">
        <f t="shared" si="9"/>
        <v>183.37810200225152</v>
      </c>
      <c r="AB26" s="87">
        <f t="shared" si="9"/>
        <v>183.81273845549276</v>
      </c>
      <c r="AC26" s="87">
        <f t="shared" si="9"/>
        <v>183.99969540224129</v>
      </c>
      <c r="AD26" s="87">
        <f t="shared" si="9"/>
        <v>183.99087672962827</v>
      </c>
      <c r="AE26" s="87">
        <f t="shared" si="9"/>
        <v>184.10967278424641</v>
      </c>
      <c r="AF26" s="87">
        <f t="shared" si="9"/>
        <v>184.20965092121793</v>
      </c>
      <c r="AG26" s="87">
        <f t="shared" si="9"/>
        <v>184.40831505561164</v>
      </c>
      <c r="AH26" s="87">
        <f t="shared" si="9"/>
        <v>184.57036670515103</v>
      </c>
      <c r="AI26" s="87">
        <f t="shared" si="9"/>
        <v>184.69874695445978</v>
      </c>
      <c r="AJ26" s="87">
        <f t="shared" si="9"/>
        <v>184.81720562073417</v>
      </c>
      <c r="AK26" s="87">
        <f t="shared" si="9"/>
        <v>185.09910143077624</v>
      </c>
      <c r="AL26" s="87">
        <f t="shared" si="9"/>
        <v>185.26376823561768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17.235251492328171</v>
      </c>
      <c r="N27" s="11">
        <v>18.272662005979758</v>
      </c>
      <c r="O27" s="11">
        <v>22.219214154031484</v>
      </c>
      <c r="P27" s="11">
        <v>17.702307763716139</v>
      </c>
      <c r="Q27" s="11">
        <v>25.261511476832464</v>
      </c>
      <c r="R27" s="11">
        <v>21.627910326937879</v>
      </c>
      <c r="S27" s="11">
        <v>22.686901387931215</v>
      </c>
      <c r="T27" s="11">
        <v>20.57722710154194</v>
      </c>
      <c r="U27" s="11">
        <v>19.477648466508334</v>
      </c>
      <c r="V27" s="11">
        <v>25.650895612962088</v>
      </c>
      <c r="W27" s="11">
        <v>18.355313409378684</v>
      </c>
      <c r="X27" s="11">
        <v>18.085756893454327</v>
      </c>
      <c r="Y27" s="11">
        <v>18.363385569217726</v>
      </c>
      <c r="Z27" s="11">
        <v>18.754923261503141</v>
      </c>
      <c r="AA27" s="11">
        <v>19.173612006399392</v>
      </c>
      <c r="AB27" s="11">
        <v>19.488873626050157</v>
      </c>
      <c r="AC27" s="11">
        <v>19.786065540395072</v>
      </c>
      <c r="AD27" s="11">
        <v>20.070811119225763</v>
      </c>
      <c r="AE27" s="11">
        <v>20.338463253323578</v>
      </c>
      <c r="AF27" s="11">
        <v>20.605589619521734</v>
      </c>
      <c r="AG27" s="11">
        <v>20.925427871293973</v>
      </c>
      <c r="AH27" s="11">
        <v>21.247136682405664</v>
      </c>
      <c r="AI27" s="11">
        <v>21.57119786560342</v>
      </c>
      <c r="AJ27" s="11">
        <v>21.914782727412636</v>
      </c>
      <c r="AK27" s="11">
        <v>22.269898872616579</v>
      </c>
      <c r="AL27" s="11">
        <v>22.637094965597409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62.463105465766404</v>
      </c>
      <c r="N28" s="11">
        <v>63.500679150551456</v>
      </c>
      <c r="O28" s="11">
        <v>60.64975913694002</v>
      </c>
      <c r="P28" s="11">
        <v>62.314506630577348</v>
      </c>
      <c r="Q28" s="11">
        <v>64.589266596840702</v>
      </c>
      <c r="R28" s="11">
        <v>65.107117441471758</v>
      </c>
      <c r="S28" s="11">
        <v>67.465107447990079</v>
      </c>
      <c r="T28" s="11">
        <v>66.321079324600632</v>
      </c>
      <c r="U28" s="11">
        <v>63.447374356597827</v>
      </c>
      <c r="V28" s="11">
        <v>66.661174791805138</v>
      </c>
      <c r="W28" s="11">
        <v>59.628028743818177</v>
      </c>
      <c r="X28" s="11">
        <v>60.679579741651438</v>
      </c>
      <c r="Y28" s="11">
        <v>60.870187359178679</v>
      </c>
      <c r="Z28" s="11">
        <v>61.37176978353736</v>
      </c>
      <c r="AA28" s="11">
        <v>61.812767707012213</v>
      </c>
      <c r="AB28" s="11">
        <v>61.863333350092077</v>
      </c>
      <c r="AC28" s="11">
        <v>61.861407205731012</v>
      </c>
      <c r="AD28" s="11">
        <v>61.827956699472672</v>
      </c>
      <c r="AE28" s="11">
        <v>61.829539108384012</v>
      </c>
      <c r="AF28" s="11">
        <v>61.831021314069304</v>
      </c>
      <c r="AG28" s="11">
        <v>61.828479744299152</v>
      </c>
      <c r="AH28" s="11">
        <v>61.821538890732505</v>
      </c>
      <c r="AI28" s="11">
        <v>61.832280351291843</v>
      </c>
      <c r="AJ28" s="11">
        <v>61.867436057325612</v>
      </c>
      <c r="AK28" s="11">
        <v>61.952347735273406</v>
      </c>
      <c r="AL28" s="11">
        <v>61.975586634718191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69.944276741980389</v>
      </c>
      <c r="N29" s="11">
        <v>65.250272657564096</v>
      </c>
      <c r="O29" s="11">
        <v>60.42994653321054</v>
      </c>
      <c r="P29" s="11">
        <v>62.631852001101613</v>
      </c>
      <c r="Q29" s="11">
        <v>62.594373832584324</v>
      </c>
      <c r="R29" s="11">
        <v>66.039361014646175</v>
      </c>
      <c r="S29" s="11">
        <v>70.221191550743356</v>
      </c>
      <c r="T29" s="11">
        <v>70.528988991375201</v>
      </c>
      <c r="U29" s="11">
        <v>57.848180627539548</v>
      </c>
      <c r="V29" s="11">
        <v>62.184299317374688</v>
      </c>
      <c r="W29" s="11">
        <v>59.233862347223933</v>
      </c>
      <c r="X29" s="11">
        <v>63.482694935561895</v>
      </c>
      <c r="Y29" s="11">
        <v>63.393081107667825</v>
      </c>
      <c r="Z29" s="11">
        <v>64.080171402067194</v>
      </c>
      <c r="AA29" s="11">
        <v>64.504736161272916</v>
      </c>
      <c r="AB29" s="11">
        <v>64.272578716575126</v>
      </c>
      <c r="AC29" s="11">
        <v>63.969293118726434</v>
      </c>
      <c r="AD29" s="11">
        <v>63.612770993191276</v>
      </c>
      <c r="AE29" s="11">
        <v>63.277532193888341</v>
      </c>
      <c r="AF29" s="11">
        <v>62.926986829751151</v>
      </c>
      <c r="AG29" s="11">
        <v>62.615879709420611</v>
      </c>
      <c r="AH29" s="11">
        <v>62.284701820186676</v>
      </c>
      <c r="AI29" s="11">
        <v>61.925760540097194</v>
      </c>
      <c r="AJ29" s="11">
        <v>61.55253196042333</v>
      </c>
      <c r="AK29" s="11">
        <v>61.235888804924727</v>
      </c>
      <c r="AL29" s="11">
        <v>60.865265298628152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34.664015729121139</v>
      </c>
      <c r="N30" s="11">
        <v>37.351443008447951</v>
      </c>
      <c r="O30" s="11">
        <v>39.471845502999031</v>
      </c>
      <c r="P30" s="11">
        <v>39.318068785637067</v>
      </c>
      <c r="Q30" s="11">
        <v>41.869609544971624</v>
      </c>
      <c r="R30" s="11">
        <v>43.755103719755908</v>
      </c>
      <c r="S30" s="11">
        <v>43.316996799690273</v>
      </c>
      <c r="T30" s="11">
        <v>43.035637031971511</v>
      </c>
      <c r="U30" s="11">
        <v>40.731719554627333</v>
      </c>
      <c r="V30" s="11">
        <v>39.333529532590497</v>
      </c>
      <c r="W30" s="11">
        <v>37.069524929492999</v>
      </c>
      <c r="X30" s="11">
        <v>36.780369941037563</v>
      </c>
      <c r="Y30" s="11">
        <v>37.083390513270857</v>
      </c>
      <c r="Z30" s="11">
        <v>37.458928473220929</v>
      </c>
      <c r="AA30" s="11">
        <v>37.88698612756702</v>
      </c>
      <c r="AB30" s="11">
        <v>38.187952762775417</v>
      </c>
      <c r="AC30" s="11">
        <v>38.382929537388783</v>
      </c>
      <c r="AD30" s="11">
        <v>38.47933791773859</v>
      </c>
      <c r="AE30" s="11">
        <v>38.664138228650458</v>
      </c>
      <c r="AF30" s="11">
        <v>38.846053157875716</v>
      </c>
      <c r="AG30" s="11">
        <v>39.03852773059792</v>
      </c>
      <c r="AH30" s="11">
        <v>39.21698931182619</v>
      </c>
      <c r="AI30" s="11">
        <v>39.369508197467326</v>
      </c>
      <c r="AJ30" s="11">
        <v>39.4824548755726</v>
      </c>
      <c r="AK30" s="11">
        <v>39.64096601796151</v>
      </c>
      <c r="AL30" s="11">
        <v>39.785821336673941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171.88636874002006</v>
      </c>
      <c r="N32" s="87">
        <f t="shared" si="10"/>
        <v>172.35336926697445</v>
      </c>
      <c r="O32" s="87">
        <f t="shared" si="10"/>
        <v>172.61362987731118</v>
      </c>
      <c r="P32" s="87">
        <f t="shared" si="10"/>
        <v>170.31680508848976</v>
      </c>
      <c r="Q32" s="87">
        <f t="shared" si="10"/>
        <v>176.73156876176623</v>
      </c>
      <c r="R32" s="87">
        <f t="shared" si="10"/>
        <v>188.96278789673195</v>
      </c>
      <c r="S32" s="87">
        <f t="shared" si="10"/>
        <v>194.72648648988033</v>
      </c>
      <c r="T32" s="87">
        <f t="shared" si="10"/>
        <v>194.70469045278156</v>
      </c>
      <c r="U32" s="87">
        <f t="shared" si="10"/>
        <v>186.42740062181144</v>
      </c>
      <c r="V32" s="87">
        <f t="shared" si="10"/>
        <v>198.19851176309805</v>
      </c>
      <c r="W32" s="87">
        <f t="shared" si="10"/>
        <v>189.33691708500018</v>
      </c>
      <c r="X32" s="87">
        <f t="shared" si="10"/>
        <v>194.40081550821947</v>
      </c>
      <c r="Y32" s="87">
        <f t="shared" si="10"/>
        <v>195.63976287577648</v>
      </c>
      <c r="Z32" s="87">
        <f t="shared" si="10"/>
        <v>197.46157013624651</v>
      </c>
      <c r="AA32" s="87">
        <f t="shared" si="10"/>
        <v>199.56253043715975</v>
      </c>
      <c r="AB32" s="87">
        <f t="shared" si="10"/>
        <v>201.39400345657825</v>
      </c>
      <c r="AC32" s="87">
        <f t="shared" si="10"/>
        <v>203.06582045780505</v>
      </c>
      <c r="AD32" s="87">
        <f t="shared" si="10"/>
        <v>204.69097721938323</v>
      </c>
      <c r="AE32" s="87">
        <f t="shared" ref="AE32" si="11">SUM(AE33:AE35)</f>
        <v>206.27256266045455</v>
      </c>
      <c r="AF32" s="87">
        <f t="shared" ref="AF32" si="12">SUM(AF33:AF35)</f>
        <v>207.87134094182511</v>
      </c>
      <c r="AG32" s="87">
        <f t="shared" ref="AG32" si="13">SUM(AG33:AG35)</f>
        <v>209.53608141659063</v>
      </c>
      <c r="AH32" s="87">
        <f t="shared" ref="AH32" si="14">SUM(AH33:AH35)</f>
        <v>211.15132745984323</v>
      </c>
      <c r="AI32" s="87">
        <f t="shared" ref="AI32" si="15">SUM(AI33:AI35)</f>
        <v>212.80092390798524</v>
      </c>
      <c r="AJ32" s="87">
        <f t="shared" ref="AJ32" si="16">SUM(AJ33:AJ35)</f>
        <v>214.47151410950181</v>
      </c>
      <c r="AK32" s="87">
        <f t="shared" ref="AK32" si="17">SUM(AK33:AK35)</f>
        <v>216.10191507348688</v>
      </c>
      <c r="AL32" s="87">
        <f t="shared" ref="AL32" si="18">SUM(AL33:AL35)</f>
        <v>217.71434374271422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129.67109008066998</v>
      </c>
      <c r="N33" s="11">
        <v>126.26265707184679</v>
      </c>
      <c r="O33" s="11">
        <v>125.44913742025476</v>
      </c>
      <c r="P33" s="11">
        <v>126.07733463134386</v>
      </c>
      <c r="Q33" s="11">
        <v>129.69107578309891</v>
      </c>
      <c r="R33" s="11">
        <v>138.92894500308412</v>
      </c>
      <c r="S33" s="11">
        <v>145.43336965643911</v>
      </c>
      <c r="T33" s="11">
        <v>144.82666131941951</v>
      </c>
      <c r="U33" s="11">
        <v>138.55989715038547</v>
      </c>
      <c r="V33" s="11">
        <v>145.52057311646951</v>
      </c>
      <c r="W33" s="11">
        <v>139.11589787394414</v>
      </c>
      <c r="X33" s="11">
        <v>144.73105580294683</v>
      </c>
      <c r="Y33" s="11">
        <v>145.88020950482817</v>
      </c>
      <c r="Z33" s="11">
        <v>147.40363576355628</v>
      </c>
      <c r="AA33" s="11">
        <v>149.1049214306469</v>
      </c>
      <c r="AB33" s="11">
        <v>150.644479682709</v>
      </c>
      <c r="AC33" s="11">
        <v>152.07251957274482</v>
      </c>
      <c r="AD33" s="11">
        <v>153.4745338484737</v>
      </c>
      <c r="AE33" s="11">
        <v>154.82306567952136</v>
      </c>
      <c r="AF33" s="11">
        <v>156.20365229063981</v>
      </c>
      <c r="AG33" s="11">
        <v>157.68376236811079</v>
      </c>
      <c r="AH33" s="11">
        <v>159.15051800516454</v>
      </c>
      <c r="AI33" s="11">
        <v>160.64226945129269</v>
      </c>
      <c r="AJ33" s="11">
        <v>162.14544761604014</v>
      </c>
      <c r="AK33" s="11">
        <v>163.60709985062869</v>
      </c>
      <c r="AL33" s="11">
        <v>165.04235179683127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39.040525202077582</v>
      </c>
      <c r="N34" s="11">
        <v>43.805747105639263</v>
      </c>
      <c r="O34" s="11">
        <v>44.893833827735222</v>
      </c>
      <c r="P34" s="11">
        <v>42.166022852323074</v>
      </c>
      <c r="Q34" s="11">
        <v>44.7224663954267</v>
      </c>
      <c r="R34" s="11">
        <v>47.833992930442548</v>
      </c>
      <c r="S34" s="11">
        <v>47.404184061144669</v>
      </c>
      <c r="T34" s="11">
        <v>47.918181578434726</v>
      </c>
      <c r="U34" s="11">
        <v>45.899719696194687</v>
      </c>
      <c r="V34" s="11">
        <v>50.830346598418174</v>
      </c>
      <c r="W34" s="11">
        <v>47.914987048149172</v>
      </c>
      <c r="X34" s="11">
        <v>47.834032060639387</v>
      </c>
      <c r="Y34" s="11">
        <v>47.901351827305945</v>
      </c>
      <c r="Z34" s="11">
        <v>48.179429134586023</v>
      </c>
      <c r="AA34" s="11">
        <v>48.557171691089053</v>
      </c>
      <c r="AB34" s="11">
        <v>48.834671573200403</v>
      </c>
      <c r="AC34" s="11">
        <v>49.066074697996946</v>
      </c>
      <c r="AD34" s="11">
        <v>49.278892684294952</v>
      </c>
      <c r="AE34" s="11">
        <v>49.502814568102735</v>
      </c>
      <c r="AF34" s="11">
        <v>49.710001073914675</v>
      </c>
      <c r="AG34" s="11">
        <v>49.883828149880209</v>
      </c>
      <c r="AH34" s="11">
        <v>50.022250229905282</v>
      </c>
      <c r="AI34" s="11">
        <v>50.170781333457072</v>
      </c>
      <c r="AJ34" s="11">
        <v>50.328278768547818</v>
      </c>
      <c r="AK34" s="11">
        <v>50.489047726615595</v>
      </c>
      <c r="AL34" s="11">
        <v>50.658099507291247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3.1747534572724816</v>
      </c>
      <c r="N35" s="11">
        <v>2.2849650894883857</v>
      </c>
      <c r="O35" s="11">
        <v>2.270658629321221</v>
      </c>
      <c r="P35" s="11">
        <v>2.0734476048228432</v>
      </c>
      <c r="Q35" s="11">
        <v>2.3180265832406208</v>
      </c>
      <c r="R35" s="11">
        <v>2.1998499632052932</v>
      </c>
      <c r="S35" s="11">
        <v>1.8889327722965674</v>
      </c>
      <c r="T35" s="11">
        <v>1.959847554927306</v>
      </c>
      <c r="U35" s="11">
        <v>1.9677837752312848</v>
      </c>
      <c r="V35" s="11">
        <v>1.8475920482103798</v>
      </c>
      <c r="W35" s="11">
        <v>2.3060321629068676</v>
      </c>
      <c r="X35" s="11">
        <v>1.8357276446332724</v>
      </c>
      <c r="Y35" s="11">
        <v>1.8582015436423545</v>
      </c>
      <c r="Z35" s="11">
        <v>1.8785052381041896</v>
      </c>
      <c r="AA35" s="11">
        <v>1.9004373154237919</v>
      </c>
      <c r="AB35" s="11">
        <v>1.9148522006688233</v>
      </c>
      <c r="AC35" s="11">
        <v>1.9272261870632685</v>
      </c>
      <c r="AD35" s="11">
        <v>1.9375506866145586</v>
      </c>
      <c r="AE35" s="11">
        <v>1.9466824128304581</v>
      </c>
      <c r="AF35" s="11">
        <v>1.9576875772706219</v>
      </c>
      <c r="AG35" s="11">
        <v>1.9684908985996425</v>
      </c>
      <c r="AH35" s="11">
        <v>1.978559224773401</v>
      </c>
      <c r="AI35" s="11">
        <v>1.9878731232354903</v>
      </c>
      <c r="AJ35" s="11">
        <v>1.997787724913836</v>
      </c>
      <c r="AK35" s="11">
        <v>2.0057674962426133</v>
      </c>
      <c r="AL35" s="11">
        <v>2.0138924385917178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137.43873689728417</v>
      </c>
      <c r="N37" s="87">
        <f t="shared" ref="N37:AL37" si="19">SUM(N38:N39)</f>
        <v>146.73843244991343</v>
      </c>
      <c r="O37" s="87">
        <f t="shared" si="19"/>
        <v>154.14478948261868</v>
      </c>
      <c r="P37" s="87">
        <f t="shared" si="19"/>
        <v>150.93748872607591</v>
      </c>
      <c r="Q37" s="87">
        <f t="shared" si="19"/>
        <v>147.81500353406727</v>
      </c>
      <c r="R37" s="87">
        <f t="shared" si="19"/>
        <v>152.07360095376129</v>
      </c>
      <c r="S37" s="87">
        <f t="shared" si="19"/>
        <v>151.46472833757122</v>
      </c>
      <c r="T37" s="87">
        <f t="shared" si="19"/>
        <v>148.12704183503149</v>
      </c>
      <c r="U37" s="87">
        <f t="shared" si="19"/>
        <v>148.95062734681125</v>
      </c>
      <c r="V37" s="87">
        <f t="shared" si="19"/>
        <v>147.74559602049999</v>
      </c>
      <c r="W37" s="87">
        <f t="shared" si="19"/>
        <v>146.98058886902828</v>
      </c>
      <c r="X37" s="87">
        <f t="shared" si="19"/>
        <v>145.95883266557053</v>
      </c>
      <c r="Y37" s="87">
        <f t="shared" si="19"/>
        <v>146.06925910157764</v>
      </c>
      <c r="Z37" s="87">
        <f t="shared" si="19"/>
        <v>146.51370425622017</v>
      </c>
      <c r="AA37" s="87">
        <f t="shared" si="19"/>
        <v>147.14199040009476</v>
      </c>
      <c r="AB37" s="87">
        <f t="shared" si="19"/>
        <v>147.39776697488054</v>
      </c>
      <c r="AC37" s="87">
        <f t="shared" si="19"/>
        <v>147.48538246624585</v>
      </c>
      <c r="AD37" s="87">
        <f t="shared" si="19"/>
        <v>147.51113218614216</v>
      </c>
      <c r="AE37" s="87">
        <f t="shared" si="19"/>
        <v>147.56159249887321</v>
      </c>
      <c r="AF37" s="87">
        <f t="shared" si="19"/>
        <v>147.59193495602693</v>
      </c>
      <c r="AG37" s="87">
        <f t="shared" si="19"/>
        <v>147.58297251861029</v>
      </c>
      <c r="AH37" s="87">
        <f t="shared" si="19"/>
        <v>147.65112124026561</v>
      </c>
      <c r="AI37" s="87">
        <f t="shared" si="19"/>
        <v>147.63763013812425</v>
      </c>
      <c r="AJ37" s="87">
        <f t="shared" si="19"/>
        <v>147.62898585073106</v>
      </c>
      <c r="AK37" s="87">
        <f t="shared" si="19"/>
        <v>147.61635497835982</v>
      </c>
      <c r="AL37" s="87">
        <f t="shared" si="19"/>
        <v>147.64453809205602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112.16397292244409</v>
      </c>
      <c r="N38" s="11">
        <v>121.36524381025251</v>
      </c>
      <c r="O38" s="11">
        <v>127.9698856241334</v>
      </c>
      <c r="P38" s="11">
        <v>125.46463416283835</v>
      </c>
      <c r="Q38" s="11">
        <v>122.9200801005894</v>
      </c>
      <c r="R38" s="11">
        <v>124.45083461496999</v>
      </c>
      <c r="S38" s="11">
        <v>124.44980937957691</v>
      </c>
      <c r="T38" s="11">
        <v>119.18273255678521</v>
      </c>
      <c r="U38" s="11">
        <v>119.37755021888994</v>
      </c>
      <c r="V38" s="11">
        <v>118.21650770193231</v>
      </c>
      <c r="W38" s="11">
        <v>116.68295948537936</v>
      </c>
      <c r="X38" s="11">
        <v>109.56840240157952</v>
      </c>
      <c r="Y38" s="11">
        <v>109.16888101682459</v>
      </c>
      <c r="Z38" s="11">
        <v>108.98582599180322</v>
      </c>
      <c r="AA38" s="11">
        <v>108.92810924014135</v>
      </c>
      <c r="AB38" s="11">
        <v>108.59794704743011</v>
      </c>
      <c r="AC38" s="11">
        <v>108.13853354397789</v>
      </c>
      <c r="AD38" s="11">
        <v>107.6349420330564</v>
      </c>
      <c r="AE38" s="11">
        <v>107.17022126417585</v>
      </c>
      <c r="AF38" s="11">
        <v>106.67149757063801</v>
      </c>
      <c r="AG38" s="11">
        <v>106.12318654318518</v>
      </c>
      <c r="AH38" s="11">
        <v>105.67919828534686</v>
      </c>
      <c r="AI38" s="11">
        <v>105.15138576671026</v>
      </c>
      <c r="AJ38" s="11">
        <v>104.61189081481997</v>
      </c>
      <c r="AK38" s="11">
        <v>104.07349373909469</v>
      </c>
      <c r="AL38" s="11">
        <v>103.57518672590136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25.274763974840095</v>
      </c>
      <c r="N39" s="11">
        <v>25.373188639660924</v>
      </c>
      <c r="O39" s="11">
        <v>26.17490385848529</v>
      </c>
      <c r="P39" s="11">
        <v>25.472854563237565</v>
      </c>
      <c r="Q39" s="11">
        <v>24.894923433477867</v>
      </c>
      <c r="R39" s="11">
        <v>27.622766338791287</v>
      </c>
      <c r="S39" s="11">
        <v>27.014918957994318</v>
      </c>
      <c r="T39" s="11">
        <v>28.944309278246269</v>
      </c>
      <c r="U39" s="11">
        <v>29.573077127921298</v>
      </c>
      <c r="V39" s="11">
        <v>29.529088318567688</v>
      </c>
      <c r="W39" s="11">
        <v>30.297629383648911</v>
      </c>
      <c r="X39" s="11">
        <v>36.390430263991007</v>
      </c>
      <c r="Y39" s="11">
        <v>36.900378084753065</v>
      </c>
      <c r="Z39" s="11">
        <v>37.527878264416941</v>
      </c>
      <c r="AA39" s="11">
        <v>38.213881159953416</v>
      </c>
      <c r="AB39" s="11">
        <v>38.799819927450415</v>
      </c>
      <c r="AC39" s="11">
        <v>39.346848922267959</v>
      </c>
      <c r="AD39" s="11">
        <v>39.876190153085766</v>
      </c>
      <c r="AE39" s="11">
        <v>40.391371234697374</v>
      </c>
      <c r="AF39" s="11">
        <v>40.920437385388915</v>
      </c>
      <c r="AG39" s="11">
        <v>41.45978597542512</v>
      </c>
      <c r="AH39" s="11">
        <v>41.971922954918746</v>
      </c>
      <c r="AI39" s="11">
        <v>42.486244371413996</v>
      </c>
      <c r="AJ39" s="11">
        <v>43.01709503591109</v>
      </c>
      <c r="AK39" s="11">
        <v>43.542861239265122</v>
      </c>
      <c r="AL39" s="11">
        <v>44.06935136615467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96.349626761671843</v>
      </c>
      <c r="N41" s="87">
        <f t="shared" ref="N41" si="20">SUM(N42:N43)</f>
        <v>96.283458650416904</v>
      </c>
      <c r="O41" s="87">
        <f t="shared" ref="O41" si="21">SUM(O42:O43)</f>
        <v>97.735300799464113</v>
      </c>
      <c r="P41" s="87">
        <f t="shared" ref="P41" si="22">SUM(P42:P43)</f>
        <v>93.694157059412376</v>
      </c>
      <c r="Q41" s="87">
        <f t="shared" ref="Q41" si="23">SUM(Q42:Q43)</f>
        <v>98.831436822944539</v>
      </c>
      <c r="R41" s="87">
        <f t="shared" ref="R41" si="24">SUM(R42:R43)</f>
        <v>98.207334195448752</v>
      </c>
      <c r="S41" s="87">
        <f t="shared" ref="S41" si="25">SUM(S42:S43)</f>
        <v>107.09237270111615</v>
      </c>
      <c r="T41" s="87">
        <f t="shared" ref="T41" si="26">SUM(T42:T43)</f>
        <v>104.03422306146666</v>
      </c>
      <c r="U41" s="87">
        <f t="shared" ref="U41" si="27">SUM(U42:U43)</f>
        <v>106.96375471007434</v>
      </c>
      <c r="V41" s="87">
        <f t="shared" ref="V41" si="28">SUM(V42:V43)</f>
        <v>106.24800536099444</v>
      </c>
      <c r="W41" s="87">
        <f t="shared" ref="W41" si="29">SUM(W42:W43)</f>
        <v>89.683122757414793</v>
      </c>
      <c r="X41" s="87">
        <f t="shared" ref="X41" si="30">SUM(X42:X43)</f>
        <v>100.45840009336686</v>
      </c>
      <c r="Y41" s="87">
        <f t="shared" ref="Y41" si="31">SUM(Y42:Y43)</f>
        <v>100.53191520261191</v>
      </c>
      <c r="Z41" s="87">
        <f t="shared" ref="Z41" si="32">SUM(Z42:Z43)</f>
        <v>101.08879906061244</v>
      </c>
      <c r="AA41" s="87">
        <f t="shared" ref="AA41" si="33">SUM(AA42:AA43)</f>
        <v>101.63919685987754</v>
      </c>
      <c r="AB41" s="87">
        <f t="shared" ref="AB41" si="34">SUM(AB42:AB43)</f>
        <v>101.65518729919125</v>
      </c>
      <c r="AC41" s="87">
        <f t="shared" ref="AC41" si="35">SUM(AC42:AC43)</f>
        <v>101.58094584221502</v>
      </c>
      <c r="AD41" s="87">
        <f t="shared" ref="AD41" si="36">SUM(AD42:AD43)</f>
        <v>101.53381413688577</v>
      </c>
      <c r="AE41" s="87">
        <f t="shared" ref="AE41" si="37">SUM(AE42:AE43)</f>
        <v>101.48777147164083</v>
      </c>
      <c r="AF41" s="87">
        <f t="shared" ref="AF41" si="38">SUM(AF42:AF43)</f>
        <v>101.43169155498883</v>
      </c>
      <c r="AG41" s="87">
        <f t="shared" ref="AG41" si="39">SUM(AG42:AG43)</f>
        <v>101.39328376631089</v>
      </c>
      <c r="AH41" s="87">
        <f t="shared" ref="AH41" si="40">SUM(AH42:AH43)</f>
        <v>101.34076678237361</v>
      </c>
      <c r="AI41" s="87">
        <f t="shared" ref="AI41" si="41">SUM(AI42:AI43)</f>
        <v>101.35879108783078</v>
      </c>
      <c r="AJ41" s="87">
        <f t="shared" ref="AJ41" si="42">SUM(AJ42:AJ43)</f>
        <v>101.44990410277576</v>
      </c>
      <c r="AK41" s="87">
        <f t="shared" ref="AK41" si="43">SUM(AK42:AK43)</f>
        <v>101.68341370608033</v>
      </c>
      <c r="AL41" s="87">
        <f t="shared" ref="AL41" si="44">SUM(AL42:AL43)</f>
        <v>101.90978575044304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31.884304581503599</v>
      </c>
      <c r="N42" s="11">
        <v>31.326238180901573</v>
      </c>
      <c r="O42" s="11">
        <v>31.241962948931988</v>
      </c>
      <c r="P42" s="11">
        <v>31.3347047010575</v>
      </c>
      <c r="Q42" s="11">
        <v>31.768810039812802</v>
      </c>
      <c r="R42" s="11">
        <v>31.989800823579117</v>
      </c>
      <c r="S42" s="11">
        <v>32.891331631032557</v>
      </c>
      <c r="T42" s="11">
        <v>34.310155457922541</v>
      </c>
      <c r="U42" s="11">
        <v>33.29932736627034</v>
      </c>
      <c r="V42" s="11">
        <v>31.569251204566459</v>
      </c>
      <c r="W42" s="11">
        <v>28.266820235084055</v>
      </c>
      <c r="X42" s="11">
        <v>34.368316045934911</v>
      </c>
      <c r="Y42" s="11">
        <v>34.43281511173722</v>
      </c>
      <c r="Z42" s="11">
        <v>34.787603593078828</v>
      </c>
      <c r="AA42" s="11">
        <v>35.118844952957502</v>
      </c>
      <c r="AB42" s="11">
        <v>35.216609368948575</v>
      </c>
      <c r="AC42" s="11">
        <v>35.213361710833659</v>
      </c>
      <c r="AD42" s="11">
        <v>35.237059620035112</v>
      </c>
      <c r="AE42" s="11">
        <v>35.278870415778464</v>
      </c>
      <c r="AF42" s="11">
        <v>35.303115092916045</v>
      </c>
      <c r="AG42" s="11">
        <v>35.329905547740211</v>
      </c>
      <c r="AH42" s="11">
        <v>35.366980168888198</v>
      </c>
      <c r="AI42" s="11">
        <v>35.381286103940162</v>
      </c>
      <c r="AJ42" s="11">
        <v>35.431587535608983</v>
      </c>
      <c r="AK42" s="11">
        <v>35.591639345901719</v>
      </c>
      <c r="AL42" s="11">
        <v>35.738880189438937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64.465322180168243</v>
      </c>
      <c r="N43" s="11">
        <v>64.957220469515335</v>
      </c>
      <c r="O43" s="11">
        <v>66.493337850532129</v>
      </c>
      <c r="P43" s="11">
        <v>62.359452358354872</v>
      </c>
      <c r="Q43" s="11">
        <v>67.062626783131734</v>
      </c>
      <c r="R43" s="11">
        <v>66.217533371869635</v>
      </c>
      <c r="S43" s="11">
        <v>74.201041070083591</v>
      </c>
      <c r="T43" s="11">
        <v>69.724067603544128</v>
      </c>
      <c r="U43" s="11">
        <v>73.664427343803993</v>
      </c>
      <c r="V43" s="11">
        <v>74.678754156427985</v>
      </c>
      <c r="W43" s="11">
        <v>61.416302522330746</v>
      </c>
      <c r="X43" s="11">
        <v>66.090084047431958</v>
      </c>
      <c r="Y43" s="11">
        <v>66.099100090874686</v>
      </c>
      <c r="Z43" s="11">
        <v>66.301195467533617</v>
      </c>
      <c r="AA43" s="11">
        <v>66.520351906920041</v>
      </c>
      <c r="AB43" s="11">
        <v>66.438577930242687</v>
      </c>
      <c r="AC43" s="11">
        <v>66.367584131381363</v>
      </c>
      <c r="AD43" s="11">
        <v>66.296754516850655</v>
      </c>
      <c r="AE43" s="11">
        <v>66.20890105586237</v>
      </c>
      <c r="AF43" s="11">
        <v>66.128576462072786</v>
      </c>
      <c r="AG43" s="11">
        <v>66.063378218570676</v>
      </c>
      <c r="AH43" s="11">
        <v>65.973786613485402</v>
      </c>
      <c r="AI43" s="11">
        <v>65.977504983890611</v>
      </c>
      <c r="AJ43" s="11">
        <v>66.018316567166778</v>
      </c>
      <c r="AK43" s="11">
        <v>66.091774360178619</v>
      </c>
      <c r="AL43" s="11">
        <v>66.170905561004105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208.09530469155666</v>
      </c>
      <c r="N45" s="87">
        <f t="shared" ref="N45" si="45">SUM(N46:N47)</f>
        <v>208.23682632508851</v>
      </c>
      <c r="O45" s="87">
        <f t="shared" ref="O45" si="46">SUM(O46:O47)</f>
        <v>211.82048345216342</v>
      </c>
      <c r="P45" s="87">
        <f t="shared" ref="P45" si="47">SUM(P46:P47)</f>
        <v>205.63228459568822</v>
      </c>
      <c r="Q45" s="87">
        <f t="shared" ref="Q45" si="48">SUM(Q46:Q47)</f>
        <v>217.8510573214264</v>
      </c>
      <c r="R45" s="87">
        <f t="shared" ref="R45" si="49">SUM(R46:R47)</f>
        <v>222.95095745652162</v>
      </c>
      <c r="S45" s="87">
        <f t="shared" ref="S45" si="50">SUM(S46:S47)</f>
        <v>223.02664656258298</v>
      </c>
      <c r="T45" s="87">
        <f t="shared" ref="T45" si="51">SUM(T46:T47)</f>
        <v>218.69836019647633</v>
      </c>
      <c r="U45" s="87">
        <f t="shared" ref="U45" si="52">SUM(U46:U47)</f>
        <v>212.38061531087743</v>
      </c>
      <c r="V45" s="87">
        <f t="shared" ref="V45" si="53">SUM(V46:V47)</f>
        <v>217.85487389122875</v>
      </c>
      <c r="W45" s="87">
        <f t="shared" ref="W45" si="54">SUM(W46:W47)</f>
        <v>202.47662573813076</v>
      </c>
      <c r="X45" s="87">
        <f t="shared" ref="X45" si="55">SUM(X46:X47)</f>
        <v>204.58107815887109</v>
      </c>
      <c r="Y45" s="87">
        <f t="shared" ref="Y45" si="56">SUM(Y46:Y47)</f>
        <v>204.62354210017898</v>
      </c>
      <c r="Z45" s="87">
        <f t="shared" ref="Z45" si="57">SUM(Z46:Z47)</f>
        <v>204.83946286751768</v>
      </c>
      <c r="AA45" s="87">
        <f t="shared" ref="AA45" si="58">SUM(AA46:AA47)</f>
        <v>205.11813023427999</v>
      </c>
      <c r="AB45" s="87">
        <f t="shared" ref="AB45" si="59">SUM(AB46:AB47)</f>
        <v>204.68794390168989</v>
      </c>
      <c r="AC45" s="87">
        <f t="shared" ref="AC45" si="60">SUM(AC46:AC47)</f>
        <v>204.0719653954738</v>
      </c>
      <c r="AD45" s="87">
        <f t="shared" ref="AD45" si="61">SUM(AD46:AD47)</f>
        <v>203.36002837116854</v>
      </c>
      <c r="AE45" s="87">
        <f t="shared" ref="AE45" si="62">SUM(AE46:AE47)</f>
        <v>202.59707235759936</v>
      </c>
      <c r="AF45" s="87">
        <f t="shared" ref="AF45" si="63">SUM(AF46:AF47)</f>
        <v>201.84293104313036</v>
      </c>
      <c r="AG45" s="87">
        <f t="shared" ref="AG45" si="64">SUM(AG46:AG47)</f>
        <v>201.10063527838787</v>
      </c>
      <c r="AH45" s="87">
        <f t="shared" ref="AH45" si="65">SUM(AH46:AH47)</f>
        <v>200.36444325166607</v>
      </c>
      <c r="AI45" s="87">
        <f t="shared" ref="AI45" si="66">SUM(AI46:AI47)</f>
        <v>199.60109013988472</v>
      </c>
      <c r="AJ45" s="87">
        <f t="shared" ref="AJ45" si="67">SUM(AJ46:AJ47)</f>
        <v>198.93993401556179</v>
      </c>
      <c r="AK45" s="87">
        <f t="shared" ref="AK45" si="68">SUM(AK46:AK47)</f>
        <v>198.16072450392144</v>
      </c>
      <c r="AL45" s="87">
        <f t="shared" ref="AL45" si="69">SUM(AL46:AL47)</f>
        <v>197.26012156376473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27.170481147535494</v>
      </c>
      <c r="N46" s="11">
        <v>27.107669955356755</v>
      </c>
      <c r="O46" s="11">
        <v>26.714366198911396</v>
      </c>
      <c r="P46" s="11">
        <v>25.67975730595569</v>
      </c>
      <c r="Q46" s="11">
        <v>28.470463222259564</v>
      </c>
      <c r="R46" s="11">
        <v>28.852951998385961</v>
      </c>
      <c r="S46" s="11">
        <v>29.904424534187271</v>
      </c>
      <c r="T46" s="11">
        <v>27.423872175619614</v>
      </c>
      <c r="U46" s="11">
        <v>25.773552222719829</v>
      </c>
      <c r="V46" s="11">
        <v>25.400014200836036</v>
      </c>
      <c r="W46" s="11">
        <v>23.053921517805438</v>
      </c>
      <c r="X46" s="11">
        <v>19.805077185185134</v>
      </c>
      <c r="Y46" s="11">
        <v>19.767501519211699</v>
      </c>
      <c r="Z46" s="11">
        <v>19.836514198409017</v>
      </c>
      <c r="AA46" s="11">
        <v>19.883350364324478</v>
      </c>
      <c r="AB46" s="11">
        <v>19.795631930466428</v>
      </c>
      <c r="AC46" s="11">
        <v>19.715599870815364</v>
      </c>
      <c r="AD46" s="11">
        <v>19.637361002720262</v>
      </c>
      <c r="AE46" s="11">
        <v>19.57619683382903</v>
      </c>
      <c r="AF46" s="11">
        <v>19.512427132900545</v>
      </c>
      <c r="AG46" s="11">
        <v>19.438698094656605</v>
      </c>
      <c r="AH46" s="11">
        <v>19.364514113343397</v>
      </c>
      <c r="AI46" s="11">
        <v>19.29347858943359</v>
      </c>
      <c r="AJ46" s="11">
        <v>19.224301716633676</v>
      </c>
      <c r="AK46" s="11">
        <v>19.148347872189571</v>
      </c>
      <c r="AL46" s="11">
        <v>19.073427346087673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180.92482354402117</v>
      </c>
      <c r="N47" s="11">
        <v>181.12915636973176</v>
      </c>
      <c r="O47" s="11">
        <v>185.10611725325202</v>
      </c>
      <c r="P47" s="11">
        <v>179.95252728973253</v>
      </c>
      <c r="Q47" s="11">
        <v>189.38059409916684</v>
      </c>
      <c r="R47" s="11">
        <v>194.09800545813567</v>
      </c>
      <c r="S47" s="11">
        <v>193.12222202839573</v>
      </c>
      <c r="T47" s="11">
        <v>191.27448802085672</v>
      </c>
      <c r="U47" s="11">
        <v>186.60706308815762</v>
      </c>
      <c r="V47" s="11">
        <v>192.45485969039271</v>
      </c>
      <c r="W47" s="11">
        <v>179.42270422032533</v>
      </c>
      <c r="X47" s="11">
        <v>184.77600097368597</v>
      </c>
      <c r="Y47" s="11">
        <v>184.85604058096729</v>
      </c>
      <c r="Z47" s="11">
        <v>185.00294866910866</v>
      </c>
      <c r="AA47" s="11">
        <v>185.2347798699555</v>
      </c>
      <c r="AB47" s="11">
        <v>184.89231197122348</v>
      </c>
      <c r="AC47" s="11">
        <v>184.35636552465843</v>
      </c>
      <c r="AD47" s="11">
        <v>183.72266736844827</v>
      </c>
      <c r="AE47" s="11">
        <v>183.02087552377034</v>
      </c>
      <c r="AF47" s="11">
        <v>182.33050391022982</v>
      </c>
      <c r="AG47" s="11">
        <v>181.66193718373125</v>
      </c>
      <c r="AH47" s="11">
        <v>180.99992913832267</v>
      </c>
      <c r="AI47" s="11">
        <v>180.30761155045113</v>
      </c>
      <c r="AJ47" s="11">
        <v>179.71563229892811</v>
      </c>
      <c r="AK47" s="11">
        <v>179.01237663173188</v>
      </c>
      <c r="AL47" s="11">
        <v>178.18669421767706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1762.1530000000002</v>
      </c>
      <c r="N49" s="87">
        <f t="shared" si="70"/>
        <v>1771.8970000000004</v>
      </c>
      <c r="O49" s="87">
        <f t="shared" si="70"/>
        <v>1818.7680000000009</v>
      </c>
      <c r="P49" s="87">
        <f t="shared" si="70"/>
        <v>1781.543999999999</v>
      </c>
      <c r="Q49" s="87">
        <f t="shared" si="70"/>
        <v>1840.5529999999999</v>
      </c>
      <c r="R49" s="87">
        <f t="shared" si="70"/>
        <v>1888.9989999999996</v>
      </c>
      <c r="S49" s="87">
        <f t="shared" si="70"/>
        <v>1951.7699999999995</v>
      </c>
      <c r="T49" s="87">
        <f t="shared" si="70"/>
        <v>1942.904</v>
      </c>
      <c r="U49" s="87">
        <f t="shared" si="70"/>
        <v>1913.8870000000013</v>
      </c>
      <c r="V49" s="87">
        <f t="shared" si="70"/>
        <v>1981.8490000000002</v>
      </c>
      <c r="W49" s="87">
        <f t="shared" si="70"/>
        <v>1953.5589999999988</v>
      </c>
      <c r="X49" s="87">
        <f t="shared" si="70"/>
        <v>1959.9670000000006</v>
      </c>
      <c r="Y49" s="87">
        <f t="shared" si="70"/>
        <v>1969.5139999999999</v>
      </c>
      <c r="Z49" s="87">
        <f t="shared" si="70"/>
        <v>1985.6960000000004</v>
      </c>
      <c r="AA49" s="87">
        <f t="shared" si="70"/>
        <v>2003.6330000000009</v>
      </c>
      <c r="AB49" s="87">
        <f t="shared" si="70"/>
        <v>2014.8930000000005</v>
      </c>
      <c r="AC49" s="87">
        <f t="shared" si="70"/>
        <v>2024.374</v>
      </c>
      <c r="AD49" s="87">
        <f t="shared" si="70"/>
        <v>2032.8509999999997</v>
      </c>
      <c r="AE49" s="87">
        <f t="shared" ref="AE49:AL49" si="71">SUM(AE5,AE9,AE15,AE22,AE26,AE32,AE37,AE41,AE45)</f>
        <v>2041.3910000000001</v>
      </c>
      <c r="AF49" s="87">
        <f t="shared" si="71"/>
        <v>2049.8300000000008</v>
      </c>
      <c r="AG49" s="87">
        <f t="shared" si="71"/>
        <v>2059.0190000000007</v>
      </c>
      <c r="AH49" s="87">
        <f t="shared" si="71"/>
        <v>2068.0859999999998</v>
      </c>
      <c r="AI49" s="87">
        <f t="shared" si="71"/>
        <v>2077.1889999999994</v>
      </c>
      <c r="AJ49" s="87">
        <f t="shared" si="71"/>
        <v>2086.4469999999997</v>
      </c>
      <c r="AK49" s="87">
        <f t="shared" si="71"/>
        <v>2095.7089999999989</v>
      </c>
      <c r="AL49" s="87">
        <f t="shared" si="71"/>
        <v>2105.0290000000009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9.5397523237239573E-2</v>
      </c>
      <c r="N52" s="337">
        <f t="shared" si="73"/>
        <v>0.10384586363564337</v>
      </c>
      <c r="O52" s="337">
        <f t="shared" si="73"/>
        <v>0.10678512941152024</v>
      </c>
      <c r="P52" s="337">
        <f t="shared" si="73"/>
        <v>0.10977681931537245</v>
      </c>
      <c r="Q52" s="337">
        <f t="shared" si="73"/>
        <v>0.1086800240185551</v>
      </c>
      <c r="R52" s="337">
        <f t="shared" si="73"/>
        <v>0.11015834647942932</v>
      </c>
      <c r="S52" s="337">
        <f t="shared" si="73"/>
        <v>0.11179944625294598</v>
      </c>
      <c r="T52" s="337">
        <f t="shared" si="73"/>
        <v>0.11504276824666305</v>
      </c>
      <c r="U52" s="337">
        <f t="shared" si="73"/>
        <v>0.11687304442996713</v>
      </c>
      <c r="V52" s="337">
        <f t="shared" si="73"/>
        <v>0.11901651510286763</v>
      </c>
      <c r="W52" s="337">
        <f t="shared" si="73"/>
        <v>0.12223618995576749</v>
      </c>
      <c r="X52" s="337">
        <f t="shared" si="73"/>
        <v>0.11866468342688158</v>
      </c>
      <c r="Y52" s="337">
        <f t="shared" si="73"/>
        <v>0.11971409201358521</v>
      </c>
      <c r="Z52" s="337">
        <f t="shared" si="73"/>
        <v>0.12073467789219151</v>
      </c>
      <c r="AA52" s="337">
        <f t="shared" si="73"/>
        <v>0.12174818779984536</v>
      </c>
      <c r="AB52" s="337">
        <f t="shared" si="73"/>
        <v>0.1226952650252304</v>
      </c>
      <c r="AC52" s="337">
        <f t="shared" si="73"/>
        <v>0.12363029306864554</v>
      </c>
      <c r="AD52" s="337">
        <f t="shared" si="73"/>
        <v>0.12457060198288003</v>
      </c>
      <c r="AE52" s="337">
        <f t="shared" ref="AE52:AL52" si="74">AE5/AE$49</f>
        <v>0.1254709267710597</v>
      </c>
      <c r="AF52" s="337">
        <f t="shared" si="74"/>
        <v>0.12634996640243157</v>
      </c>
      <c r="AG52" s="337">
        <f t="shared" si="74"/>
        <v>0.12723180105572299</v>
      </c>
      <c r="AH52" s="337">
        <f t="shared" si="74"/>
        <v>0.12809498230737018</v>
      </c>
      <c r="AI52" s="337">
        <f t="shared" si="74"/>
        <v>0.12900430803956217</v>
      </c>
      <c r="AJ52" s="337">
        <f t="shared" si="74"/>
        <v>0.12988252569797565</v>
      </c>
      <c r="AK52" s="337">
        <f t="shared" si="74"/>
        <v>0.13089372127185661</v>
      </c>
      <c r="AL52" s="337">
        <f t="shared" si="74"/>
        <v>0.13182314743990192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6.689579963592103E-2</v>
      </c>
      <c r="N53" s="336">
        <f t="shared" si="75"/>
        <v>7.2306648873810012E-2</v>
      </c>
      <c r="O53" s="336">
        <f t="shared" si="75"/>
        <v>7.4021512422064201E-2</v>
      </c>
      <c r="P53" s="336">
        <f t="shared" si="75"/>
        <v>7.5777688415136241E-2</v>
      </c>
      <c r="Q53" s="336">
        <f t="shared" si="75"/>
        <v>7.2253041348064345E-2</v>
      </c>
      <c r="R53" s="336">
        <f t="shared" si="75"/>
        <v>7.5232146753737614E-2</v>
      </c>
      <c r="S53" s="336">
        <f t="shared" si="75"/>
        <v>7.964327600344194E-2</v>
      </c>
      <c r="T53" s="336">
        <f t="shared" si="75"/>
        <v>8.1291737466970229E-2</v>
      </c>
      <c r="U53" s="336">
        <f t="shared" si="75"/>
        <v>8.2125658501426016E-2</v>
      </c>
      <c r="V53" s="336">
        <f t="shared" si="75"/>
        <v>8.3997033172055591E-2</v>
      </c>
      <c r="W53" s="336">
        <f t="shared" si="75"/>
        <v>8.6803443459690349E-2</v>
      </c>
      <c r="X53" s="336">
        <f t="shared" si="75"/>
        <v>7.7485528250970104E-2</v>
      </c>
      <c r="Y53" s="336">
        <f t="shared" si="75"/>
        <v>7.8021354921765526E-2</v>
      </c>
      <c r="Z53" s="336">
        <f t="shared" si="75"/>
        <v>7.8539867938517596E-2</v>
      </c>
      <c r="AA53" s="336">
        <f t="shared" si="75"/>
        <v>7.903080288553245E-2</v>
      </c>
      <c r="AB53" s="336">
        <f t="shared" si="75"/>
        <v>7.9469405534529275E-2</v>
      </c>
      <c r="AC53" s="336">
        <f t="shared" si="75"/>
        <v>7.9891471777132086E-2</v>
      </c>
      <c r="AD53" s="336">
        <f t="shared" si="75"/>
        <v>8.0305799879111323E-2</v>
      </c>
      <c r="AE53" s="336">
        <f t="shared" ref="AE53:AL53" si="76">AE6/AE$49</f>
        <v>8.0716257451395032E-2</v>
      </c>
      <c r="AF53" s="336">
        <f t="shared" si="76"/>
        <v>8.1114947165096415E-2</v>
      </c>
      <c r="AG53" s="336">
        <f t="shared" si="76"/>
        <v>8.1516704239850718E-2</v>
      </c>
      <c r="AH53" s="336">
        <f t="shared" si="76"/>
        <v>8.1907396322699139E-2</v>
      </c>
      <c r="AI53" s="336">
        <f t="shared" si="76"/>
        <v>8.2328748990578224E-2</v>
      </c>
      <c r="AJ53" s="336">
        <f t="shared" si="76"/>
        <v>8.273961460096943E-2</v>
      </c>
      <c r="AK53" s="336">
        <f t="shared" si="76"/>
        <v>8.3230174855063357E-2</v>
      </c>
      <c r="AL53" s="336">
        <f t="shared" si="76"/>
        <v>8.3655820232001216E-2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2.850172360131855E-2</v>
      </c>
      <c r="N54" s="336">
        <f t="shared" si="77"/>
        <v>3.1539214761833363E-2</v>
      </c>
      <c r="O54" s="336">
        <f t="shared" si="77"/>
        <v>3.2763616989456047E-2</v>
      </c>
      <c r="P54" s="336">
        <f t="shared" si="77"/>
        <v>3.3999130900236214E-2</v>
      </c>
      <c r="Q54" s="336">
        <f t="shared" si="77"/>
        <v>3.6426982670490771E-2</v>
      </c>
      <c r="R54" s="336">
        <f t="shared" si="77"/>
        <v>3.4926199725691699E-2</v>
      </c>
      <c r="S54" s="336">
        <f t="shared" si="77"/>
        <v>3.2156170249504033E-2</v>
      </c>
      <c r="T54" s="336">
        <f t="shared" si="77"/>
        <v>3.3751030779692832E-2</v>
      </c>
      <c r="U54" s="336">
        <f t="shared" si="77"/>
        <v>3.4747385928541111E-2</v>
      </c>
      <c r="V54" s="336">
        <f t="shared" si="77"/>
        <v>3.5019481930812058E-2</v>
      </c>
      <c r="W54" s="336">
        <f t="shared" si="77"/>
        <v>3.5432746496077139E-2</v>
      </c>
      <c r="X54" s="336">
        <f t="shared" si="77"/>
        <v>4.1179155175911482E-2</v>
      </c>
      <c r="Y54" s="336">
        <f t="shared" si="77"/>
        <v>4.1692737091819691E-2</v>
      </c>
      <c r="Z54" s="336">
        <f t="shared" si="77"/>
        <v>4.2194809953673904E-2</v>
      </c>
      <c r="AA54" s="336">
        <f t="shared" si="77"/>
        <v>4.2717384914312907E-2</v>
      </c>
      <c r="AB54" s="336">
        <f t="shared" si="77"/>
        <v>4.3225859490701131E-2</v>
      </c>
      <c r="AC54" s="336">
        <f t="shared" si="77"/>
        <v>4.3738821291513443E-2</v>
      </c>
      <c r="AD54" s="336">
        <f t="shared" si="77"/>
        <v>4.4264802103768708E-2</v>
      </c>
      <c r="AE54" s="336">
        <f t="shared" ref="AE54:AL54" si="78">AE7/AE$49</f>
        <v>4.4754669319664653E-2</v>
      </c>
      <c r="AF54" s="336">
        <f t="shared" si="78"/>
        <v>4.5235019237335167E-2</v>
      </c>
      <c r="AG54" s="336">
        <f t="shared" si="78"/>
        <v>4.5715096815872276E-2</v>
      </c>
      <c r="AH54" s="336">
        <f t="shared" si="78"/>
        <v>4.6187585984671028E-2</v>
      </c>
      <c r="AI54" s="336">
        <f t="shared" si="78"/>
        <v>4.6675559048983947E-2</v>
      </c>
      <c r="AJ54" s="336">
        <f t="shared" si="78"/>
        <v>4.7142911097006211E-2</v>
      </c>
      <c r="AK54" s="336">
        <f t="shared" si="78"/>
        <v>4.7663546416793247E-2</v>
      </c>
      <c r="AL54" s="336">
        <f t="shared" si="78"/>
        <v>4.8167327207900693E-2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0.20452629252144675</v>
      </c>
      <c r="N56" s="337">
        <f t="shared" si="79"/>
        <v>0.1978491916660437</v>
      </c>
      <c r="O56" s="337">
        <f t="shared" si="79"/>
        <v>0.19889158930587891</v>
      </c>
      <c r="P56" s="337">
        <f t="shared" si="79"/>
        <v>0.20048055906173404</v>
      </c>
      <c r="Q56" s="337">
        <f t="shared" si="79"/>
        <v>0.198308700338965</v>
      </c>
      <c r="R56" s="337">
        <f t="shared" si="79"/>
        <v>0.19548426206795555</v>
      </c>
      <c r="S56" s="337">
        <f t="shared" si="79"/>
        <v>0.20399217627433636</v>
      </c>
      <c r="T56" s="337">
        <f t="shared" si="79"/>
        <v>0.20008592033357578</v>
      </c>
      <c r="U56" s="337">
        <f t="shared" si="79"/>
        <v>0.20670640134678347</v>
      </c>
      <c r="V56" s="337">
        <f t="shared" si="79"/>
        <v>0.21321101861459055</v>
      </c>
      <c r="W56" s="337">
        <f t="shared" si="79"/>
        <v>0.22350611384164046</v>
      </c>
      <c r="X56" s="337">
        <f t="shared" si="79"/>
        <v>0.22864087218642587</v>
      </c>
      <c r="Y56" s="337">
        <f t="shared" si="79"/>
        <v>0.22949617575654901</v>
      </c>
      <c r="Z56" s="337">
        <f t="shared" si="79"/>
        <v>0.23052744733812103</v>
      </c>
      <c r="AA56" s="337">
        <f t="shared" si="79"/>
        <v>0.23163926468835205</v>
      </c>
      <c r="AB56" s="337">
        <f t="shared" si="79"/>
        <v>0.23292439508375146</v>
      </c>
      <c r="AC56" s="337">
        <f t="shared" si="79"/>
        <v>0.2342545169214531</v>
      </c>
      <c r="AD56" s="337">
        <f t="shared" si="79"/>
        <v>0.23558541096762958</v>
      </c>
      <c r="AE56" s="337">
        <f t="shared" ref="AE56:AL56" si="80">AE9/AE$49</f>
        <v>0.23689067510770051</v>
      </c>
      <c r="AF56" s="337">
        <f t="shared" si="80"/>
        <v>0.23817725055101407</v>
      </c>
      <c r="AG56" s="337">
        <f t="shared" si="80"/>
        <v>0.23947174477894523</v>
      </c>
      <c r="AH56" s="337">
        <f t="shared" si="80"/>
        <v>0.24070594392172553</v>
      </c>
      <c r="AI56" s="337">
        <f t="shared" si="80"/>
        <v>0.24195323445653003</v>
      </c>
      <c r="AJ56" s="337">
        <f t="shared" si="80"/>
        <v>0.24323539907544886</v>
      </c>
      <c r="AK56" s="337">
        <f t="shared" si="80"/>
        <v>0.24461901515632858</v>
      </c>
      <c r="AL56" s="337">
        <f t="shared" si="80"/>
        <v>0.24587850553212401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5.5001255793439487E-2</v>
      </c>
      <c r="N57" s="336">
        <f t="shared" si="81"/>
        <v>5.1893870884009166E-2</v>
      </c>
      <c r="O57" s="336">
        <f t="shared" si="81"/>
        <v>5.3996975036245995E-2</v>
      </c>
      <c r="P57" s="336">
        <f t="shared" si="81"/>
        <v>5.3315603982946963E-2</v>
      </c>
      <c r="Q57" s="336">
        <f t="shared" si="81"/>
        <v>5.5046265365417277E-2</v>
      </c>
      <c r="R57" s="336">
        <f t="shared" si="81"/>
        <v>5.5892240451410939E-2</v>
      </c>
      <c r="S57" s="336">
        <f t="shared" si="81"/>
        <v>5.8214881401815952E-2</v>
      </c>
      <c r="T57" s="336">
        <f t="shared" si="81"/>
        <v>5.6005446600327274E-2</v>
      </c>
      <c r="U57" s="336">
        <f t="shared" si="81"/>
        <v>5.8622862717552467E-2</v>
      </c>
      <c r="V57" s="336">
        <f t="shared" si="81"/>
        <v>5.9730970289612557E-2</v>
      </c>
      <c r="W57" s="336">
        <f t="shared" si="81"/>
        <v>6.3313587821357611E-2</v>
      </c>
      <c r="X57" s="336">
        <f t="shared" si="81"/>
        <v>6.3715629003361071E-2</v>
      </c>
      <c r="Y57" s="336">
        <f t="shared" si="81"/>
        <v>6.4105011598171974E-2</v>
      </c>
      <c r="Z57" s="336">
        <f t="shared" si="81"/>
        <v>6.4491882328273728E-2</v>
      </c>
      <c r="AA57" s="336">
        <f t="shared" si="81"/>
        <v>6.4893255151970211E-2</v>
      </c>
      <c r="AB57" s="336">
        <f t="shared" si="81"/>
        <v>6.5278268080940671E-2</v>
      </c>
      <c r="AC57" s="336">
        <f t="shared" si="81"/>
        <v>6.5682444051577249E-2</v>
      </c>
      <c r="AD57" s="336">
        <f t="shared" si="81"/>
        <v>6.6088854809472797E-2</v>
      </c>
      <c r="AE57" s="336">
        <f t="shared" ref="AE57:AL57" si="82">AE10/AE$49</f>
        <v>6.6503428064021777E-2</v>
      </c>
      <c r="AF57" s="336">
        <f t="shared" si="82"/>
        <v>6.6897932395721268E-2</v>
      </c>
      <c r="AG57" s="336">
        <f t="shared" si="82"/>
        <v>6.7300709979337472E-2</v>
      </c>
      <c r="AH57" s="336">
        <f t="shared" si="82"/>
        <v>6.770564601008798E-2</v>
      </c>
      <c r="AI57" s="336">
        <f t="shared" si="82"/>
        <v>6.8126385160399594E-2</v>
      </c>
      <c r="AJ57" s="336">
        <f t="shared" si="82"/>
        <v>6.8536571877049465E-2</v>
      </c>
      <c r="AK57" s="336">
        <f t="shared" si="82"/>
        <v>6.8969589544934401E-2</v>
      </c>
      <c r="AL57" s="336">
        <f t="shared" si="82"/>
        <v>6.9379260153607333E-2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East</v>
      </c>
      <c r="L58" s="232" t="str">
        <f>'Occ T3'!A13</f>
        <v>22 Health professionals</v>
      </c>
      <c r="M58" s="336">
        <f t="shared" ref="M58:AD58" si="83">M11/M$49</f>
        <v>3.5606222036804802E-2</v>
      </c>
      <c r="N58" s="336">
        <f t="shared" si="83"/>
        <v>3.7873903547938112E-2</v>
      </c>
      <c r="O58" s="336">
        <f t="shared" si="83"/>
        <v>3.7697083279523959E-2</v>
      </c>
      <c r="P58" s="336">
        <f t="shared" si="83"/>
        <v>3.8443549267629919E-2</v>
      </c>
      <c r="Q58" s="336">
        <f t="shared" si="83"/>
        <v>3.6395631654586424E-2</v>
      </c>
      <c r="R58" s="336">
        <f t="shared" si="83"/>
        <v>3.6654160456793164E-2</v>
      </c>
      <c r="S58" s="336">
        <f t="shared" si="83"/>
        <v>3.8310089327886931E-2</v>
      </c>
      <c r="T58" s="336">
        <f t="shared" si="83"/>
        <v>3.9965552365236572E-2</v>
      </c>
      <c r="U58" s="336">
        <f t="shared" si="83"/>
        <v>3.901204123996406E-2</v>
      </c>
      <c r="V58" s="336">
        <f t="shared" si="83"/>
        <v>4.1964972642288052E-2</v>
      </c>
      <c r="W58" s="336">
        <f t="shared" si="83"/>
        <v>4.1852605864116613E-2</v>
      </c>
      <c r="X58" s="336">
        <f t="shared" si="83"/>
        <v>4.2951007770131513E-2</v>
      </c>
      <c r="Y58" s="336">
        <f t="shared" si="83"/>
        <v>4.3018501588366148E-2</v>
      </c>
      <c r="Z58" s="336">
        <f t="shared" si="83"/>
        <v>4.3086186491989781E-2</v>
      </c>
      <c r="AA58" s="336">
        <f t="shared" si="83"/>
        <v>4.3139662800158934E-2</v>
      </c>
      <c r="AB58" s="336">
        <f t="shared" si="83"/>
        <v>4.3258192064450293E-2</v>
      </c>
      <c r="AC58" s="336">
        <f t="shared" si="83"/>
        <v>4.3383999541395789E-2</v>
      </c>
      <c r="AD58" s="336">
        <f t="shared" si="83"/>
        <v>4.3505487545813383E-2</v>
      </c>
      <c r="AE58" s="336">
        <f t="shared" ref="AE58:AL58" si="84">AE11/AE$49</f>
        <v>4.3612424144823483E-2</v>
      </c>
      <c r="AF58" s="336">
        <f t="shared" si="84"/>
        <v>4.3741015366586304E-2</v>
      </c>
      <c r="AG58" s="336">
        <f t="shared" si="84"/>
        <v>4.3879384971087551E-2</v>
      </c>
      <c r="AH58" s="336">
        <f t="shared" si="84"/>
        <v>4.4016076093115995E-2</v>
      </c>
      <c r="AI58" s="336">
        <f t="shared" si="84"/>
        <v>4.4153422755435344E-2</v>
      </c>
      <c r="AJ58" s="336">
        <f t="shared" si="84"/>
        <v>4.4293355553362897E-2</v>
      </c>
      <c r="AK58" s="336">
        <f t="shared" si="84"/>
        <v>4.442627326234895E-2</v>
      </c>
      <c r="AL58" s="336">
        <f t="shared" si="84"/>
        <v>4.4521501111967683E-2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4.9153099383485478E-2</v>
      </c>
      <c r="N59" s="336">
        <f t="shared" si="85"/>
        <v>4.8693719358740221E-2</v>
      </c>
      <c r="O59" s="336">
        <f t="shared" si="85"/>
        <v>4.7096024361538064E-2</v>
      </c>
      <c r="P59" s="336">
        <f t="shared" si="85"/>
        <v>4.7066120680096482E-2</v>
      </c>
      <c r="Q59" s="336">
        <f t="shared" si="85"/>
        <v>4.5728679206233566E-2</v>
      </c>
      <c r="R59" s="336">
        <f t="shared" si="85"/>
        <v>4.3620480677861215E-2</v>
      </c>
      <c r="S59" s="336">
        <f t="shared" si="85"/>
        <v>4.5274166355133004E-2</v>
      </c>
      <c r="T59" s="336">
        <f t="shared" si="85"/>
        <v>4.3156030304754116E-2</v>
      </c>
      <c r="U59" s="336">
        <f t="shared" si="85"/>
        <v>4.5673236420091336E-2</v>
      </c>
      <c r="V59" s="336">
        <f t="shared" si="85"/>
        <v>4.554937506093281E-2</v>
      </c>
      <c r="W59" s="336">
        <f t="shared" si="85"/>
        <v>4.7005823020786E-2</v>
      </c>
      <c r="X59" s="336">
        <f t="shared" si="85"/>
        <v>4.6739373313299283E-2</v>
      </c>
      <c r="Y59" s="336">
        <f t="shared" si="85"/>
        <v>4.655867131759172E-2</v>
      </c>
      <c r="Z59" s="336">
        <f t="shared" si="85"/>
        <v>4.6547432623699293E-2</v>
      </c>
      <c r="AA59" s="336">
        <f t="shared" si="85"/>
        <v>4.6594978780301242E-2</v>
      </c>
      <c r="AB59" s="336">
        <f t="shared" si="85"/>
        <v>4.6742296114720215E-2</v>
      </c>
      <c r="AC59" s="336">
        <f t="shared" si="85"/>
        <v>4.6910845200096848E-2</v>
      </c>
      <c r="AD59" s="336">
        <f t="shared" si="85"/>
        <v>4.7085270017831048E-2</v>
      </c>
      <c r="AE59" s="336">
        <f t="shared" ref="AE59:AL59" si="86">AE12/AE$49</f>
        <v>4.7244785605112714E-2</v>
      </c>
      <c r="AF59" s="336">
        <f t="shared" si="86"/>
        <v>4.7401644155661553E-2</v>
      </c>
      <c r="AG59" s="336">
        <f t="shared" si="86"/>
        <v>4.756698841385177E-2</v>
      </c>
      <c r="AH59" s="336">
        <f t="shared" si="86"/>
        <v>4.7699482241662622E-2</v>
      </c>
      <c r="AI59" s="336">
        <f t="shared" si="86"/>
        <v>4.783875530623035E-2</v>
      </c>
      <c r="AJ59" s="336">
        <f t="shared" si="86"/>
        <v>4.797895595125886E-2</v>
      </c>
      <c r="AK59" s="336">
        <f t="shared" si="86"/>
        <v>4.813472709063854E-2</v>
      </c>
      <c r="AL59" s="336">
        <f t="shared" si="86"/>
        <v>4.8262856956348535E-2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6.4765715307716992E-2</v>
      </c>
      <c r="N60" s="336">
        <f t="shared" si="87"/>
        <v>5.9387697875356207E-2</v>
      </c>
      <c r="O60" s="336">
        <f t="shared" si="87"/>
        <v>6.0101506628570903E-2</v>
      </c>
      <c r="P60" s="336">
        <f t="shared" si="87"/>
        <v>6.1655285131060673E-2</v>
      </c>
      <c r="Q60" s="336">
        <f t="shared" si="87"/>
        <v>6.1138124112727718E-2</v>
      </c>
      <c r="R60" s="336">
        <f t="shared" si="87"/>
        <v>5.9317380481890232E-2</v>
      </c>
      <c r="S60" s="336">
        <f t="shared" si="87"/>
        <v>6.219303918950049E-2</v>
      </c>
      <c r="T60" s="336">
        <f t="shared" si="87"/>
        <v>6.0958891063257796E-2</v>
      </c>
      <c r="U60" s="336">
        <f t="shared" si="87"/>
        <v>6.3398260969175599E-2</v>
      </c>
      <c r="V60" s="336">
        <f t="shared" si="87"/>
        <v>6.5965700621757092E-2</v>
      </c>
      <c r="W60" s="336">
        <f t="shared" si="87"/>
        <v>7.133409713538022E-2</v>
      </c>
      <c r="X60" s="336">
        <f t="shared" si="87"/>
        <v>7.5234862099634023E-2</v>
      </c>
      <c r="Y60" s="336">
        <f t="shared" si="87"/>
        <v>7.581399125241918E-2</v>
      </c>
      <c r="Z60" s="336">
        <f t="shared" si="87"/>
        <v>7.6401945894158246E-2</v>
      </c>
      <c r="AA60" s="336">
        <f t="shared" si="87"/>
        <v>7.7011367955921645E-2</v>
      </c>
      <c r="AB60" s="336">
        <f t="shared" si="87"/>
        <v>7.7645638823640284E-2</v>
      </c>
      <c r="AC60" s="336">
        <f t="shared" si="87"/>
        <v>7.8277228128383225E-2</v>
      </c>
      <c r="AD60" s="336">
        <f t="shared" si="87"/>
        <v>7.8905798594512369E-2</v>
      </c>
      <c r="AE60" s="336">
        <f t="shared" ref="AE60:AL60" si="88">AE13/AE$49</f>
        <v>7.9530037293742542E-2</v>
      </c>
      <c r="AF60" s="336">
        <f t="shared" si="88"/>
        <v>8.0136658633044922E-2</v>
      </c>
      <c r="AG60" s="336">
        <f t="shared" si="88"/>
        <v>8.0724661414668428E-2</v>
      </c>
      <c r="AH60" s="336">
        <f t="shared" si="88"/>
        <v>8.1284739576858944E-2</v>
      </c>
      <c r="AI60" s="336">
        <f t="shared" si="88"/>
        <v>8.1834671234464723E-2</v>
      </c>
      <c r="AJ60" s="336">
        <f t="shared" si="88"/>
        <v>8.2426515693777652E-2</v>
      </c>
      <c r="AK60" s="336">
        <f t="shared" si="88"/>
        <v>8.3088425258406706E-2</v>
      </c>
      <c r="AL60" s="336">
        <f t="shared" si="88"/>
        <v>8.3714887310200436E-2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0.12669409854693151</v>
      </c>
      <c r="N62" s="337">
        <f t="shared" si="89"/>
        <v>0.12738019848111334</v>
      </c>
      <c r="O62" s="337">
        <f t="shared" si="89"/>
        <v>0.13042852390940848</v>
      </c>
      <c r="P62" s="337">
        <f t="shared" si="89"/>
        <v>0.12823798375554349</v>
      </c>
      <c r="Q62" s="337">
        <f t="shared" si="89"/>
        <v>0.12888108447106053</v>
      </c>
      <c r="R62" s="337">
        <f t="shared" si="89"/>
        <v>0.13062143231139575</v>
      </c>
      <c r="S62" s="337">
        <f t="shared" si="89"/>
        <v>0.13001810805545649</v>
      </c>
      <c r="T62" s="337">
        <f t="shared" si="89"/>
        <v>0.13301021869948088</v>
      </c>
      <c r="U62" s="337">
        <f t="shared" si="89"/>
        <v>0.13335225696440317</v>
      </c>
      <c r="V62" s="337">
        <f t="shared" si="89"/>
        <v>0.13163006530083218</v>
      </c>
      <c r="W62" s="337">
        <f t="shared" si="89"/>
        <v>0.13951790606268341</v>
      </c>
      <c r="X62" s="337">
        <f t="shared" si="89"/>
        <v>0.13213564197697919</v>
      </c>
      <c r="Y62" s="337">
        <f t="shared" si="89"/>
        <v>0.13249785766361161</v>
      </c>
      <c r="Z62" s="337">
        <f t="shared" si="89"/>
        <v>0.13278139806839484</v>
      </c>
      <c r="AA62" s="337">
        <f t="shared" si="89"/>
        <v>0.13318766836527027</v>
      </c>
      <c r="AB62" s="337">
        <f t="shared" si="89"/>
        <v>0.133608892651469</v>
      </c>
      <c r="AC62" s="337">
        <f t="shared" si="89"/>
        <v>0.13402624276839334</v>
      </c>
      <c r="AD62" s="337">
        <f t="shared" si="89"/>
        <v>0.1344132029805728</v>
      </c>
      <c r="AE62" s="337">
        <f t="shared" ref="AE62:AL62" si="90">AE15/AE$49</f>
        <v>0.13480599441591834</v>
      </c>
      <c r="AF62" s="337">
        <f t="shared" si="90"/>
        <v>0.13523839706113355</v>
      </c>
      <c r="AG62" s="337">
        <f t="shared" si="90"/>
        <v>0.13566155092314344</v>
      </c>
      <c r="AH62" s="337">
        <f t="shared" si="90"/>
        <v>0.13604091102185595</v>
      </c>
      <c r="AI62" s="337">
        <f t="shared" si="90"/>
        <v>0.13644786190775637</v>
      </c>
      <c r="AJ62" s="337">
        <f t="shared" si="90"/>
        <v>0.13685278624746847</v>
      </c>
      <c r="AK62" s="337">
        <f t="shared" si="90"/>
        <v>0.13729759553458964</v>
      </c>
      <c r="AL62" s="337">
        <f t="shared" si="90"/>
        <v>0.13766538617275953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1.67991866272965E-2</v>
      </c>
      <c r="N63" s="336">
        <f t="shared" si="91"/>
        <v>1.6063546243916937E-2</v>
      </c>
      <c r="O63" s="336">
        <f t="shared" si="91"/>
        <v>1.6739702740236444E-2</v>
      </c>
      <c r="P63" s="336">
        <f t="shared" si="91"/>
        <v>1.6696082199411419E-2</v>
      </c>
      <c r="Q63" s="336">
        <f t="shared" si="91"/>
        <v>1.5397407231332793E-2</v>
      </c>
      <c r="R63" s="336">
        <f t="shared" si="91"/>
        <v>1.5044212325177407E-2</v>
      </c>
      <c r="S63" s="336">
        <f t="shared" si="91"/>
        <v>1.574649089249033E-2</v>
      </c>
      <c r="T63" s="336">
        <f t="shared" si="91"/>
        <v>1.6991527022997867E-2</v>
      </c>
      <c r="U63" s="336">
        <f t="shared" si="91"/>
        <v>1.7403294954907594E-2</v>
      </c>
      <c r="V63" s="336">
        <f t="shared" si="91"/>
        <v>1.6640037981367657E-2</v>
      </c>
      <c r="W63" s="336">
        <f t="shared" si="91"/>
        <v>1.8464695030607662E-2</v>
      </c>
      <c r="X63" s="336">
        <f t="shared" si="91"/>
        <v>1.5740130582262583E-2</v>
      </c>
      <c r="Y63" s="336">
        <f t="shared" si="91"/>
        <v>1.5789211185154934E-2</v>
      </c>
      <c r="Z63" s="336">
        <f t="shared" si="91"/>
        <v>1.583753677130887E-2</v>
      </c>
      <c r="AA63" s="336">
        <f t="shared" si="91"/>
        <v>1.5885033879181103E-2</v>
      </c>
      <c r="AB63" s="336">
        <f t="shared" si="91"/>
        <v>1.5924662934036753E-2</v>
      </c>
      <c r="AC63" s="336">
        <f t="shared" si="91"/>
        <v>1.5977072974042009E-2</v>
      </c>
      <c r="AD63" s="336">
        <f t="shared" si="91"/>
        <v>1.6026831566303166E-2</v>
      </c>
      <c r="AE63" s="336">
        <f t="shared" ref="AE63:AL63" si="92">AE16/AE$49</f>
        <v>1.6080841746974762E-2</v>
      </c>
      <c r="AF63" s="336">
        <f t="shared" si="92"/>
        <v>1.6150638966299001E-2</v>
      </c>
      <c r="AG63" s="336">
        <f t="shared" si="92"/>
        <v>1.6212932399436566E-2</v>
      </c>
      <c r="AH63" s="336">
        <f t="shared" si="92"/>
        <v>1.6276059547995849E-2</v>
      </c>
      <c r="AI63" s="336">
        <f t="shared" si="92"/>
        <v>1.6341343752577051E-2</v>
      </c>
      <c r="AJ63" s="336">
        <f t="shared" si="92"/>
        <v>1.6399689612539192E-2</v>
      </c>
      <c r="AK63" s="336">
        <f t="shared" si="92"/>
        <v>1.6460629964498045E-2</v>
      </c>
      <c r="AL63" s="336">
        <f t="shared" si="92"/>
        <v>1.6513546628857938E-2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1.4156991375314419E-2</v>
      </c>
      <c r="N64" s="336">
        <f t="shared" si="93"/>
        <v>1.762118614331528E-2</v>
      </c>
      <c r="O64" s="336">
        <f t="shared" si="93"/>
        <v>1.6783506881089521E-2</v>
      </c>
      <c r="P64" s="336">
        <f t="shared" si="93"/>
        <v>1.6413896451156495E-2</v>
      </c>
      <c r="Q64" s="336">
        <f t="shared" si="93"/>
        <v>1.551241530040574E-2</v>
      </c>
      <c r="R64" s="336">
        <f t="shared" si="93"/>
        <v>1.640258861785902E-2</v>
      </c>
      <c r="S64" s="336">
        <f t="shared" si="93"/>
        <v>1.6488375163781516E-2</v>
      </c>
      <c r="T64" s="336">
        <f t="shared" si="93"/>
        <v>1.6587835912700726E-2</v>
      </c>
      <c r="U64" s="336">
        <f t="shared" si="93"/>
        <v>1.7525423173992562E-2</v>
      </c>
      <c r="V64" s="336">
        <f t="shared" si="93"/>
        <v>1.7954670545156124E-2</v>
      </c>
      <c r="W64" s="336">
        <f t="shared" si="93"/>
        <v>1.8463058411283286E-2</v>
      </c>
      <c r="X64" s="336">
        <f t="shared" si="93"/>
        <v>1.7829003947009679E-2</v>
      </c>
      <c r="Y64" s="336">
        <f t="shared" si="93"/>
        <v>1.7867635754132444E-2</v>
      </c>
      <c r="Z64" s="336">
        <f t="shared" si="93"/>
        <v>1.7905880930893524E-2</v>
      </c>
      <c r="AA64" s="336">
        <f t="shared" si="93"/>
        <v>1.7945553300129136E-2</v>
      </c>
      <c r="AB64" s="336">
        <f t="shared" si="93"/>
        <v>1.8013245424994245E-2</v>
      </c>
      <c r="AC64" s="336">
        <f t="shared" si="93"/>
        <v>1.8088612376017082E-2</v>
      </c>
      <c r="AD64" s="336">
        <f t="shared" si="93"/>
        <v>1.8164735685074204E-2</v>
      </c>
      <c r="AE64" s="336">
        <f t="shared" ref="AE64:AL64" si="94">AE17/AE$49</f>
        <v>1.8239240738953923E-2</v>
      </c>
      <c r="AF64" s="336">
        <f t="shared" si="94"/>
        <v>1.8317534596515913E-2</v>
      </c>
      <c r="AG64" s="336">
        <f t="shared" si="94"/>
        <v>1.8402979117732698E-2</v>
      </c>
      <c r="AH64" s="336">
        <f t="shared" si="94"/>
        <v>1.8468104735814082E-2</v>
      </c>
      <c r="AI64" s="336">
        <f t="shared" si="94"/>
        <v>1.855450191526304E-2</v>
      </c>
      <c r="AJ64" s="336">
        <f t="shared" si="94"/>
        <v>1.8637122220189699E-2</v>
      </c>
      <c r="AK64" s="336">
        <f t="shared" si="94"/>
        <v>1.8723926985908874E-2</v>
      </c>
      <c r="AL64" s="336">
        <f t="shared" si="94"/>
        <v>1.880618161798071E-2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1.3307842667084993E-2</v>
      </c>
      <c r="N65" s="336">
        <f t="shared" si="95"/>
        <v>1.4720433484989793E-2</v>
      </c>
      <c r="O65" s="336">
        <f t="shared" si="95"/>
        <v>1.4552133281216399E-2</v>
      </c>
      <c r="P65" s="336">
        <f t="shared" si="95"/>
        <v>1.3721776706993295E-2</v>
      </c>
      <c r="Q65" s="336">
        <f t="shared" si="95"/>
        <v>1.3010178200175268E-2</v>
      </c>
      <c r="R65" s="336">
        <f t="shared" si="95"/>
        <v>1.303471407200287E-2</v>
      </c>
      <c r="S65" s="336">
        <f t="shared" si="95"/>
        <v>1.3380253388339714E-2</v>
      </c>
      <c r="T65" s="336">
        <f t="shared" si="95"/>
        <v>1.2776231177703077E-2</v>
      </c>
      <c r="U65" s="336">
        <f t="shared" si="95"/>
        <v>1.2683670692661514E-2</v>
      </c>
      <c r="V65" s="336">
        <f t="shared" si="95"/>
        <v>1.2043652814707248E-2</v>
      </c>
      <c r="W65" s="336">
        <f t="shared" si="95"/>
        <v>1.2961698752483253E-2</v>
      </c>
      <c r="X65" s="336">
        <f t="shared" si="95"/>
        <v>1.4489320080026936E-2</v>
      </c>
      <c r="Y65" s="336">
        <f t="shared" si="95"/>
        <v>1.4702374322493323E-2</v>
      </c>
      <c r="Z65" s="336">
        <f t="shared" si="95"/>
        <v>1.48476588449302E-2</v>
      </c>
      <c r="AA65" s="336">
        <f t="shared" si="95"/>
        <v>1.4999028212692167E-2</v>
      </c>
      <c r="AB65" s="336">
        <f t="shared" si="95"/>
        <v>1.5144618211750005E-2</v>
      </c>
      <c r="AC65" s="336">
        <f t="shared" si="95"/>
        <v>1.5288873279108706E-2</v>
      </c>
      <c r="AD65" s="336">
        <f t="shared" si="95"/>
        <v>1.5425518339161096E-2</v>
      </c>
      <c r="AE65" s="336">
        <f t="shared" ref="AE65:AL65" si="96">AE18/AE$49</f>
        <v>1.5568640608833562E-2</v>
      </c>
      <c r="AF65" s="336">
        <f t="shared" si="96"/>
        <v>1.5735299554882672E-2</v>
      </c>
      <c r="AG65" s="336">
        <f t="shared" si="96"/>
        <v>1.5910516267445496E-2</v>
      </c>
      <c r="AH65" s="336">
        <f t="shared" si="96"/>
        <v>1.6082742923770606E-2</v>
      </c>
      <c r="AI65" s="336">
        <f t="shared" si="96"/>
        <v>1.6245078630347239E-2</v>
      </c>
      <c r="AJ65" s="336">
        <f t="shared" si="96"/>
        <v>1.6400083217708299E-2</v>
      </c>
      <c r="AK65" s="336">
        <f t="shared" si="96"/>
        <v>1.6542619918150325E-2</v>
      </c>
      <c r="AL65" s="336">
        <f t="shared" si="96"/>
        <v>1.6686478362858439E-2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1.6138102565514269E-2</v>
      </c>
      <c r="N66" s="336">
        <f t="shared" si="97"/>
        <v>1.8396036322186594E-2</v>
      </c>
      <c r="O66" s="336">
        <f t="shared" si="97"/>
        <v>2.0052537893442413E-2</v>
      </c>
      <c r="P66" s="336">
        <f t="shared" si="97"/>
        <v>1.8568351630406064E-2</v>
      </c>
      <c r="Q66" s="336">
        <f t="shared" si="97"/>
        <v>2.0599181046836383E-2</v>
      </c>
      <c r="R66" s="336">
        <f t="shared" si="97"/>
        <v>2.2448165800709029E-2</v>
      </c>
      <c r="S66" s="336">
        <f t="shared" si="97"/>
        <v>2.0506388207538313E-2</v>
      </c>
      <c r="T66" s="336">
        <f t="shared" si="97"/>
        <v>2.2799907896826847E-2</v>
      </c>
      <c r="U66" s="336">
        <f t="shared" si="97"/>
        <v>2.1386385349787543E-2</v>
      </c>
      <c r="V66" s="336">
        <f t="shared" si="97"/>
        <v>2.0402314115626978E-2</v>
      </c>
      <c r="W66" s="336">
        <f t="shared" si="97"/>
        <v>2.2286078716924892E-2</v>
      </c>
      <c r="X66" s="336">
        <f t="shared" si="97"/>
        <v>2.0780946335347127E-2</v>
      </c>
      <c r="Y66" s="336">
        <f t="shared" si="97"/>
        <v>2.0724718450461418E-2</v>
      </c>
      <c r="Z66" s="336">
        <f t="shared" si="97"/>
        <v>2.0728382583007337E-2</v>
      </c>
      <c r="AA66" s="336">
        <f t="shared" si="97"/>
        <v>2.0817701168147532E-2</v>
      </c>
      <c r="AB66" s="336">
        <f t="shared" si="97"/>
        <v>2.0915521157216038E-2</v>
      </c>
      <c r="AC66" s="336">
        <f t="shared" si="97"/>
        <v>2.1008443462782127E-2</v>
      </c>
      <c r="AD66" s="336">
        <f t="shared" si="97"/>
        <v>2.1101479761059513E-2</v>
      </c>
      <c r="AE66" s="336">
        <f t="shared" ref="AE66:AL66" si="98">AE19/AE$49</f>
        <v>2.1199827395718948E-2</v>
      </c>
      <c r="AF66" s="336">
        <f t="shared" si="98"/>
        <v>2.128718311722675E-2</v>
      </c>
      <c r="AG66" s="336">
        <f t="shared" si="98"/>
        <v>2.1361627511161031E-2</v>
      </c>
      <c r="AH66" s="336">
        <f t="shared" si="98"/>
        <v>2.1429305859133722E-2</v>
      </c>
      <c r="AI66" s="336">
        <f t="shared" si="98"/>
        <v>2.1528806165780338E-2</v>
      </c>
      <c r="AJ66" s="336">
        <f t="shared" si="98"/>
        <v>2.1618157359345639E-2</v>
      </c>
      <c r="AK66" s="336">
        <f t="shared" si="98"/>
        <v>2.1748406441712231E-2</v>
      </c>
      <c r="AL66" s="336">
        <f t="shared" si="98"/>
        <v>2.1839673980856299E-2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6.6291975311721332E-2</v>
      </c>
      <c r="N67" s="336">
        <f t="shared" si="99"/>
        <v>6.0578996286704753E-2</v>
      </c>
      <c r="O67" s="336">
        <f t="shared" si="99"/>
        <v>6.2300643113423725E-2</v>
      </c>
      <c r="P67" s="336">
        <f t="shared" si="99"/>
        <v>6.2837876767576226E-2</v>
      </c>
      <c r="Q67" s="336">
        <f t="shared" si="99"/>
        <v>6.436190269231036E-2</v>
      </c>
      <c r="R67" s="336">
        <f t="shared" si="99"/>
        <v>6.3691751495647417E-2</v>
      </c>
      <c r="S67" s="336">
        <f t="shared" si="99"/>
        <v>6.3896600403306622E-2</v>
      </c>
      <c r="T67" s="336">
        <f t="shared" si="99"/>
        <v>6.3854716689252342E-2</v>
      </c>
      <c r="U67" s="336">
        <f t="shared" si="99"/>
        <v>6.4353482793053959E-2</v>
      </c>
      <c r="V67" s="336">
        <f t="shared" si="99"/>
        <v>6.4589389843974179E-2</v>
      </c>
      <c r="W67" s="336">
        <f t="shared" si="99"/>
        <v>6.7342375151384332E-2</v>
      </c>
      <c r="X67" s="336">
        <f t="shared" si="99"/>
        <v>6.3296241032332862E-2</v>
      </c>
      <c r="Y67" s="336">
        <f t="shared" si="99"/>
        <v>6.3413917951369497E-2</v>
      </c>
      <c r="Z67" s="336">
        <f t="shared" si="99"/>
        <v>6.34619389382549E-2</v>
      </c>
      <c r="AA67" s="336">
        <f t="shared" si="99"/>
        <v>6.354035180512034E-2</v>
      </c>
      <c r="AB67" s="336">
        <f t="shared" si="99"/>
        <v>6.3610844923471951E-2</v>
      </c>
      <c r="AC67" s="336">
        <f t="shared" si="99"/>
        <v>6.3663240676443425E-2</v>
      </c>
      <c r="AD67" s="336">
        <f t="shared" si="99"/>
        <v>6.3694637628974829E-2</v>
      </c>
      <c r="AE67" s="336">
        <f t="shared" ref="AE67:AL67" si="100">AE20/AE$49</f>
        <v>6.3717443925437156E-2</v>
      </c>
      <c r="AF67" s="336">
        <f t="shared" si="100"/>
        <v>6.3747740826209195E-2</v>
      </c>
      <c r="AG67" s="336">
        <f t="shared" si="100"/>
        <v>6.3773495627367643E-2</v>
      </c>
      <c r="AH67" s="336">
        <f t="shared" si="100"/>
        <v>6.3784697955141689E-2</v>
      </c>
      <c r="AI67" s="336">
        <f t="shared" si="100"/>
        <v>6.3778131443788716E-2</v>
      </c>
      <c r="AJ67" s="336">
        <f t="shared" si="100"/>
        <v>6.3797733837685652E-2</v>
      </c>
      <c r="AK67" s="336">
        <f t="shared" si="100"/>
        <v>6.3822012224320185E-2</v>
      </c>
      <c r="AL67" s="336">
        <f t="shared" si="100"/>
        <v>6.3819505582206143E-2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0.12048345173936889</v>
      </c>
      <c r="N69" s="337">
        <f t="shared" si="101"/>
        <v>0.11492355454808093</v>
      </c>
      <c r="O69" s="337">
        <f t="shared" si="101"/>
        <v>0.11354321779324687</v>
      </c>
      <c r="P69" s="337">
        <f t="shared" si="101"/>
        <v>0.11102602456860523</v>
      </c>
      <c r="Q69" s="337">
        <f t="shared" si="101"/>
        <v>0.11016672046917179</v>
      </c>
      <c r="R69" s="337">
        <f t="shared" si="101"/>
        <v>0.10914377936490639</v>
      </c>
      <c r="S69" s="337">
        <f t="shared" si="101"/>
        <v>0.10331725093787793</v>
      </c>
      <c r="T69" s="337">
        <f t="shared" si="101"/>
        <v>0.10612252406467738</v>
      </c>
      <c r="U69" s="337">
        <f t="shared" si="101"/>
        <v>0.10614212502670985</v>
      </c>
      <c r="V69" s="337">
        <f t="shared" si="101"/>
        <v>0.10024799818384078</v>
      </c>
      <c r="W69" s="337">
        <f t="shared" si="101"/>
        <v>0.10381594096028925</v>
      </c>
      <c r="X69" s="337">
        <f t="shared" si="101"/>
        <v>9.9925430553078634E-2</v>
      </c>
      <c r="Y69" s="337">
        <f t="shared" si="101"/>
        <v>9.8607361620684619E-2</v>
      </c>
      <c r="Z69" s="337">
        <f t="shared" si="101"/>
        <v>9.7176699111507822E-2</v>
      </c>
      <c r="AA69" s="337">
        <f t="shared" si="101"/>
        <v>9.5763585918848829E-2</v>
      </c>
      <c r="AB69" s="337">
        <f t="shared" si="101"/>
        <v>9.4398150946479131E-2</v>
      </c>
      <c r="AC69" s="337">
        <f t="shared" si="101"/>
        <v>9.3045180840644781E-2</v>
      </c>
      <c r="AD69" s="337">
        <f t="shared" si="101"/>
        <v>9.1683377769484917E-2</v>
      </c>
      <c r="AE69" s="337">
        <f t="shared" ref="AE69:AL69" si="102">AE22/AE$49</f>
        <v>9.0354504188367407E-2</v>
      </c>
      <c r="AF69" s="337">
        <f t="shared" si="102"/>
        <v>8.9006357603950717E-2</v>
      </c>
      <c r="AG69" s="337">
        <f t="shared" si="102"/>
        <v>8.7720624629163912E-2</v>
      </c>
      <c r="AH69" s="337">
        <f t="shared" si="102"/>
        <v>8.6530075987037686E-2</v>
      </c>
      <c r="AI69" s="337">
        <f t="shared" si="102"/>
        <v>8.5266623886169887E-2</v>
      </c>
      <c r="AJ69" s="337">
        <f t="shared" si="102"/>
        <v>8.3928609834463166E-2</v>
      </c>
      <c r="AK69" s="337">
        <f t="shared" si="102"/>
        <v>8.2237687732409401E-2</v>
      </c>
      <c r="AL69" s="337">
        <f t="shared" si="102"/>
        <v>8.0936594969236164E-2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8.8042136140027538E-2</v>
      </c>
      <c r="N70" s="336">
        <f t="shared" si="103"/>
        <v>8.609662220540043E-2</v>
      </c>
      <c r="O70" s="336">
        <f t="shared" si="103"/>
        <v>8.6029261114472816E-2</v>
      </c>
      <c r="P70" s="336">
        <f t="shared" si="103"/>
        <v>8.3366068509084235E-2</v>
      </c>
      <c r="Q70" s="336">
        <f t="shared" si="103"/>
        <v>8.339134942164067E-2</v>
      </c>
      <c r="R70" s="336">
        <f t="shared" si="103"/>
        <v>8.4206873369587723E-2</v>
      </c>
      <c r="S70" s="336">
        <f t="shared" si="103"/>
        <v>8.0264917386047241E-2</v>
      </c>
      <c r="T70" s="336">
        <f t="shared" si="103"/>
        <v>8.2192085139732571E-2</v>
      </c>
      <c r="U70" s="336">
        <f t="shared" si="103"/>
        <v>8.1515382590007027E-2</v>
      </c>
      <c r="V70" s="336">
        <f t="shared" si="103"/>
        <v>7.8592491763995617E-2</v>
      </c>
      <c r="W70" s="336">
        <f t="shared" si="103"/>
        <v>8.2225018517869036E-2</v>
      </c>
      <c r="X70" s="336">
        <f t="shared" si="103"/>
        <v>7.6032343422783893E-2</v>
      </c>
      <c r="Y70" s="336">
        <f t="shared" si="103"/>
        <v>7.5286019404825863E-2</v>
      </c>
      <c r="Z70" s="336">
        <f t="shared" si="103"/>
        <v>7.4452706040364261E-2</v>
      </c>
      <c r="AA70" s="336">
        <f t="shared" si="103"/>
        <v>7.3648751996910095E-2</v>
      </c>
      <c r="AB70" s="336">
        <f t="shared" si="103"/>
        <v>7.2841869863014219E-2</v>
      </c>
      <c r="AC70" s="336">
        <f t="shared" si="103"/>
        <v>7.204174133192992E-2</v>
      </c>
      <c r="AD70" s="336">
        <f t="shared" si="103"/>
        <v>7.1199368007411432E-2</v>
      </c>
      <c r="AE70" s="336">
        <f t="shared" ref="AE70:AL70" si="104">AE23/AE$49</f>
        <v>7.035231184137046E-2</v>
      </c>
      <c r="AF70" s="336">
        <f t="shared" si="104"/>
        <v>6.9536091328328276E-2</v>
      </c>
      <c r="AG70" s="336">
        <f t="shared" si="104"/>
        <v>6.8725831864400455E-2</v>
      </c>
      <c r="AH70" s="336">
        <f t="shared" si="104"/>
        <v>6.7876710030167195E-2</v>
      </c>
      <c r="AI70" s="336">
        <f t="shared" si="104"/>
        <v>6.6989390747764888E-2</v>
      </c>
      <c r="AJ70" s="336">
        <f t="shared" si="104"/>
        <v>6.6083037223009622E-2</v>
      </c>
      <c r="AK70" s="336">
        <f t="shared" si="104"/>
        <v>6.5222042944214437E-2</v>
      </c>
      <c r="AL70" s="336">
        <f t="shared" si="104"/>
        <v>6.4402945347051946E-2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3.2441315599341353E-2</v>
      </c>
      <c r="N71" s="336">
        <f t="shared" si="105"/>
        <v>2.8826932342680488E-2</v>
      </c>
      <c r="O71" s="336">
        <f t="shared" si="105"/>
        <v>2.751395667877405E-2</v>
      </c>
      <c r="P71" s="336">
        <f t="shared" si="105"/>
        <v>2.7659956059520985E-2</v>
      </c>
      <c r="Q71" s="336">
        <f t="shared" si="105"/>
        <v>2.6775371047531124E-2</v>
      </c>
      <c r="R71" s="336">
        <f t="shared" si="105"/>
        <v>2.4936905995318673E-2</v>
      </c>
      <c r="S71" s="336">
        <f t="shared" si="105"/>
        <v>2.3052333551830683E-2</v>
      </c>
      <c r="T71" s="336">
        <f t="shared" si="105"/>
        <v>2.393043892494482E-2</v>
      </c>
      <c r="U71" s="336">
        <f t="shared" si="105"/>
        <v>2.4626742436702802E-2</v>
      </c>
      <c r="V71" s="336">
        <f t="shared" si="105"/>
        <v>2.165550641984517E-2</v>
      </c>
      <c r="W71" s="336">
        <f t="shared" si="105"/>
        <v>2.159092244242022E-2</v>
      </c>
      <c r="X71" s="336">
        <f t="shared" si="105"/>
        <v>2.3893087130294744E-2</v>
      </c>
      <c r="Y71" s="336">
        <f t="shared" si="105"/>
        <v>2.332134221585876E-2</v>
      </c>
      <c r="Z71" s="336">
        <f t="shared" si="105"/>
        <v>2.2723993071143558E-2</v>
      </c>
      <c r="AA71" s="336">
        <f t="shared" si="105"/>
        <v>2.2114833921938727E-2</v>
      </c>
      <c r="AB71" s="336">
        <f t="shared" si="105"/>
        <v>2.1556281083464905E-2</v>
      </c>
      <c r="AC71" s="336">
        <f t="shared" si="105"/>
        <v>2.1003439508714868E-2</v>
      </c>
      <c r="AD71" s="336">
        <f t="shared" si="105"/>
        <v>2.0484009762073478E-2</v>
      </c>
      <c r="AE71" s="336">
        <f t="shared" ref="AE71:AL71" si="106">AE24/AE$49</f>
        <v>2.0002192346996947E-2</v>
      </c>
      <c r="AF71" s="336">
        <f t="shared" si="106"/>
        <v>1.9470266275622448E-2</v>
      </c>
      <c r="AG71" s="336">
        <f t="shared" si="106"/>
        <v>1.8994792764763457E-2</v>
      </c>
      <c r="AH71" s="336">
        <f t="shared" si="106"/>
        <v>1.8653365956870501E-2</v>
      </c>
      <c r="AI71" s="336">
        <f t="shared" si="106"/>
        <v>1.8277233138404989E-2</v>
      </c>
      <c r="AJ71" s="336">
        <f t="shared" si="106"/>
        <v>1.7845572611453531E-2</v>
      </c>
      <c r="AK71" s="336">
        <f t="shared" si="106"/>
        <v>1.7015644788194961E-2</v>
      </c>
      <c r="AL71" s="336">
        <f t="shared" si="106"/>
        <v>1.6533649622184215E-2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0.10459174057485136</v>
      </c>
      <c r="N73" s="337">
        <f t="shared" si="107"/>
        <v>0.10405517748635683</v>
      </c>
      <c r="O73" s="337">
        <f t="shared" si="107"/>
        <v>0.10049152246310743</v>
      </c>
      <c r="P73" s="337">
        <f t="shared" si="107"/>
        <v>0.1021399051502698</v>
      </c>
      <c r="Q73" s="337">
        <f t="shared" si="107"/>
        <v>0.1055741190018593</v>
      </c>
      <c r="R73" s="337">
        <f t="shared" si="107"/>
        <v>0.10403896058325694</v>
      </c>
      <c r="S73" s="337">
        <f t="shared" si="107"/>
        <v>0.10436178298998086</v>
      </c>
      <c r="T73" s="337">
        <f t="shared" si="107"/>
        <v>0.10317696213991492</v>
      </c>
      <c r="U73" s="337">
        <f t="shared" si="107"/>
        <v>9.4835757286231073E-2</v>
      </c>
      <c r="V73" s="337">
        <f t="shared" si="107"/>
        <v>9.780255673097818E-2</v>
      </c>
      <c r="W73" s="337">
        <f t="shared" si="107"/>
        <v>8.9214981185576636E-2</v>
      </c>
      <c r="X73" s="337">
        <f t="shared" si="107"/>
        <v>9.1342559089875069E-2</v>
      </c>
      <c r="Y73" s="337">
        <f t="shared" si="107"/>
        <v>9.1245883273404035E-2</v>
      </c>
      <c r="Z73" s="337">
        <f t="shared" si="107"/>
        <v>9.1487213007594617E-2</v>
      </c>
      <c r="AA73" s="337">
        <f t="shared" si="107"/>
        <v>9.152279983522503E-2</v>
      </c>
      <c r="AB73" s="337">
        <f t="shared" si="107"/>
        <v>9.1227047022096316E-2</v>
      </c>
      <c r="AC73" s="337">
        <f t="shared" si="107"/>
        <v>9.0892145128440335E-2</v>
      </c>
      <c r="AD73" s="337">
        <f t="shared" si="107"/>
        <v>9.0508786295517132E-2</v>
      </c>
      <c r="AE73" s="337">
        <f t="shared" ref="AE73:AL73" si="108">AE26/AE$49</f>
        <v>9.0188343528626508E-2</v>
      </c>
      <c r="AF73" s="337">
        <f t="shared" si="108"/>
        <v>8.9865818590428401E-2</v>
      </c>
      <c r="AG73" s="337">
        <f t="shared" si="108"/>
        <v>8.956124982606356E-2</v>
      </c>
      <c r="AH73" s="337">
        <f t="shared" si="108"/>
        <v>8.9246949452368537E-2</v>
      </c>
      <c r="AI73" s="337">
        <f t="shared" si="108"/>
        <v>8.8917641560040922E-2</v>
      </c>
      <c r="AJ73" s="337">
        <f t="shared" si="108"/>
        <v>8.8579870766299931E-2</v>
      </c>
      <c r="AK73" s="337">
        <f t="shared" si="108"/>
        <v>8.8322902383287161E-2</v>
      </c>
      <c r="AL73" s="337">
        <f t="shared" si="108"/>
        <v>8.8010078832936545E-2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9.7807917316647119E-3</v>
      </c>
      <c r="N74" s="336">
        <f t="shared" si="109"/>
        <v>1.0312485435654417E-2</v>
      </c>
      <c r="O74" s="336">
        <f t="shared" si="109"/>
        <v>1.2216629143481452E-2</v>
      </c>
      <c r="P74" s="336">
        <f t="shared" si="109"/>
        <v>9.9364976468255331E-3</v>
      </c>
      <c r="Q74" s="336">
        <f t="shared" si="109"/>
        <v>1.3724957377936123E-2</v>
      </c>
      <c r="R74" s="336">
        <f t="shared" si="109"/>
        <v>1.1449402740254433E-2</v>
      </c>
      <c r="S74" s="336">
        <f t="shared" si="109"/>
        <v>1.1623757608699397E-2</v>
      </c>
      <c r="T74" s="336">
        <f t="shared" si="109"/>
        <v>1.0590964402534526E-2</v>
      </c>
      <c r="U74" s="336">
        <f t="shared" si="109"/>
        <v>1.0177010694209386E-2</v>
      </c>
      <c r="V74" s="336">
        <f t="shared" si="109"/>
        <v>1.2942911197049869E-2</v>
      </c>
      <c r="W74" s="336">
        <f t="shared" si="109"/>
        <v>9.3958326364234172E-3</v>
      </c>
      <c r="X74" s="336">
        <f t="shared" si="109"/>
        <v>9.2275823488121595E-3</v>
      </c>
      <c r="Y74" s="336">
        <f t="shared" si="109"/>
        <v>9.3238157074373301E-3</v>
      </c>
      <c r="Z74" s="336">
        <f t="shared" si="109"/>
        <v>9.4450123591441684E-3</v>
      </c>
      <c r="AA74" s="336">
        <f t="shared" si="109"/>
        <v>9.5694231460548822E-3</v>
      </c>
      <c r="AB74" s="336">
        <f t="shared" si="109"/>
        <v>9.6724112030019231E-3</v>
      </c>
      <c r="AC74" s="336">
        <f t="shared" si="109"/>
        <v>9.7739180311518879E-3</v>
      </c>
      <c r="AD74" s="336">
        <f t="shared" si="109"/>
        <v>9.8732327746725006E-3</v>
      </c>
      <c r="AE74" s="336">
        <f t="shared" ref="AE74:AL74" si="110">AE27/AE$49</f>
        <v>9.9630415012722101E-3</v>
      </c>
      <c r="AF74" s="336">
        <f t="shared" si="110"/>
        <v>1.0052340740218322E-2</v>
      </c>
      <c r="AG74" s="336">
        <f t="shared" si="110"/>
        <v>1.0162814365138917E-2</v>
      </c>
      <c r="AH74" s="336">
        <f t="shared" si="110"/>
        <v>1.0273816796016058E-2</v>
      </c>
      <c r="AI74" s="336">
        <f t="shared" si="110"/>
        <v>1.0384802666297302E-2</v>
      </c>
      <c r="AJ74" s="336">
        <f t="shared" si="110"/>
        <v>1.050339775101531E-2</v>
      </c>
      <c r="AK74" s="336">
        <f t="shared" si="110"/>
        <v>1.0626427081534979E-2</v>
      </c>
      <c r="AL74" s="336">
        <f t="shared" si="110"/>
        <v>1.0753816201865817E-2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3.54470386315867E-2</v>
      </c>
      <c r="N75" s="336">
        <f t="shared" si="111"/>
        <v>3.5837680830517485E-2</v>
      </c>
      <c r="O75" s="336">
        <f t="shared" si="111"/>
        <v>3.3346616576132845E-2</v>
      </c>
      <c r="P75" s="336">
        <f t="shared" si="111"/>
        <v>3.4977809490294588E-2</v>
      </c>
      <c r="Q75" s="336">
        <f t="shared" si="111"/>
        <v>3.5092315514326781E-2</v>
      </c>
      <c r="R75" s="336">
        <f t="shared" si="111"/>
        <v>3.4466464747451839E-2</v>
      </c>
      <c r="S75" s="336">
        <f t="shared" si="111"/>
        <v>3.4566115601730785E-2</v>
      </c>
      <c r="T75" s="336">
        <f t="shared" si="111"/>
        <v>3.4135026395849012E-2</v>
      </c>
      <c r="U75" s="336">
        <f t="shared" si="111"/>
        <v>3.3151055603908582E-2</v>
      </c>
      <c r="V75" s="336">
        <f t="shared" si="111"/>
        <v>3.3635849548479792E-2</v>
      </c>
      <c r="W75" s="336">
        <f t="shared" si="111"/>
        <v>3.052276831353351E-2</v>
      </c>
      <c r="X75" s="336">
        <f t="shared" si="111"/>
        <v>3.0959490512672622E-2</v>
      </c>
      <c r="Y75" s="336">
        <f t="shared" si="111"/>
        <v>3.0906196837990837E-2</v>
      </c>
      <c r="Z75" s="336">
        <f t="shared" si="111"/>
        <v>3.0906931264170018E-2</v>
      </c>
      <c r="AA75" s="336">
        <f t="shared" si="111"/>
        <v>3.0850344203260868E-2</v>
      </c>
      <c r="AB75" s="336">
        <f t="shared" si="111"/>
        <v>3.0703036513647159E-2</v>
      </c>
      <c r="AC75" s="336">
        <f t="shared" si="111"/>
        <v>3.0558289725975046E-2</v>
      </c>
      <c r="AD75" s="336">
        <f t="shared" si="111"/>
        <v>3.0414406515515739E-2</v>
      </c>
      <c r="AE75" s="336">
        <f t="shared" ref="AE75:AL75" si="112">AE28/AE$49</f>
        <v>3.0287945380568452E-2</v>
      </c>
      <c r="AF75" s="336">
        <f t="shared" si="112"/>
        <v>3.0163975214563783E-2</v>
      </c>
      <c r="AG75" s="336">
        <f t="shared" si="112"/>
        <v>3.0028124919827905E-2</v>
      </c>
      <c r="AH75" s="336">
        <f t="shared" si="112"/>
        <v>2.9893118028327888E-2</v>
      </c>
      <c r="AI75" s="336">
        <f t="shared" si="112"/>
        <v>2.9767286631737343E-2</v>
      </c>
      <c r="AJ75" s="336">
        <f t="shared" si="112"/>
        <v>2.9652052535878277E-2</v>
      </c>
      <c r="AK75" s="336">
        <f t="shared" si="112"/>
        <v>2.9561522012490016E-2</v>
      </c>
      <c r="AL75" s="336">
        <f t="shared" si="112"/>
        <v>2.9441678302160285E-2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3.9692510662797373E-2</v>
      </c>
      <c r="N76" s="336">
        <f t="shared" si="113"/>
        <v>3.682509347753514E-2</v>
      </c>
      <c r="O76" s="336">
        <f t="shared" si="113"/>
        <v>3.3225758608690335E-2</v>
      </c>
      <c r="P76" s="336">
        <f t="shared" si="113"/>
        <v>3.5155938894072584E-2</v>
      </c>
      <c r="Q76" s="336">
        <f t="shared" si="113"/>
        <v>3.40084604097705E-2</v>
      </c>
      <c r="R76" s="336">
        <f t="shared" si="113"/>
        <v>3.4959976693818361E-2</v>
      </c>
      <c r="S76" s="336">
        <f t="shared" si="113"/>
        <v>3.5978210317170245E-2</v>
      </c>
      <c r="T76" s="336">
        <f t="shared" si="113"/>
        <v>3.6300810020142633E-2</v>
      </c>
      <c r="U76" s="336">
        <f t="shared" si="113"/>
        <v>3.0225494309507044E-2</v>
      </c>
      <c r="V76" s="336">
        <f t="shared" si="113"/>
        <v>3.1376910812768624E-2</v>
      </c>
      <c r="W76" s="336">
        <f t="shared" si="113"/>
        <v>3.0320999953021111E-2</v>
      </c>
      <c r="X76" s="336">
        <f t="shared" si="113"/>
        <v>3.2389675405535848E-2</v>
      </c>
      <c r="Y76" s="336">
        <f t="shared" si="113"/>
        <v>3.2187169579737857E-2</v>
      </c>
      <c r="Z76" s="336">
        <f t="shared" si="113"/>
        <v>3.2270887085468866E-2</v>
      </c>
      <c r="AA76" s="336">
        <f t="shared" si="113"/>
        <v>3.2193887883296433E-2</v>
      </c>
      <c r="AB76" s="336">
        <f t="shared" si="113"/>
        <v>3.1898755277116504E-2</v>
      </c>
      <c r="AC76" s="336">
        <f t="shared" si="113"/>
        <v>3.1599542929679217E-2</v>
      </c>
      <c r="AD76" s="336">
        <f t="shared" si="113"/>
        <v>3.1292392306760938E-2</v>
      </c>
      <c r="AE76" s="336">
        <f t="shared" ref="AE76:AL76" si="114">AE29/AE$49</f>
        <v>3.0997262255926639E-2</v>
      </c>
      <c r="AF76" s="336">
        <f t="shared" si="114"/>
        <v>3.069863687708304E-2</v>
      </c>
      <c r="AG76" s="336">
        <f t="shared" si="114"/>
        <v>3.0410540023875735E-2</v>
      </c>
      <c r="AH76" s="336">
        <f t="shared" si="114"/>
        <v>3.0117075315140029E-2</v>
      </c>
      <c r="AI76" s="336">
        <f t="shared" si="114"/>
        <v>2.981228984945386E-2</v>
      </c>
      <c r="AJ76" s="336">
        <f t="shared" si="114"/>
        <v>2.9501124140907168E-2</v>
      </c>
      <c r="AK76" s="336">
        <f t="shared" si="114"/>
        <v>2.9219652539987546E-2</v>
      </c>
      <c r="AL76" s="336">
        <f t="shared" si="114"/>
        <v>2.8914217000634256E-2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1.9671399548802593E-2</v>
      </c>
      <c r="N77" s="336">
        <f t="shared" si="115"/>
        <v>2.1079917742649796E-2</v>
      </c>
      <c r="O77" s="336">
        <f t="shared" si="115"/>
        <v>2.1702518134802794E-2</v>
      </c>
      <c r="P77" s="336">
        <f t="shared" si="115"/>
        <v>2.2069659119077097E-2</v>
      </c>
      <c r="Q77" s="336">
        <f t="shared" si="115"/>
        <v>2.2748385699825881E-2</v>
      </c>
      <c r="R77" s="336">
        <f t="shared" si="115"/>
        <v>2.3163116401732301E-2</v>
      </c>
      <c r="S77" s="336">
        <f t="shared" si="115"/>
        <v>2.2193699462380447E-2</v>
      </c>
      <c r="T77" s="336">
        <f t="shared" si="115"/>
        <v>2.2150161321388761E-2</v>
      </c>
      <c r="U77" s="336">
        <f t="shared" si="115"/>
        <v>2.1282196678606053E-2</v>
      </c>
      <c r="V77" s="336">
        <f t="shared" si="115"/>
        <v>1.9846885172679903E-2</v>
      </c>
      <c r="W77" s="336">
        <f t="shared" si="115"/>
        <v>1.897538028259859E-2</v>
      </c>
      <c r="X77" s="336">
        <f t="shared" si="115"/>
        <v>1.8765810822854442E-2</v>
      </c>
      <c r="Y77" s="336">
        <f t="shared" si="115"/>
        <v>1.8828701148238022E-2</v>
      </c>
      <c r="Z77" s="336">
        <f t="shared" si="115"/>
        <v>1.8864382298811561E-2</v>
      </c>
      <c r="AA77" s="336">
        <f t="shared" si="115"/>
        <v>1.8909144602612855E-2</v>
      </c>
      <c r="AB77" s="336">
        <f t="shared" si="115"/>
        <v>1.895284402833074E-2</v>
      </c>
      <c r="AC77" s="336">
        <f t="shared" si="115"/>
        <v>1.8960394441634196E-2</v>
      </c>
      <c r="AD77" s="336">
        <f t="shared" si="115"/>
        <v>1.892875469856797E-2</v>
      </c>
      <c r="AE77" s="336">
        <f t="shared" ref="AE77:AL77" si="116">AE30/AE$49</f>
        <v>1.89400943908592E-2</v>
      </c>
      <c r="AF77" s="336">
        <f t="shared" si="116"/>
        <v>1.8950865758563248E-2</v>
      </c>
      <c r="AG77" s="336">
        <f t="shared" si="116"/>
        <v>1.895977051722102E-2</v>
      </c>
      <c r="AH77" s="336">
        <f t="shared" si="116"/>
        <v>1.8962939312884567E-2</v>
      </c>
      <c r="AI77" s="336">
        <f t="shared" si="116"/>
        <v>1.8953262412552414E-2</v>
      </c>
      <c r="AJ77" s="336">
        <f t="shared" si="116"/>
        <v>1.8923296338499183E-2</v>
      </c>
      <c r="AK77" s="336">
        <f t="shared" si="116"/>
        <v>1.8915300749274604E-2</v>
      </c>
      <c r="AL77" s="336">
        <f t="shared" si="116"/>
        <v>1.8900367328276203E-2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9.7543385131722407E-2</v>
      </c>
      <c r="N79" s="337">
        <f t="shared" si="117"/>
        <v>9.7270535063253907E-2</v>
      </c>
      <c r="O79" s="337">
        <f t="shared" si="117"/>
        <v>9.4906898448461313E-2</v>
      </c>
      <c r="P79" s="337">
        <f t="shared" si="117"/>
        <v>9.560067283687064E-2</v>
      </c>
      <c r="Q79" s="337">
        <f t="shared" si="117"/>
        <v>9.6020907173966871E-2</v>
      </c>
      <c r="R79" s="337">
        <f t="shared" si="117"/>
        <v>0.10003329165168007</v>
      </c>
      <c r="S79" s="337">
        <f t="shared" si="117"/>
        <v>9.9769176947017521E-2</v>
      </c>
      <c r="T79" s="337">
        <f t="shared" si="117"/>
        <v>0.10021323259038098</v>
      </c>
      <c r="U79" s="337">
        <f t="shared" si="117"/>
        <v>9.7407736518306101E-2</v>
      </c>
      <c r="V79" s="337">
        <f t="shared" si="117"/>
        <v>0.10000686821402541</v>
      </c>
      <c r="W79" s="337">
        <f t="shared" si="117"/>
        <v>9.6918965378061425E-2</v>
      </c>
      <c r="X79" s="337">
        <f t="shared" si="117"/>
        <v>9.9185759509328175E-2</v>
      </c>
      <c r="Y79" s="337">
        <f t="shared" si="117"/>
        <v>9.9334030058063308E-2</v>
      </c>
      <c r="Z79" s="337">
        <f t="shared" si="117"/>
        <v>9.9441994210718296E-2</v>
      </c>
      <c r="AA79" s="337">
        <f t="shared" si="117"/>
        <v>9.9600341198792228E-2</v>
      </c>
      <c r="AB79" s="337">
        <f t="shared" si="117"/>
        <v>9.9952703918559552E-2</v>
      </c>
      <c r="AC79" s="337">
        <f t="shared" si="117"/>
        <v>0.10031042705439067</v>
      </c>
      <c r="AD79" s="337">
        <f t="shared" si="117"/>
        <v>0.10069157907755329</v>
      </c>
      <c r="AE79" s="337">
        <f t="shared" ref="AE79:AL79" si="118">AE32/AE$49</f>
        <v>0.10104510241323418</v>
      </c>
      <c r="AF79" s="337">
        <f t="shared" si="118"/>
        <v>0.10140906365007099</v>
      </c>
      <c r="AG79" s="337">
        <f t="shared" si="118"/>
        <v>0.10176500625617858</v>
      </c>
      <c r="AH79" s="337">
        <f t="shared" si="118"/>
        <v>0.10209987759689068</v>
      </c>
      <c r="AI79" s="337">
        <f t="shared" si="118"/>
        <v>0.10244658714637199</v>
      </c>
      <c r="AJ79" s="337">
        <f t="shared" si="118"/>
        <v>0.10279269691945295</v>
      </c>
      <c r="AK79" s="337">
        <f t="shared" si="118"/>
        <v>0.10311637497070776</v>
      </c>
      <c r="AL79" s="337">
        <f t="shared" si="118"/>
        <v>0.10342581681426438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7.3586737406269476E-2</v>
      </c>
      <c r="N80" s="336">
        <f t="shared" si="119"/>
        <v>7.1258463145344661E-2</v>
      </c>
      <c r="O80" s="336">
        <f t="shared" si="119"/>
        <v>6.8974788109453594E-2</v>
      </c>
      <c r="P80" s="336">
        <f t="shared" si="119"/>
        <v>7.0768577498699969E-2</v>
      </c>
      <c r="Q80" s="336">
        <f t="shared" si="119"/>
        <v>7.0463103090809623E-2</v>
      </c>
      <c r="R80" s="336">
        <f t="shared" si="119"/>
        <v>7.3546330624359335E-2</v>
      </c>
      <c r="S80" s="336">
        <f t="shared" si="119"/>
        <v>7.451357980522251E-2</v>
      </c>
      <c r="T80" s="336">
        <f t="shared" si="119"/>
        <v>7.4541336740991587E-2</v>
      </c>
      <c r="U80" s="336">
        <f t="shared" si="119"/>
        <v>7.2397114955264005E-2</v>
      </c>
      <c r="V80" s="336">
        <f t="shared" si="119"/>
        <v>7.3426670304583996E-2</v>
      </c>
      <c r="W80" s="336">
        <f t="shared" si="119"/>
        <v>7.1211515942924797E-2</v>
      </c>
      <c r="X80" s="336">
        <f t="shared" si="119"/>
        <v>7.3843618695083532E-2</v>
      </c>
      <c r="Y80" s="336">
        <f t="shared" si="119"/>
        <v>7.4069140663548555E-2</v>
      </c>
      <c r="Z80" s="336">
        <f t="shared" si="119"/>
        <v>7.4232730369379926E-2</v>
      </c>
      <c r="AA80" s="336">
        <f t="shared" si="119"/>
        <v>7.441728172307345E-2</v>
      </c>
      <c r="AB80" s="336">
        <f t="shared" si="119"/>
        <v>7.4765498556354587E-2</v>
      </c>
      <c r="AC80" s="336">
        <f t="shared" si="119"/>
        <v>7.5120763047117192E-2</v>
      </c>
      <c r="AD80" s="336">
        <f t="shared" si="119"/>
        <v>7.5497187864960943E-2</v>
      </c>
      <c r="AE80" s="336">
        <f t="shared" ref="AE80:AL80" si="120">AE33/AE$49</f>
        <v>7.5841945849433726E-2</v>
      </c>
      <c r="AF80" s="336">
        <f t="shared" si="120"/>
        <v>7.6203222848060442E-2</v>
      </c>
      <c r="AG80" s="336">
        <f t="shared" si="120"/>
        <v>7.6581985094897498E-2</v>
      </c>
      <c r="AH80" s="336">
        <f t="shared" si="120"/>
        <v>7.6955464136967494E-2</v>
      </c>
      <c r="AI80" s="336">
        <f t="shared" si="120"/>
        <v>7.7336375963522205E-2</v>
      </c>
      <c r="AJ80" s="336">
        <f t="shared" si="120"/>
        <v>7.7713667117372348E-2</v>
      </c>
      <c r="AK80" s="336">
        <f t="shared" si="120"/>
        <v>7.8067661040072248E-2</v>
      </c>
      <c r="AL80" s="336">
        <f t="shared" si="120"/>
        <v>7.840383757032858E-2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2.2155014463600822E-2</v>
      </c>
      <c r="N81" s="336">
        <f t="shared" si="121"/>
        <v>2.4722513275680952E-2</v>
      </c>
      <c r="O81" s="336">
        <f t="shared" si="121"/>
        <v>2.468365059630211E-2</v>
      </c>
      <c r="P81" s="336">
        <f t="shared" si="121"/>
        <v>2.3668246673853185E-2</v>
      </c>
      <c r="Q81" s="336">
        <f t="shared" si="121"/>
        <v>2.4298385537078641E-2</v>
      </c>
      <c r="R81" s="336">
        <f t="shared" si="121"/>
        <v>2.5322402463126004E-2</v>
      </c>
      <c r="S81" s="336">
        <f t="shared" si="121"/>
        <v>2.428779213797972E-2</v>
      </c>
      <c r="T81" s="336">
        <f t="shared" si="121"/>
        <v>2.4663175112323989E-2</v>
      </c>
      <c r="U81" s="336">
        <f t="shared" si="121"/>
        <v>2.3982460665752291E-2</v>
      </c>
      <c r="V81" s="336">
        <f t="shared" si="121"/>
        <v>2.5647941189474159E-2</v>
      </c>
      <c r="W81" s="336">
        <f t="shared" si="121"/>
        <v>2.4527023267866085E-2</v>
      </c>
      <c r="X81" s="336">
        <f t="shared" si="121"/>
        <v>2.4405529307707414E-2</v>
      </c>
      <c r="Y81" s="336">
        <f t="shared" si="121"/>
        <v>2.4321407122420022E-2</v>
      </c>
      <c r="Z81" s="336">
        <f t="shared" si="121"/>
        <v>2.4263245297661884E-2</v>
      </c>
      <c r="AA81" s="336">
        <f t="shared" si="121"/>
        <v>2.4234563760473615E-2</v>
      </c>
      <c r="AB81" s="336">
        <f t="shared" si="121"/>
        <v>2.4236856038112393E-2</v>
      </c>
      <c r="AC81" s="336">
        <f t="shared" si="121"/>
        <v>2.4237653071021929E-2</v>
      </c>
      <c r="AD81" s="336">
        <f t="shared" si="121"/>
        <v>2.4241271339756312E-2</v>
      </c>
      <c r="AE81" s="336">
        <f t="shared" ref="AE81:AL81" si="122">AE34/AE$49</f>
        <v>2.4249550707386647E-2</v>
      </c>
      <c r="AF81" s="336">
        <f t="shared" si="122"/>
        <v>2.4250792052957881E-2</v>
      </c>
      <c r="AG81" s="336">
        <f t="shared" si="122"/>
        <v>2.4226987779073526E-2</v>
      </c>
      <c r="AH81" s="336">
        <f t="shared" si="122"/>
        <v>2.4187703137057787E-2</v>
      </c>
      <c r="AI81" s="336">
        <f t="shared" si="122"/>
        <v>2.4153209618121937E-2</v>
      </c>
      <c r="AJ81" s="336">
        <f t="shared" si="122"/>
        <v>2.4121522745867891E-2</v>
      </c>
      <c r="AK81" s="336">
        <f t="shared" si="122"/>
        <v>2.4091630911837292E-2</v>
      </c>
      <c r="AL81" s="336">
        <f t="shared" si="122"/>
        <v>2.4065273926055758E-2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1.8016332618521101E-3</v>
      </c>
      <c r="N82" s="336">
        <f t="shared" si="123"/>
        <v>1.2895586422282928E-3</v>
      </c>
      <c r="O82" s="336">
        <f t="shared" si="123"/>
        <v>1.2484597427056226E-3</v>
      </c>
      <c r="P82" s="336">
        <f t="shared" si="123"/>
        <v>1.1638486643174933E-3</v>
      </c>
      <c r="Q82" s="336">
        <f t="shared" si="123"/>
        <v>1.2594185460786083E-3</v>
      </c>
      <c r="R82" s="336">
        <f t="shared" si="123"/>
        <v>1.1645585641947369E-3</v>
      </c>
      <c r="S82" s="336">
        <f t="shared" si="123"/>
        <v>9.6780500381528963E-4</v>
      </c>
      <c r="T82" s="336">
        <f t="shared" si="123"/>
        <v>1.008720737065396E-3</v>
      </c>
      <c r="U82" s="336">
        <f t="shared" si="123"/>
        <v>1.0281608972897999E-3</v>
      </c>
      <c r="V82" s="336">
        <f t="shared" si="123"/>
        <v>9.322567199672526E-4</v>
      </c>
      <c r="W82" s="336">
        <f t="shared" si="123"/>
        <v>1.1804261672705401E-3</v>
      </c>
      <c r="X82" s="336">
        <f t="shared" si="123"/>
        <v>9.3661150653723854E-4</v>
      </c>
      <c r="Y82" s="336">
        <f t="shared" si="123"/>
        <v>9.4348227209471703E-4</v>
      </c>
      <c r="Z82" s="336">
        <f t="shared" si="123"/>
        <v>9.4601854367646872E-4</v>
      </c>
      <c r="AA82" s="336">
        <f t="shared" si="123"/>
        <v>9.4849571524515265E-4</v>
      </c>
      <c r="AB82" s="336">
        <f t="shared" si="123"/>
        <v>9.5034932409255625E-4</v>
      </c>
      <c r="AC82" s="336">
        <f t="shared" si="123"/>
        <v>9.5201093625153679E-4</v>
      </c>
      <c r="AD82" s="336">
        <f t="shared" si="123"/>
        <v>9.5311987283601158E-4</v>
      </c>
      <c r="AE82" s="336">
        <f t="shared" ref="AE82:AL82" si="124">AE35/AE$49</f>
        <v>9.5360585641381687E-4</v>
      </c>
      <c r="AF82" s="336">
        <f t="shared" si="124"/>
        <v>9.5504874905266344E-4</v>
      </c>
      <c r="AG82" s="336">
        <f t="shared" si="124"/>
        <v>9.5603338220756672E-4</v>
      </c>
      <c r="AH82" s="336">
        <f t="shared" si="124"/>
        <v>9.5671032286539397E-4</v>
      </c>
      <c r="AI82" s="336">
        <f t="shared" si="124"/>
        <v>9.5700156472785613E-4</v>
      </c>
      <c r="AJ82" s="336">
        <f t="shared" si="124"/>
        <v>9.5750705621270823E-4</v>
      </c>
      <c r="AK82" s="336">
        <f t="shared" si="124"/>
        <v>9.5708301879822736E-4</v>
      </c>
      <c r="AL82" s="336">
        <f t="shared" si="124"/>
        <v>9.567053178800468E-4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7.7994780758131765E-2</v>
      </c>
      <c r="N84" s="337">
        <f t="shared" si="125"/>
        <v>8.2814312824003533E-2</v>
      </c>
      <c r="O84" s="337">
        <f t="shared" si="125"/>
        <v>8.4752310070673437E-2</v>
      </c>
      <c r="P84" s="337">
        <f t="shared" si="125"/>
        <v>8.4722852046357544E-2</v>
      </c>
      <c r="Q84" s="337">
        <f t="shared" si="125"/>
        <v>8.0310104373015764E-2</v>
      </c>
      <c r="R84" s="337">
        <f t="shared" si="125"/>
        <v>8.0504860486300581E-2</v>
      </c>
      <c r="S84" s="337">
        <f t="shared" si="125"/>
        <v>7.7603779306768345E-2</v>
      </c>
      <c r="T84" s="337">
        <f t="shared" si="125"/>
        <v>7.6240021038111755E-2</v>
      </c>
      <c r="U84" s="337">
        <f t="shared" si="125"/>
        <v>7.7826239138889156E-2</v>
      </c>
      <c r="V84" s="337">
        <f t="shared" si="125"/>
        <v>7.454937082517385E-2</v>
      </c>
      <c r="W84" s="337">
        <f t="shared" si="125"/>
        <v>7.5237343161393314E-2</v>
      </c>
      <c r="X84" s="337">
        <f t="shared" si="125"/>
        <v>7.447004600871876E-2</v>
      </c>
      <c r="Y84" s="337">
        <f t="shared" si="125"/>
        <v>7.41651286061321E-2</v>
      </c>
      <c r="Z84" s="337">
        <f t="shared" si="125"/>
        <v>7.378455929619647E-2</v>
      </c>
      <c r="AA84" s="337">
        <f t="shared" si="125"/>
        <v>7.3437595807263445E-2</v>
      </c>
      <c r="AB84" s="337">
        <f t="shared" si="125"/>
        <v>7.315414117517928E-2</v>
      </c>
      <c r="AC84" s="337">
        <f t="shared" si="125"/>
        <v>7.2854809667702636E-2</v>
      </c>
      <c r="AD84" s="337">
        <f t="shared" si="125"/>
        <v>7.2563671506737176E-2</v>
      </c>
      <c r="AE84" s="337">
        <f t="shared" ref="AE84:AL84" si="126">AE37/AE$49</f>
        <v>7.2284825640395789E-2</v>
      </c>
      <c r="AF84" s="337">
        <f t="shared" si="126"/>
        <v>7.2002036732815342E-2</v>
      </c>
      <c r="AG84" s="337">
        <f t="shared" si="126"/>
        <v>7.1676352922731765E-2</v>
      </c>
      <c r="AH84" s="337">
        <f t="shared" si="126"/>
        <v>7.1395058638889106E-2</v>
      </c>
      <c r="AI84" s="337">
        <f t="shared" si="126"/>
        <v>7.1075684561262495E-2</v>
      </c>
      <c r="AJ84" s="337">
        <f t="shared" si="126"/>
        <v>7.0756163876068298E-2</v>
      </c>
      <c r="AK84" s="337">
        <f t="shared" si="126"/>
        <v>7.0437429518296624E-2</v>
      </c>
      <c r="AL84" s="337">
        <f t="shared" si="126"/>
        <v>7.0138956799196572E-2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6.3651665276763178E-2</v>
      </c>
      <c r="N85" s="336">
        <f t="shared" si="127"/>
        <v>6.8494525251892452E-2</v>
      </c>
      <c r="O85" s="336">
        <f t="shared" si="127"/>
        <v>7.0360752786574943E-2</v>
      </c>
      <c r="P85" s="336">
        <f t="shared" si="127"/>
        <v>7.0424662070001309E-2</v>
      </c>
      <c r="Q85" s="336">
        <f t="shared" si="127"/>
        <v>6.6784319767259848E-2</v>
      </c>
      <c r="R85" s="336">
        <f t="shared" si="127"/>
        <v>6.5881895445667263E-2</v>
      </c>
      <c r="S85" s="336">
        <f t="shared" si="127"/>
        <v>6.3762538300915036E-2</v>
      </c>
      <c r="T85" s="336">
        <f t="shared" si="127"/>
        <v>6.1342574083323317E-2</v>
      </c>
      <c r="U85" s="336">
        <f t="shared" si="127"/>
        <v>6.2374398393891521E-2</v>
      </c>
      <c r="V85" s="336">
        <f t="shared" si="127"/>
        <v>5.9649603830530126E-2</v>
      </c>
      <c r="W85" s="336">
        <f t="shared" si="127"/>
        <v>5.9728403127512111E-2</v>
      </c>
      <c r="X85" s="336">
        <f t="shared" si="127"/>
        <v>5.5903187350388801E-2</v>
      </c>
      <c r="Y85" s="336">
        <f t="shared" si="127"/>
        <v>5.5429350091862555E-2</v>
      </c>
      <c r="Z85" s="336">
        <f t="shared" si="127"/>
        <v>5.4885453761201713E-2</v>
      </c>
      <c r="AA85" s="336">
        <f t="shared" si="127"/>
        <v>5.4365300052525239E-2</v>
      </c>
      <c r="AB85" s="336">
        <f t="shared" si="127"/>
        <v>5.3897624860193609E-2</v>
      </c>
      <c r="AC85" s="336">
        <f t="shared" si="127"/>
        <v>5.3418258456183434E-2</v>
      </c>
      <c r="AD85" s="336">
        <f t="shared" si="127"/>
        <v>5.2947777300479192E-2</v>
      </c>
      <c r="AE85" s="336">
        <f t="shared" ref="AE85:AL85" si="128">AE38/AE$49</f>
        <v>5.249862533153906E-2</v>
      </c>
      <c r="AF85" s="336">
        <f t="shared" si="128"/>
        <v>5.2039192308941704E-2</v>
      </c>
      <c r="AG85" s="336">
        <f t="shared" si="128"/>
        <v>5.1540654332565723E-2</v>
      </c>
      <c r="AH85" s="336">
        <f t="shared" si="128"/>
        <v>5.110000178200852E-2</v>
      </c>
      <c r="AI85" s="336">
        <f t="shared" si="128"/>
        <v>5.0621963512569292E-2</v>
      </c>
      <c r="AJ85" s="336">
        <f t="shared" si="128"/>
        <v>5.0138772187752666E-2</v>
      </c>
      <c r="AK85" s="336">
        <f t="shared" si="128"/>
        <v>4.9660279045943279E-2</v>
      </c>
      <c r="AL85" s="336">
        <f t="shared" si="128"/>
        <v>4.9203686374820164E-2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1.4343115481368582E-2</v>
      </c>
      <c r="N86" s="336">
        <f t="shared" si="129"/>
        <v>1.4319787572111086E-2</v>
      </c>
      <c r="O86" s="336">
        <f t="shared" si="129"/>
        <v>1.439155728409851E-2</v>
      </c>
      <c r="P86" s="336">
        <f t="shared" si="129"/>
        <v>1.4298189976356228E-2</v>
      </c>
      <c r="Q86" s="336">
        <f t="shared" si="129"/>
        <v>1.3525784605755917E-2</v>
      </c>
      <c r="R86" s="336">
        <f t="shared" si="129"/>
        <v>1.4622965040633316E-2</v>
      </c>
      <c r="S86" s="336">
        <f t="shared" si="129"/>
        <v>1.3841241005853315E-2</v>
      </c>
      <c r="T86" s="336">
        <f t="shared" si="129"/>
        <v>1.4897446954788434E-2</v>
      </c>
      <c r="U86" s="336">
        <f t="shared" si="129"/>
        <v>1.5451840744997629E-2</v>
      </c>
      <c r="V86" s="336">
        <f t="shared" si="129"/>
        <v>1.4899766994643732E-2</v>
      </c>
      <c r="W86" s="336">
        <f t="shared" si="129"/>
        <v>1.5508940033881202E-2</v>
      </c>
      <c r="X86" s="336">
        <f t="shared" si="129"/>
        <v>1.8566858658329959E-2</v>
      </c>
      <c r="Y86" s="336">
        <f t="shared" si="129"/>
        <v>1.8735778514269545E-2</v>
      </c>
      <c r="Z86" s="336">
        <f t="shared" si="129"/>
        <v>1.8899105534994749E-2</v>
      </c>
      <c r="AA86" s="336">
        <f t="shared" si="129"/>
        <v>1.9072295754738216E-2</v>
      </c>
      <c r="AB86" s="336">
        <f t="shared" si="129"/>
        <v>1.925651631498566E-2</v>
      </c>
      <c r="AC86" s="336">
        <f t="shared" si="129"/>
        <v>1.9436551211519194E-2</v>
      </c>
      <c r="AD86" s="336">
        <f t="shared" si="129"/>
        <v>1.9615894206257995E-2</v>
      </c>
      <c r="AE86" s="336">
        <f t="shared" ref="AE86:AL86" si="130">AE39/AE$49</f>
        <v>1.9786200308856743E-2</v>
      </c>
      <c r="AF86" s="336">
        <f t="shared" si="130"/>
        <v>1.9962844423873638E-2</v>
      </c>
      <c r="AG86" s="336">
        <f t="shared" si="130"/>
        <v>2.0135698590166048E-2</v>
      </c>
      <c r="AH86" s="336">
        <f t="shared" si="130"/>
        <v>2.029505685688059E-2</v>
      </c>
      <c r="AI86" s="336">
        <f t="shared" si="130"/>
        <v>2.0453721048693214E-2</v>
      </c>
      <c r="AJ86" s="336">
        <f t="shared" si="130"/>
        <v>2.0617391688315639E-2</v>
      </c>
      <c r="AK86" s="336">
        <f t="shared" si="130"/>
        <v>2.0777150472353338E-2</v>
      </c>
      <c r="AL86" s="336">
        <f t="shared" si="130"/>
        <v>2.0935270424376411E-2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5.4677219720235322E-2</v>
      </c>
      <c r="N88" s="337">
        <f t="shared" si="131"/>
        <v>5.4339196155542273E-2</v>
      </c>
      <c r="O88" s="337">
        <f t="shared" si="131"/>
        <v>5.373709060169525E-2</v>
      </c>
      <c r="P88" s="337">
        <f t="shared" si="131"/>
        <v>5.2591548151161259E-2</v>
      </c>
      <c r="Q88" s="337">
        <f t="shared" si="131"/>
        <v>5.3696599241067518E-2</v>
      </c>
      <c r="R88" s="337">
        <f t="shared" si="131"/>
        <v>5.1989087445492972E-2</v>
      </c>
      <c r="S88" s="337">
        <f t="shared" si="131"/>
        <v>5.4869360990852496E-2</v>
      </c>
      <c r="T88" s="337">
        <f t="shared" si="131"/>
        <v>5.3545735178612358E-2</v>
      </c>
      <c r="U88" s="337">
        <f t="shared" si="131"/>
        <v>5.588822888189024E-2</v>
      </c>
      <c r="V88" s="337">
        <f t="shared" si="131"/>
        <v>5.3610545183308329E-2</v>
      </c>
      <c r="W88" s="337">
        <f t="shared" si="131"/>
        <v>4.5907557825187184E-2</v>
      </c>
      <c r="X88" s="337">
        <f t="shared" si="131"/>
        <v>5.1255148731262738E-2</v>
      </c>
      <c r="Y88" s="337">
        <f t="shared" si="131"/>
        <v>5.1044021622903883E-2</v>
      </c>
      <c r="Z88" s="337">
        <f t="shared" si="131"/>
        <v>5.0908497101576689E-2</v>
      </c>
      <c r="AA88" s="337">
        <f t="shared" si="131"/>
        <v>5.0727452013356489E-2</v>
      </c>
      <c r="AB88" s="337">
        <f t="shared" si="131"/>
        <v>5.0451903549811938E-2</v>
      </c>
      <c r="AC88" s="337">
        <f t="shared" si="131"/>
        <v>5.0178942153087824E-2</v>
      </c>
      <c r="AD88" s="337">
        <f t="shared" si="131"/>
        <v>4.9946510657635897E-2</v>
      </c>
      <c r="AE88" s="337">
        <f t="shared" ref="AE88:AL88" si="132">AE41/AE$49</f>
        <v>4.9715008771783954E-2</v>
      </c>
      <c r="AF88" s="337">
        <f t="shared" si="132"/>
        <v>4.9482977395680999E-2</v>
      </c>
      <c r="AG88" s="337">
        <f t="shared" si="132"/>
        <v>4.9243491083040443E-2</v>
      </c>
      <c r="AH88" s="337">
        <f t="shared" si="132"/>
        <v>4.9002201447315832E-2</v>
      </c>
      <c r="AI88" s="337">
        <f t="shared" si="132"/>
        <v>4.8796133181829293E-2</v>
      </c>
      <c r="AJ88" s="337">
        <f t="shared" si="132"/>
        <v>4.8623283554662916E-2</v>
      </c>
      <c r="AK88" s="337">
        <f t="shared" si="132"/>
        <v>4.8519815349402223E-2</v>
      </c>
      <c r="AL88" s="337">
        <f t="shared" si="132"/>
        <v>4.8412532915433938E-2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1.8093947904355409E-2</v>
      </c>
      <c r="N89" s="336">
        <f t="shared" si="133"/>
        <v>1.7679491630101279E-2</v>
      </c>
      <c r="O89" s="336">
        <f t="shared" si="133"/>
        <v>1.7177541582506384E-2</v>
      </c>
      <c r="P89" s="336">
        <f t="shared" si="133"/>
        <v>1.7588510135622539E-2</v>
      </c>
      <c r="Q89" s="336">
        <f t="shared" si="133"/>
        <v>1.7260470108610187E-2</v>
      </c>
      <c r="R89" s="336">
        <f t="shared" si="133"/>
        <v>1.6934789707977148E-2</v>
      </c>
      <c r="S89" s="336">
        <f t="shared" si="133"/>
        <v>1.6852053075430282E-2</v>
      </c>
      <c r="T89" s="336">
        <f t="shared" si="133"/>
        <v>1.765921293997158E-2</v>
      </c>
      <c r="U89" s="336">
        <f t="shared" si="133"/>
        <v>1.7398794895555649E-2</v>
      </c>
      <c r="V89" s="336">
        <f t="shared" si="133"/>
        <v>1.592919097497663E-2</v>
      </c>
      <c r="W89" s="336">
        <f t="shared" si="133"/>
        <v>1.4469396744651209E-2</v>
      </c>
      <c r="X89" s="336">
        <f t="shared" si="133"/>
        <v>1.7535150360151422E-2</v>
      </c>
      <c r="Y89" s="336">
        <f t="shared" si="133"/>
        <v>1.7482899391290045E-2</v>
      </c>
      <c r="Z89" s="336">
        <f t="shared" si="133"/>
        <v>1.75190983882119E-2</v>
      </c>
      <c r="AA89" s="336">
        <f t="shared" si="133"/>
        <v>1.7527583620831504E-2</v>
      </c>
      <c r="AB89" s="336">
        <f t="shared" si="133"/>
        <v>1.7478153613590681E-2</v>
      </c>
      <c r="AC89" s="336">
        <f t="shared" si="133"/>
        <v>1.7394691747094983E-2</v>
      </c>
      <c r="AD89" s="336">
        <f t="shared" si="133"/>
        <v>1.7333813260310332E-2</v>
      </c>
      <c r="AE89" s="336">
        <f t="shared" ref="AE89:AL89" si="134">AE42/AE$49</f>
        <v>1.728178012726541E-2</v>
      </c>
      <c r="AF89" s="336">
        <f t="shared" si="134"/>
        <v>1.7222459956638372E-2</v>
      </c>
      <c r="AG89" s="336">
        <f t="shared" si="134"/>
        <v>1.7158610749944608E-2</v>
      </c>
      <c r="AH89" s="336">
        <f t="shared" si="134"/>
        <v>1.7101310181920966E-2</v>
      </c>
      <c r="AI89" s="336">
        <f t="shared" si="134"/>
        <v>1.7033253162779205E-2</v>
      </c>
      <c r="AJ89" s="336">
        <f t="shared" si="134"/>
        <v>1.6981781725396806E-2</v>
      </c>
      <c r="AK89" s="336">
        <f t="shared" si="134"/>
        <v>1.6983101826590304E-2</v>
      </c>
      <c r="AL89" s="336">
        <f t="shared" si="134"/>
        <v>1.6977856452067369E-2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3.6583271815879913E-2</v>
      </c>
      <c r="N90" s="336">
        <f t="shared" si="135"/>
        <v>3.6659704525440991E-2</v>
      </c>
      <c r="O90" s="336">
        <f t="shared" si="135"/>
        <v>3.6559549019188863E-2</v>
      </c>
      <c r="P90" s="336">
        <f t="shared" si="135"/>
        <v>3.5003038015538716E-2</v>
      </c>
      <c r="Q90" s="336">
        <f t="shared" si="135"/>
        <v>3.6436129132457327E-2</v>
      </c>
      <c r="R90" s="336">
        <f t="shared" si="135"/>
        <v>3.5054297737515824E-2</v>
      </c>
      <c r="S90" s="336">
        <f t="shared" si="135"/>
        <v>3.801730791542221E-2</v>
      </c>
      <c r="T90" s="336">
        <f t="shared" si="135"/>
        <v>3.5886522238640778E-2</v>
      </c>
      <c r="U90" s="336">
        <f t="shared" si="135"/>
        <v>3.8489433986334587E-2</v>
      </c>
      <c r="V90" s="336">
        <f t="shared" si="135"/>
        <v>3.7681354208331706E-2</v>
      </c>
      <c r="W90" s="336">
        <f t="shared" si="135"/>
        <v>3.143816108053598E-2</v>
      </c>
      <c r="X90" s="336">
        <f t="shared" si="135"/>
        <v>3.3719998371111316E-2</v>
      </c>
      <c r="Y90" s="336">
        <f t="shared" si="135"/>
        <v>3.3561122231613831E-2</v>
      </c>
      <c r="Z90" s="336">
        <f t="shared" si="135"/>
        <v>3.3389398713364785E-2</v>
      </c>
      <c r="AA90" s="336">
        <f t="shared" si="135"/>
        <v>3.3199868392524985E-2</v>
      </c>
      <c r="AB90" s="336">
        <f t="shared" si="135"/>
        <v>3.2973749936221264E-2</v>
      </c>
      <c r="AC90" s="336">
        <f t="shared" si="135"/>
        <v>3.2784250405992844E-2</v>
      </c>
      <c r="AD90" s="336">
        <f t="shared" si="135"/>
        <v>3.2612697397325564E-2</v>
      </c>
      <c r="AE90" s="336">
        <f t="shared" ref="AE90:AL90" si="136">AE43/AE$49</f>
        <v>3.2433228644518551E-2</v>
      </c>
      <c r="AF90" s="336">
        <f t="shared" si="136"/>
        <v>3.2260517439042631E-2</v>
      </c>
      <c r="AG90" s="336">
        <f t="shared" si="136"/>
        <v>3.2084880333095839E-2</v>
      </c>
      <c r="AH90" s="336">
        <f t="shared" si="136"/>
        <v>3.1900891265394866E-2</v>
      </c>
      <c r="AI90" s="336">
        <f t="shared" si="136"/>
        <v>3.1762880019050088E-2</v>
      </c>
      <c r="AJ90" s="336">
        <f t="shared" si="136"/>
        <v>3.164150182926611E-2</v>
      </c>
      <c r="AK90" s="336">
        <f t="shared" si="136"/>
        <v>3.153671352281192E-2</v>
      </c>
      <c r="AL90" s="336">
        <f t="shared" si="136"/>
        <v>3.1434676463366576E-2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0.11809150777007253</v>
      </c>
      <c r="N92" s="337">
        <f t="shared" si="137"/>
        <v>0.11752197013996213</v>
      </c>
      <c r="O92" s="337">
        <f t="shared" si="137"/>
        <v>0.11646371799600791</v>
      </c>
      <c r="P92" s="337">
        <f t="shared" si="137"/>
        <v>0.1154236351140855</v>
      </c>
      <c r="Q92" s="337">
        <f t="shared" si="137"/>
        <v>0.11836174091233798</v>
      </c>
      <c r="R92" s="337">
        <f t="shared" si="137"/>
        <v>0.11802597960958247</v>
      </c>
      <c r="S92" s="337">
        <f t="shared" si="137"/>
        <v>0.114268918244764</v>
      </c>
      <c r="T92" s="337">
        <f t="shared" si="137"/>
        <v>0.11256261770858278</v>
      </c>
      <c r="U92" s="337">
        <f t="shared" si="137"/>
        <v>0.11096821040681988</v>
      </c>
      <c r="V92" s="337">
        <f t="shared" si="137"/>
        <v>0.10992506184438307</v>
      </c>
      <c r="W92" s="337">
        <f t="shared" si="137"/>
        <v>0.10364500162940095</v>
      </c>
      <c r="X92" s="337">
        <f t="shared" si="137"/>
        <v>0.10437985851745006</v>
      </c>
      <c r="Y92" s="337">
        <f t="shared" si="137"/>
        <v>0.10389544938506606</v>
      </c>
      <c r="Z92" s="337">
        <f t="shared" si="137"/>
        <v>0.10315751397369871</v>
      </c>
      <c r="AA92" s="337">
        <f t="shared" si="137"/>
        <v>0.10237310437304631</v>
      </c>
      <c r="AB92" s="337">
        <f t="shared" si="137"/>
        <v>0.10158750062742282</v>
      </c>
      <c r="AC92" s="337">
        <f t="shared" si="137"/>
        <v>0.10080744239724171</v>
      </c>
      <c r="AD92" s="337">
        <f t="shared" si="137"/>
        <v>0.10003685876198923</v>
      </c>
      <c r="AE92" s="337">
        <f t="shared" ref="AE92:AL92" si="138">AE45/AE$49</f>
        <v>9.9244619162913592E-2</v>
      </c>
      <c r="AF92" s="337">
        <f t="shared" si="138"/>
        <v>9.8468132012474341E-2</v>
      </c>
      <c r="AG92" s="337">
        <f t="shared" si="138"/>
        <v>9.7668178525010113E-2</v>
      </c>
      <c r="AH92" s="337">
        <f t="shared" si="138"/>
        <v>9.6883999626546521E-2</v>
      </c>
      <c r="AI92" s="337">
        <f t="shared" si="138"/>
        <v>9.6091925260476913E-2</v>
      </c>
      <c r="AJ92" s="337">
        <f t="shared" si="138"/>
        <v>9.5348664028159752E-2</v>
      </c>
      <c r="AK92" s="337">
        <f t="shared" si="138"/>
        <v>9.4555458083122004E-2</v>
      </c>
      <c r="AL92" s="337">
        <f t="shared" si="138"/>
        <v>9.3708980524147001E-2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1.5418911494935735E-2</v>
      </c>
      <c r="N93" s="336">
        <f t="shared" si="139"/>
        <v>1.5298671398708136E-2</v>
      </c>
      <c r="O93" s="336">
        <f t="shared" si="139"/>
        <v>1.4688165944700689E-2</v>
      </c>
      <c r="P93" s="336">
        <f t="shared" si="139"/>
        <v>1.4414326733415344E-2</v>
      </c>
      <c r="Q93" s="336">
        <f t="shared" si="139"/>
        <v>1.5468428902758881E-2</v>
      </c>
      <c r="R93" s="336">
        <f t="shared" si="139"/>
        <v>1.5274201838320702E-2</v>
      </c>
      <c r="S93" s="336">
        <f t="shared" si="139"/>
        <v>1.5321694940585868E-2</v>
      </c>
      <c r="T93" s="336">
        <f t="shared" si="139"/>
        <v>1.4114887907801731E-2</v>
      </c>
      <c r="U93" s="336">
        <f t="shared" si="139"/>
        <v>1.3466600809096781E-2</v>
      </c>
      <c r="V93" s="336">
        <f t="shared" si="139"/>
        <v>1.2816321627347005E-2</v>
      </c>
      <c r="W93" s="336">
        <f t="shared" si="139"/>
        <v>1.1800985543720692E-2</v>
      </c>
      <c r="X93" s="336">
        <f t="shared" si="139"/>
        <v>1.0104801348790632E-2</v>
      </c>
      <c r="Y93" s="336">
        <f t="shared" si="139"/>
        <v>1.0036740799614372E-2</v>
      </c>
      <c r="Z93" s="336">
        <f t="shared" si="139"/>
        <v>9.9897034583385433E-3</v>
      </c>
      <c r="AA93" s="336">
        <f t="shared" si="139"/>
        <v>9.9236488739826451E-3</v>
      </c>
      <c r="AB93" s="336">
        <f t="shared" si="139"/>
        <v>9.8246566594188487E-3</v>
      </c>
      <c r="AC93" s="336">
        <f t="shared" si="139"/>
        <v>9.7391094090397146E-3</v>
      </c>
      <c r="AD93" s="336">
        <f t="shared" si="139"/>
        <v>9.660010006990313E-3</v>
      </c>
      <c r="AE93" s="336">
        <f t="shared" ref="AE93:AL93" si="140">AE46/AE$49</f>
        <v>9.5896361029459958E-3</v>
      </c>
      <c r="AF93" s="336">
        <f t="shared" si="140"/>
        <v>9.5190465223460169E-3</v>
      </c>
      <c r="AG93" s="336">
        <f t="shared" si="140"/>
        <v>9.4407570278159641E-3</v>
      </c>
      <c r="AH93" s="336">
        <f t="shared" si="140"/>
        <v>9.3634955767523207E-3</v>
      </c>
      <c r="AI93" s="336">
        <f t="shared" si="140"/>
        <v>9.2882634124451819E-3</v>
      </c>
      <c r="AJ93" s="336">
        <f t="shared" si="140"/>
        <v>9.2138941064084916E-3</v>
      </c>
      <c r="AK93" s="336">
        <f t="shared" si="140"/>
        <v>9.1369306865550417E-3</v>
      </c>
      <c r="AL93" s="336">
        <f t="shared" si="140"/>
        <v>9.0608857864132343E-3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0.10267259627513681</v>
      </c>
      <c r="N94" s="336">
        <f t="shared" si="141"/>
        <v>0.10222329874125399</v>
      </c>
      <c r="O94" s="336">
        <f t="shared" si="141"/>
        <v>0.10177555205130721</v>
      </c>
      <c r="P94" s="336">
        <f t="shared" si="141"/>
        <v>0.10100930838067015</v>
      </c>
      <c r="Q94" s="336">
        <f t="shared" si="141"/>
        <v>0.1028933120095791</v>
      </c>
      <c r="R94" s="336">
        <f t="shared" si="141"/>
        <v>0.10275177777126178</v>
      </c>
      <c r="S94" s="336">
        <f t="shared" si="141"/>
        <v>9.8947223304178142E-2</v>
      </c>
      <c r="T94" s="336">
        <f t="shared" si="141"/>
        <v>9.8447729800781064E-2</v>
      </c>
      <c r="U94" s="336">
        <f t="shared" si="141"/>
        <v>9.750160959772311E-2</v>
      </c>
      <c r="V94" s="336">
        <f t="shared" si="141"/>
        <v>9.7108740217036055E-2</v>
      </c>
      <c r="W94" s="336">
        <f t="shared" si="141"/>
        <v>9.1844016085680255E-2</v>
      </c>
      <c r="X94" s="336">
        <f t="shared" si="141"/>
        <v>9.4275057168659429E-2</v>
      </c>
      <c r="Y94" s="336">
        <f t="shared" si="141"/>
        <v>9.3858708585451686E-2</v>
      </c>
      <c r="Z94" s="336">
        <f t="shared" si="141"/>
        <v>9.3167810515360175E-2</v>
      </c>
      <c r="AA94" s="336">
        <f t="shared" si="141"/>
        <v>9.2449455499063665E-2</v>
      </c>
      <c r="AB94" s="336">
        <f t="shared" si="141"/>
        <v>9.1762843968003979E-2</v>
      </c>
      <c r="AC94" s="336">
        <f t="shared" si="141"/>
        <v>9.1068332988201994E-2</v>
      </c>
      <c r="AD94" s="336">
        <f t="shared" si="141"/>
        <v>9.037684875499892E-2</v>
      </c>
      <c r="AE94" s="336">
        <f t="shared" ref="AE94:AL94" si="142">AE47/AE$49</f>
        <v>8.9654983059967608E-2</v>
      </c>
      <c r="AF94" s="336">
        <f t="shared" si="142"/>
        <v>8.8949085490128324E-2</v>
      </c>
      <c r="AG94" s="336">
        <f t="shared" si="142"/>
        <v>8.8227421497194147E-2</v>
      </c>
      <c r="AH94" s="336">
        <f t="shared" si="142"/>
        <v>8.7520504049794196E-2</v>
      </c>
      <c r="AI94" s="336">
        <f t="shared" si="142"/>
        <v>8.6803661848031732E-2</v>
      </c>
      <c r="AJ94" s="336">
        <f t="shared" si="142"/>
        <v>8.6134769921751259E-2</v>
      </c>
      <c r="AK94" s="336">
        <f t="shared" si="142"/>
        <v>8.5418527396566968E-2</v>
      </c>
      <c r="AL94" s="336">
        <f t="shared" si="142"/>
        <v>8.464809473773377E-2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27.783755098807688</v>
      </c>
      <c r="Y4" s="11">
        <f>'Occ T1'!D8-'Occ T1'!C8</f>
        <v>2.9228475736958899</v>
      </c>
      <c r="Z4" s="11">
        <f>'Occ T1'!E8-'Occ T1'!D8</f>
        <v>8.4222216186825847</v>
      </c>
      <c r="AA4" s="11">
        <f>'Occ T1'!F8-'Occ T1'!E8</f>
        <v>30.273717599787773</v>
      </c>
      <c r="AB4" s="11">
        <f>'Occ T1'!D8-'Occ T1'!B8</f>
        <v>30.706602672503578</v>
      </c>
      <c r="AC4" s="11">
        <f>'Occ T1'!F8-'Occ T1'!D8</f>
        <v>38.695939218470357</v>
      </c>
    </row>
    <row r="5" spans="1:29" x14ac:dyDescent="0.2">
      <c r="W5" s="10" t="str">
        <f>name!E5</f>
        <v>Professional occupations</v>
      </c>
      <c r="X5" s="11">
        <f>'Occ T1'!C9-'Occ T1'!B9</f>
        <v>53.282468468201785</v>
      </c>
      <c r="Y5" s="11">
        <f>'Occ T1'!D9-'Occ T1'!C9</f>
        <v>14.080336220053368</v>
      </c>
      <c r="Z5" s="11">
        <f>'Occ T1'!E9-'Occ T1'!D9</f>
        <v>32.685352933124307</v>
      </c>
      <c r="AA5" s="11">
        <f>'Occ T1'!F9-'Occ T1'!E9</f>
        <v>48.263651438296336</v>
      </c>
      <c r="AB5" s="11">
        <f>'Occ T1'!D9-'Occ T1'!B9</f>
        <v>67.362804688255153</v>
      </c>
      <c r="AC5" s="11">
        <f>'Occ T1'!F9-'Occ T1'!D9</f>
        <v>80.949004371420642</v>
      </c>
    </row>
    <row r="6" spans="1:29" x14ac:dyDescent="0.2">
      <c r="W6" s="10" t="str">
        <f>name!E6</f>
        <v>Associate professional occupations</v>
      </c>
      <c r="X6" s="11">
        <f>'Occ T1'!C10-'Occ T1'!B10</f>
        <v>14.127158271594794</v>
      </c>
      <c r="Y6" s="11">
        <f>'Occ T1'!D10-'Occ T1'!C10</f>
        <v>11.68554776352056</v>
      </c>
      <c r="Z6" s="11">
        <f>'Occ T1'!E10-'Occ T1'!D10</f>
        <v>-3.348838508713186</v>
      </c>
      <c r="AA6" s="11">
        <f>'Occ T1'!F10-'Occ T1'!E10</f>
        <v>20.582007648661545</v>
      </c>
      <c r="AB6" s="11">
        <f>'Occ T1'!D10-'Occ T1'!B10</f>
        <v>25.812706035115355</v>
      </c>
      <c r="AC6" s="11">
        <f>'Occ T1'!F10-'Occ T1'!D10</f>
        <v>17.233169139948359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-7.4960951238820712</v>
      </c>
      <c r="Y7" s="11">
        <f>'Occ T1'!D11-'Occ T1'!C11</f>
        <v>4.1341708537948989</v>
      </c>
      <c r="Z7" s="11">
        <f>'Occ T1'!E11-'Occ T1'!D11</f>
        <v>-12.60839225143738</v>
      </c>
      <c r="AA7" s="11">
        <f>'Occ T1'!F11-'Occ T1'!E11</f>
        <v>-19.828293983507905</v>
      </c>
      <c r="AB7" s="11">
        <f>'Occ T1'!D11-'Occ T1'!B11</f>
        <v>-3.3619242700871723</v>
      </c>
      <c r="AC7" s="11">
        <f>'Occ T1'!F11-'Occ T1'!D11</f>
        <v>-32.436686234945284</v>
      </c>
    </row>
    <row r="8" spans="1:29" x14ac:dyDescent="0.2">
      <c r="W8" s="10" t="str">
        <f>name!E8</f>
        <v>Skilled trades occupations</v>
      </c>
      <c r="X8" s="11">
        <f>'Occ T1'!C12-'Occ T1'!B12</f>
        <v>-2.6995932480793385</v>
      </c>
      <c r="Y8" s="11">
        <f>'Occ T1'!D12-'Occ T1'!C12</f>
        <v>-19.543169824818591</v>
      </c>
      <c r="Z8" s="11">
        <f>'Occ T1'!E12-'Occ T1'!D12</f>
        <v>9.5260090255789578</v>
      </c>
      <c r="AA8" s="11">
        <f>'Occ T1'!F12-'Occ T1'!E12</f>
        <v>1.4510297801249123</v>
      </c>
      <c r="AB8" s="11">
        <f>'Occ T1'!D12-'Occ T1'!B12</f>
        <v>-22.24276307289793</v>
      </c>
      <c r="AC8" s="11">
        <f>'Occ T1'!F12-'Occ T1'!D12</f>
        <v>10.97703880570387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9.2357238663661008</v>
      </c>
      <c r="Y9" s="11">
        <f>'Occ T1'!D13-'Occ T1'!C13</f>
        <v>-8.8615946780978732</v>
      </c>
      <c r="Z9" s="11">
        <f>'Occ T1'!E13-'Occ T1'!D13</f>
        <v>12.057086371578066</v>
      </c>
      <c r="AA9" s="11">
        <f>'Occ T1'!F13-'Occ T1'!E13</f>
        <v>16.320340286135973</v>
      </c>
      <c r="AB9" s="11">
        <f>'Occ T1'!D13-'Occ T1'!B13</f>
        <v>0.37412918826822761</v>
      </c>
      <c r="AC9" s="11">
        <f>'Occ T1'!F13-'Occ T1'!D13</f>
        <v>28.377426657714039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-4.3280049332612975</v>
      </c>
      <c r="Y10" s="11">
        <f>'Occ T1'!D14-'Occ T1'!C14</f>
        <v>-0.76500715147170695</v>
      </c>
      <c r="Z10" s="11">
        <f>'Occ T1'!E14-'Occ T1'!D14</f>
        <v>0.41717810585225834</v>
      </c>
      <c r="AA10" s="11">
        <f>'Occ T1'!F14-'Occ T1'!E14</f>
        <v>0.24677111717548428</v>
      </c>
      <c r="AB10" s="11">
        <f>'Occ T1'!D14-'Occ T1'!B14</f>
        <v>-5.0930120847330045</v>
      </c>
      <c r="AC10" s="11">
        <f>'Occ T1'!F14-'Occ T1'!D14</f>
        <v>0.66394922302774262</v>
      </c>
    </row>
    <row r="11" spans="1:29" x14ac:dyDescent="0.2">
      <c r="W11" s="10" t="str">
        <f>name!E11</f>
        <v>Process, plant and machine operatives</v>
      </c>
      <c r="X11" s="11">
        <f>'Occ T1'!C15-'Occ T1'!B15</f>
        <v>8.0406711655456888</v>
      </c>
      <c r="Y11" s="11">
        <f>'Occ T1'!D15-'Occ T1'!C15</f>
        <v>-16.564882603579647</v>
      </c>
      <c r="Z11" s="11">
        <f>'Occ T1'!E15-'Occ T1'!D15</f>
        <v>11.972064541776462</v>
      </c>
      <c r="AA11" s="11">
        <f>'Occ T1'!F15-'Occ T1'!E15</f>
        <v>0.25459845125178049</v>
      </c>
      <c r="AB11" s="11">
        <f>'Occ T1'!D15-'Occ T1'!B15</f>
        <v>-8.5242114380339586</v>
      </c>
      <c r="AC11" s="11">
        <f>'Occ T1'!F15-'Occ T1'!D15</f>
        <v>12.226662993028242</v>
      </c>
    </row>
    <row r="12" spans="1:29" x14ac:dyDescent="0.2">
      <c r="W12" s="10" t="str">
        <f>name!E12</f>
        <v>Elementary occupations</v>
      </c>
      <c r="X12" s="11">
        <f>'Occ T1'!C16-'Occ T1'!B16</f>
        <v>-5.0960835652928722</v>
      </c>
      <c r="Y12" s="11">
        <f>'Occ T1'!D16-'Occ T1'!C16</f>
        <v>-15.378248153097985</v>
      </c>
      <c r="Z12" s="11">
        <f>'Occ T1'!E16-'Occ T1'!D16</f>
        <v>2.2113181635591275</v>
      </c>
      <c r="AA12" s="11">
        <f>'Occ T1'!F16-'Occ T1'!E16</f>
        <v>-7.4278223379251642</v>
      </c>
      <c r="AB12" s="11">
        <f>'Occ T1'!D16-'Occ T1'!B16</f>
        <v>-20.474331718390857</v>
      </c>
      <c r="AC12" s="11">
        <f>'Occ T1'!F16-'Occ T1'!D16</f>
        <v>-5.2165041743660368</v>
      </c>
    </row>
    <row r="14" spans="1:29" x14ac:dyDescent="0.2">
      <c r="W14" s="10" t="str">
        <f>name!E3</f>
        <v>All occupations</v>
      </c>
      <c r="X14" s="11">
        <f>'Occ T1'!C18-'Occ T1'!B18</f>
        <v>92.850000000000591</v>
      </c>
      <c r="Y14" s="11">
        <f>'Occ T1'!D18-'Occ T1'!C18</f>
        <v>-28.290000000001328</v>
      </c>
      <c r="Z14" s="11">
        <f>'Occ T1'!E18-'Occ T1'!D18</f>
        <v>61.334000000001652</v>
      </c>
      <c r="AA14" s="11">
        <f>'Occ T1'!F18-'Occ T1'!E18</f>
        <v>90.136000000000422</v>
      </c>
      <c r="AB14" s="11">
        <f>'Occ T1'!D18-'Occ T1'!B18</f>
        <v>64.559999999999263</v>
      </c>
      <c r="AC14" s="11">
        <f>'Occ T1'!F18-'Occ T1'!D18</f>
        <v>151.47000000000207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60</v>
      </c>
      <c r="Y18">
        <f>MAX(X18,(X19*-1))</f>
        <v>60</v>
      </c>
      <c r="Z18">
        <f>IF(Y18&gt;1000,1000,IF(Y18&gt;500,500,IF(Y18&gt;100,100,IF(Y18&gt;40,20,10))))</f>
        <v>20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-60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East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38.695939218470357</v>
      </c>
      <c r="O3" s="11">
        <f>'Occ T1'!AB64</f>
        <v>23.845909252476801</v>
      </c>
      <c r="P3" s="11">
        <f>'Occ T1'!Q64</f>
        <v>14.850029965993286</v>
      </c>
    </row>
    <row r="4" spans="1:16" x14ac:dyDescent="0.2">
      <c r="M4" s="10" t="str">
        <f>name!E5</f>
        <v>Professional occupations</v>
      </c>
      <c r="N4" s="11">
        <f>'Occ T1'!F65</f>
        <v>80.949004371420642</v>
      </c>
      <c r="O4" s="11">
        <f>'Occ T1'!AB65</f>
        <v>44.255327100477757</v>
      </c>
      <c r="P4" s="11">
        <f>'Occ T1'!Q65</f>
        <v>36.69367727094226</v>
      </c>
    </row>
    <row r="5" spans="1:16" x14ac:dyDescent="0.2">
      <c r="M5" s="10" t="str">
        <f>name!E6</f>
        <v>Associate professional occupations</v>
      </c>
      <c r="N5" s="11">
        <f>'Occ T1'!F66</f>
        <v>17.233169139948359</v>
      </c>
      <c r="O5" s="11">
        <f>'Occ T1'!AB66</f>
        <v>17.325966801808477</v>
      </c>
      <c r="P5" s="11">
        <f>'Occ T1'!Q66</f>
        <v>-9.2797661860174685E-2</v>
      </c>
    </row>
    <row r="6" spans="1:16" x14ac:dyDescent="0.2">
      <c r="M6" s="10" t="str">
        <f>name!E7</f>
        <v>Administrative and secretarial occupations</v>
      </c>
      <c r="N6" s="11">
        <f>'Occ T1'!F67</f>
        <v>-32.436686234945284</v>
      </c>
      <c r="O6" s="11">
        <f>'Occ T1'!AB67</f>
        <v>-33.23412831070236</v>
      </c>
      <c r="P6" s="11">
        <f>'Occ T1'!Q67</f>
        <v>0.79744207575689074</v>
      </c>
    </row>
    <row r="7" spans="1:16" x14ac:dyDescent="0.2">
      <c r="M7" s="10" t="str">
        <f>name!E8</f>
        <v>Skilled trades occupations</v>
      </c>
      <c r="N7" s="11">
        <f>'Occ T1'!F68</f>
        <v>10.97703880570387</v>
      </c>
      <c r="O7" s="11">
        <f>'Occ T1'!AB68</f>
        <v>7.7746680674068926</v>
      </c>
      <c r="P7" s="11">
        <f>'Occ T1'!Q68</f>
        <v>3.2023707382969064</v>
      </c>
    </row>
    <row r="8" spans="1:16" x14ac:dyDescent="0.2">
      <c r="M8" s="10" t="str">
        <f>name!E9</f>
        <v>Caring, leisure and other service occupations</v>
      </c>
      <c r="N8" s="11">
        <f>'Occ T1'!F69</f>
        <v>28.377426657714039</v>
      </c>
      <c r="O8" s="11">
        <f>'Occ T1'!AB69</f>
        <v>13.754338513850627</v>
      </c>
      <c r="P8" s="11">
        <f>'Occ T1'!Q69</f>
        <v>14.623088143863413</v>
      </c>
    </row>
    <row r="9" spans="1:16" x14ac:dyDescent="0.2">
      <c r="M9" s="10" t="str">
        <f>name!E10</f>
        <v>Sales and customer service occupations</v>
      </c>
      <c r="N9" s="11">
        <f>'Occ T1'!F70</f>
        <v>0.66394922302774262</v>
      </c>
      <c r="O9" s="11">
        <f>'Occ T1'!AB70</f>
        <v>-3.5962681820464155</v>
      </c>
      <c r="P9" s="11">
        <f>'Occ T1'!Q70</f>
        <v>4.2602174050742576</v>
      </c>
    </row>
    <row r="10" spans="1:16" x14ac:dyDescent="0.2">
      <c r="M10" s="10" t="str">
        <f>name!E11</f>
        <v>Process, plant and machine operatives</v>
      </c>
      <c r="N10" s="11">
        <f>'Occ T1'!F71</f>
        <v>12.226662993028242</v>
      </c>
      <c r="O10" s="11">
        <f>'Occ T1'!AB71</f>
        <v>4.532887945606765</v>
      </c>
      <c r="P10" s="11">
        <f>'Occ T1'!Q71</f>
        <v>7.6937750474215534</v>
      </c>
    </row>
    <row r="11" spans="1:16" x14ac:dyDescent="0.2">
      <c r="M11" s="10" t="str">
        <f>name!E12</f>
        <v>Elementary occupations</v>
      </c>
      <c r="N11" s="11">
        <f>'Occ T1'!F72</f>
        <v>-5.2165041743660368</v>
      </c>
      <c r="O11" s="11">
        <f>'Occ T1'!AB72</f>
        <v>-2.6499320003801472</v>
      </c>
      <c r="P11" s="11">
        <f>'Occ T1'!Q72</f>
        <v>-2.5665721739863159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151.47000000000207</v>
      </c>
      <c r="O13" s="11">
        <f>'Occ T1'!AB74</f>
        <v>72.00876918849815</v>
      </c>
      <c r="P13" s="11">
        <f>'Occ T1'!Q74</f>
        <v>79.461230811502105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6.474934766174421</v>
      </c>
      <c r="O3" s="11">
        <f>'Occ T5'!H44</f>
        <v>9.2153288619309279</v>
      </c>
      <c r="P3" s="11">
        <f>'Occ T5'!G44</f>
        <v>23.005675590364604</v>
      </c>
    </row>
    <row r="4" spans="1:16" x14ac:dyDescent="0.2">
      <c r="M4" s="10" t="str">
        <f>name!E5</f>
        <v>Professional occupations</v>
      </c>
      <c r="N4" s="11">
        <f>'Occ T5'!I45</f>
        <v>0.22955462643707847</v>
      </c>
      <c r="O4" s="11">
        <f>'Occ T5'!H45</f>
        <v>17.917547874514781</v>
      </c>
      <c r="P4" s="11">
        <f>'Occ T5'!G45</f>
        <v>62.8019018704681</v>
      </c>
    </row>
    <row r="5" spans="1:16" x14ac:dyDescent="0.2">
      <c r="M5" s="10" t="str">
        <f>name!E6</f>
        <v>Associate professional occupations</v>
      </c>
      <c r="N5" s="11">
        <f>'Occ T5'!I46</f>
        <v>1.7077848948406711</v>
      </c>
      <c r="O5" s="11">
        <f>'Occ T5'!H46</f>
        <v>2.372350969039509</v>
      </c>
      <c r="P5" s="11">
        <f>'Occ T5'!G46</f>
        <v>13.153033276068356</v>
      </c>
    </row>
    <row r="6" spans="1:16" x14ac:dyDescent="0.2">
      <c r="M6" s="10" t="str">
        <f>name!E7</f>
        <v>Administrative and secretarial occupations</v>
      </c>
      <c r="N6" s="11">
        <f>'Occ T5'!I47</f>
        <v>0.83208376265759654</v>
      </c>
      <c r="O6" s="11">
        <f>'Occ T5'!H47</f>
        <v>-14.1783938440214</v>
      </c>
      <c r="P6" s="11">
        <f>'Occ T5'!G47</f>
        <v>-19.090376153581573</v>
      </c>
    </row>
    <row r="7" spans="1:16" x14ac:dyDescent="0.2">
      <c r="M7" s="10" t="str">
        <f>name!E8</f>
        <v>Skilled trades occupations</v>
      </c>
      <c r="N7" s="11">
        <f>'Occ T5'!I48</f>
        <v>13.809179416023923</v>
      </c>
      <c r="O7" s="11">
        <f>'Occ T5'!H48</f>
        <v>4.2256515046175167</v>
      </c>
      <c r="P7" s="11">
        <f>'Occ T5'!G48</f>
        <v>-7.0577921149375271</v>
      </c>
    </row>
    <row r="8" spans="1:16" x14ac:dyDescent="0.2">
      <c r="M8" s="10" t="str">
        <f>name!E9</f>
        <v>Caring, leisure and other service occupations</v>
      </c>
      <c r="N8" s="11">
        <f>'Occ T5'!I49</f>
        <v>4.1555674283473252</v>
      </c>
      <c r="O8" s="11">
        <f>'Occ T5'!H49</f>
        <v>5.6709873772991415</v>
      </c>
      <c r="P8" s="11">
        <f>'Occ T5'!G49</f>
        <v>18.55087185206763</v>
      </c>
    </row>
    <row r="9" spans="1:16" x14ac:dyDescent="0.2">
      <c r="M9" s="10" t="str">
        <f>name!E10</f>
        <v>Sales and customer service occupations</v>
      </c>
      <c r="N9" s="11">
        <f>'Occ T5'!I50</f>
        <v>-0.57957965685533352</v>
      </c>
      <c r="O9" s="11">
        <f>'Occ T5'!H50</f>
        <v>-0.20730852888827656</v>
      </c>
      <c r="P9" s="11">
        <f>'Occ T5'!G50</f>
        <v>1.4508374087713989</v>
      </c>
    </row>
    <row r="10" spans="1:16" x14ac:dyDescent="0.2">
      <c r="M10" s="10" t="str">
        <f>name!E11</f>
        <v>Process, plant and machine operatives</v>
      </c>
      <c r="N10" s="11">
        <f>'Occ T5'!I51</f>
        <v>4.8251268752484187</v>
      </c>
      <c r="O10" s="11">
        <f>'Occ T5'!H51</f>
        <v>6.4134778190760393</v>
      </c>
      <c r="P10" s="11">
        <f>'Occ T5'!G51</f>
        <v>0.9880582987038693</v>
      </c>
    </row>
    <row r="11" spans="1:16" x14ac:dyDescent="0.2">
      <c r="M11" s="10" t="str">
        <f>name!E12</f>
        <v>Elementary occupations</v>
      </c>
      <c r="N11" s="11">
        <f>'Occ T5'!I52</f>
        <v>4.0134096129270276</v>
      </c>
      <c r="O11" s="11">
        <f>'Occ T5'!H52</f>
        <v>-5.7545180570776751</v>
      </c>
      <c r="P11" s="11">
        <f>'Occ T5'!G52</f>
        <v>-3.4753957302157374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35.468061725801078</v>
      </c>
      <c r="O13" s="11">
        <f>'Occ T5'!H54</f>
        <v>25.675123976490568</v>
      </c>
      <c r="P13" s="11">
        <f>'Occ T5'!G54</f>
        <v>90.326814297709006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1.9629563499534761</v>
      </c>
      <c r="O18" s="11">
        <f>'Occ T5'!AN44</f>
        <v>5.7695324599637239</v>
      </c>
      <c r="P18" s="11">
        <f>'Occ T5'!AM44</f>
        <v>16.113420442559587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1.5260082546313747</v>
      </c>
      <c r="O19" s="11">
        <f>'Occ T5'!AN45</f>
        <v>10.462705478838572</v>
      </c>
      <c r="P19" s="11">
        <f>'Occ T5'!AM45</f>
        <v>32.266613367007864</v>
      </c>
    </row>
    <row r="20" spans="13:16" x14ac:dyDescent="0.2">
      <c r="M20" s="10" t="str">
        <f t="shared" si="0"/>
        <v>Associate professional occupations</v>
      </c>
      <c r="N20" s="11">
        <f>'Occ T5'!AO46</f>
        <v>1.751926344160772</v>
      </c>
      <c r="O20" s="11">
        <f>'Occ T5'!AN46</f>
        <v>3.4327827047756827</v>
      </c>
      <c r="P20" s="11">
        <f>'Occ T5'!AM46</f>
        <v>12.141257752871979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-0.24333073112177495</v>
      </c>
      <c r="O21" s="11">
        <f>'Occ T5'!AN47</f>
        <v>-12.941422971995188</v>
      </c>
      <c r="P21" s="11">
        <f>'Occ T5'!AM47</f>
        <v>-20.049374607585378</v>
      </c>
    </row>
    <row r="22" spans="13:16" x14ac:dyDescent="0.2">
      <c r="M22" s="10" t="str">
        <f t="shared" si="0"/>
        <v>Skilled trades occupations</v>
      </c>
      <c r="N22" s="11">
        <f>'Occ T5'!AO48</f>
        <v>2.8763465862574122</v>
      </c>
      <c r="O22" s="11">
        <f>'Occ T5'!AN48</f>
        <v>1.5484962647281639</v>
      </c>
      <c r="P22" s="11">
        <f>'Occ T5'!AM48</f>
        <v>3.3498252164213138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2.7628325244542005</v>
      </c>
      <c r="O23" s="11">
        <f>'Occ T5'!AN49</f>
        <v>2.0679503144028217</v>
      </c>
      <c r="P23" s="11">
        <f>'Occ T5'!AM49</f>
        <v>8.923555674993672</v>
      </c>
    </row>
    <row r="24" spans="13:16" x14ac:dyDescent="0.2">
      <c r="M24" s="10" t="str">
        <f t="shared" si="0"/>
        <v>Sales and customer service occupations</v>
      </c>
      <c r="N24" s="11">
        <f>'Occ T5'!AO50</f>
        <v>-0.24945162207287375</v>
      </c>
      <c r="O24" s="11">
        <f>'Occ T5'!AN50</f>
        <v>-2.0639137469564446</v>
      </c>
      <c r="P24" s="11">
        <f>'Occ T5'!AM50</f>
        <v>-1.2829028130170848</v>
      </c>
    </row>
    <row r="25" spans="13:16" x14ac:dyDescent="0.2">
      <c r="M25" s="10" t="str">
        <f t="shared" si="0"/>
        <v>Process, plant and machine operatives</v>
      </c>
      <c r="N25" s="11">
        <f>'Occ T5'!AO51</f>
        <v>0.59774692332260626</v>
      </c>
      <c r="O25" s="11">
        <f>'Occ T5'!AN51</f>
        <v>3.2318805043072718</v>
      </c>
      <c r="P25" s="11">
        <f>'Occ T5'!AM51</f>
        <v>0.70326051797688915</v>
      </c>
    </row>
    <row r="26" spans="13:16" x14ac:dyDescent="0.2">
      <c r="M26" s="10" t="str">
        <f t="shared" si="0"/>
        <v>Elementary occupations</v>
      </c>
      <c r="N26" s="11">
        <f>'Occ T5'!AO52</f>
        <v>0.66762020673926159</v>
      </c>
      <c r="O26" s="11">
        <f>'Occ T5'!AN52</f>
        <v>-5.2773758612774486</v>
      </c>
      <c r="P26" s="11">
        <f>'Occ T5'!AM52</f>
        <v>1.9598236541581215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11.652654836324459</v>
      </c>
      <c r="O28" s="11">
        <f>'Occ T5'!AN54</f>
        <v>6.2306351467871082</v>
      </c>
      <c r="P28" s="11">
        <f>'Occ T5'!AM54</f>
        <v>54.125479205386966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4.5119784162210017</v>
      </c>
      <c r="O33" s="11">
        <f>'Occ T5'!X44</f>
        <v>3.4457964019672342</v>
      </c>
      <c r="P33" s="11">
        <f>'Occ T5'!W44</f>
        <v>6.8922551478050309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-1.2964536281942998</v>
      </c>
      <c r="O34" s="11">
        <f>'Occ T5'!X45</f>
        <v>7.4548423956761845</v>
      </c>
      <c r="P34" s="11">
        <f>'Occ T5'!W45</f>
        <v>30.535288503460151</v>
      </c>
    </row>
    <row r="35" spans="1:16" x14ac:dyDescent="0.2">
      <c r="M35" s="10" t="str">
        <f t="shared" si="1"/>
        <v>Associate professional occupations</v>
      </c>
      <c r="N35" s="11">
        <f>'Occ T5'!Y46</f>
        <v>-4.414144932010089E-2</v>
      </c>
      <c r="O35" s="11">
        <f>'Occ T5'!X46</f>
        <v>-1.060431735736195</v>
      </c>
      <c r="P35" s="11">
        <f>'Occ T5'!W46</f>
        <v>1.0117755231962491</v>
      </c>
    </row>
    <row r="36" spans="1:16" x14ac:dyDescent="0.2">
      <c r="M36" s="10" t="str">
        <f t="shared" si="1"/>
        <v>Administrative and secretarial occupations</v>
      </c>
      <c r="N36" s="11">
        <f>'Occ T5'!Y47</f>
        <v>1.0754144937793684</v>
      </c>
      <c r="O36" s="11">
        <f>'Occ T5'!X47</f>
        <v>-1.2369708720262302</v>
      </c>
      <c r="P36" s="11">
        <f>'Occ T5'!W47</f>
        <v>0.95899845400377615</v>
      </c>
    </row>
    <row r="37" spans="1:16" x14ac:dyDescent="0.2">
      <c r="M37" s="10" t="str">
        <f t="shared" si="1"/>
        <v>Skilled trades occupations</v>
      </c>
      <c r="N37" s="11">
        <f>'Occ T5'!Y48</f>
        <v>10.932832829766504</v>
      </c>
      <c r="O37" s="11">
        <f>'Occ T5'!X48</f>
        <v>2.6771552398893537</v>
      </c>
      <c r="P37" s="11">
        <f>'Occ T5'!W48</f>
        <v>-10.407617331358907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1.3927349038931292</v>
      </c>
      <c r="O38" s="11">
        <f>'Occ T5'!X49</f>
        <v>3.603037062896318</v>
      </c>
      <c r="P38" s="11">
        <f>'Occ T5'!W49</f>
        <v>9.6273161770739648</v>
      </c>
    </row>
    <row r="39" spans="1:16" x14ac:dyDescent="0.2">
      <c r="M39" s="10" t="str">
        <f t="shared" si="1"/>
        <v>Sales and customer service occupations</v>
      </c>
      <c r="N39" s="11">
        <f>'Occ T5'!Y50</f>
        <v>-0.33012803478245578</v>
      </c>
      <c r="O39" s="11">
        <f>'Occ T5'!X50</f>
        <v>1.8566052180681112</v>
      </c>
      <c r="P39" s="11">
        <f>'Occ T5'!W50</f>
        <v>2.733740221788473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East</v>
      </c>
      <c r="M40" s="10" t="str">
        <f t="shared" si="1"/>
        <v>Process, plant and machine operatives</v>
      </c>
      <c r="N40" s="11">
        <f>'Occ T5'!Y51</f>
        <v>4.2273799519258297</v>
      </c>
      <c r="O40" s="11">
        <f>'Occ T5'!X51</f>
        <v>3.1815973147687799</v>
      </c>
      <c r="P40" s="11">
        <f>'Occ T5'!W51</f>
        <v>0.28479778072701833</v>
      </c>
    </row>
    <row r="41" spans="1:16" x14ac:dyDescent="0.2">
      <c r="M41" s="10" t="str">
        <f t="shared" si="1"/>
        <v>Elementary occupations</v>
      </c>
      <c r="N41" s="11">
        <f>'Occ T5'!Y52</f>
        <v>3.3457894061877624</v>
      </c>
      <c r="O41" s="11">
        <f>'Occ T5'!X52</f>
        <v>-0.4771421958001909</v>
      </c>
      <c r="P41" s="11">
        <f>'Occ T5'!W52</f>
        <v>-5.4352193843737879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23.815406889476691</v>
      </c>
      <c r="O43" s="11">
        <f>'Occ T5'!X54</f>
        <v>19.444488829703374</v>
      </c>
      <c r="P43" s="11">
        <f>'Occ T5'!W54</f>
        <v>36.201335092321983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East, South East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23.999040835549341</v>
      </c>
      <c r="C5" s="11">
        <f>HLOOKUP(C$3,'Qual F1'!$M$4:$BW$14,11,FALSE)</f>
        <v>30.599458099820392</v>
      </c>
      <c r="D5" s="11">
        <f>HLOOKUP(D$3,'Qual F1'!$M$4:$BW$14,11,FALSE)</f>
        <v>33.028622668758516</v>
      </c>
      <c r="E5" s="11">
        <f>HLOOKUP(E$3,'Qual F1'!$M$4:$BW$14,11,FALSE)</f>
        <v>38.319626482200647</v>
      </c>
      <c r="F5" s="11">
        <f>HLOOKUP(F$3,'Qual F1'!$M$4:$BW$14,11,FALSE)</f>
        <v>49.261107198260483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170.52314828322903</v>
      </c>
      <c r="C6" s="11">
        <f>HLOOKUP(C$3,'Qual F1'!$M$4:$BW$14,10,FALSE)</f>
        <v>218.26656232222695</v>
      </c>
      <c r="D6" s="11">
        <f>HLOOKUP(D$3,'Qual F1'!$M$4:$BW$14,10,FALSE)</f>
        <v>236.06467886722814</v>
      </c>
      <c r="E6" s="11">
        <f>HLOOKUP(E$3,'Qual F1'!$M$4:$BW$14,10,FALSE)</f>
        <v>273.9946805896621</v>
      </c>
      <c r="F6" s="11">
        <f>HLOOKUP(F$3,'Qual F1'!$M$4:$BW$14,10,FALSE)</f>
        <v>351.4603846901914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367.54349964585197</v>
      </c>
      <c r="C7" s="11">
        <f>HLOOKUP(C$3,'Qual F1'!$M$4:$BW$14,9,FALSE)</f>
        <v>420.42465629857872</v>
      </c>
      <c r="D7" s="11">
        <f>HLOOKUP(D$3,'Qual F1'!$M$4:$BW$14,9,FALSE)</f>
        <v>420.04824246621479</v>
      </c>
      <c r="E7" s="11">
        <f>HLOOKUP(E$3,'Qual F1'!$M$4:$BW$14,9,FALSE)</f>
        <v>451.93637512691794</v>
      </c>
      <c r="F7" s="11">
        <f>HLOOKUP(F$3,'Qual F1'!$M$4:$BW$14,9,FALSE)</f>
        <v>526.41458528569569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111.37951388333838</v>
      </c>
      <c r="C8" s="11">
        <f>HLOOKUP(C$3,'Qual F1'!$M$4:$BW$14,8,FALSE)</f>
        <v>119.08898680472747</v>
      </c>
      <c r="D8" s="11">
        <f>HLOOKUP(D$3,'Qual F1'!$M$4:$BW$14,8,FALSE)</f>
        <v>118.37801785001562</v>
      </c>
      <c r="E8" s="11">
        <f>HLOOKUP(E$3,'Qual F1'!$M$4:$BW$14,8,FALSE)</f>
        <v>119.25471812474942</v>
      </c>
      <c r="F8" s="11">
        <f>HLOOKUP(F$3,'Qual F1'!$M$4:$BW$14,8,FALSE)</f>
        <v>133.77251555448012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106.7399026875996</v>
      </c>
      <c r="C9" s="11">
        <f>HLOOKUP(C$3,'Qual F1'!$M$4:$BW$14,7,FALSE)</f>
        <v>120.24436110866316</v>
      </c>
      <c r="D9" s="11">
        <f>HLOOKUP(D$3,'Qual F1'!$M$4:$BW$14,7,FALSE)</f>
        <v>121.18669847774684</v>
      </c>
      <c r="E9" s="11">
        <f>HLOOKUP(E$3,'Qual F1'!$M$4:$BW$14,7,FALSE)</f>
        <v>125.78865080971623</v>
      </c>
      <c r="F9" s="11">
        <f>HLOOKUP(F$3,'Qual F1'!$M$4:$BW$14,7,FALSE)</f>
        <v>145.25291263886265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394.06474367741231</v>
      </c>
      <c r="C10" s="11">
        <f>HLOOKUP(C$3,'Qual F1'!$M$4:$BW$14,6,FALSE)</f>
        <v>384.55892902288605</v>
      </c>
      <c r="D10" s="11">
        <f>HLOOKUP(D$3,'Qual F1'!$M$4:$BW$14,6,FALSE)</f>
        <v>404.07929033364456</v>
      </c>
      <c r="E10" s="11">
        <f>HLOOKUP(E$3,'Qual F1'!$M$4:$BW$14,6,FALSE)</f>
        <v>401.94483356515872</v>
      </c>
      <c r="F10" s="11">
        <f>HLOOKUP(F$3,'Qual F1'!$M$4:$BW$14,6,FALSE)</f>
        <v>408.20591780667513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380.41645222563864</v>
      </c>
      <c r="C11" s="11">
        <f>HLOOKUP(C$3,'Qual F1'!$M$4:$BW$14,5,FALSE)</f>
        <v>378.35763512482373</v>
      </c>
      <c r="D11" s="11">
        <f>HLOOKUP(D$3,'Qual F1'!$M$4:$BW$14,5,FALSE)</f>
        <v>348.60006862806915</v>
      </c>
      <c r="E11" s="11">
        <f>HLOOKUP(E$3,'Qual F1'!$M$4:$BW$14,5,FALSE)</f>
        <v>345.12148815294745</v>
      </c>
      <c r="F11" s="11">
        <f>HLOOKUP(F$3,'Qual F1'!$M$4:$BW$14,5,FALSE)</f>
        <v>297.89037166258476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259.8864296034605</v>
      </c>
      <c r="C12" s="11">
        <f>HLOOKUP(C$3,'Qual F1'!$M$4:$BW$14,4,FALSE)</f>
        <v>235.27152201069026</v>
      </c>
      <c r="D12" s="11">
        <f>HLOOKUP(D$3,'Qual F1'!$M$4:$BW$14,4,FALSE)</f>
        <v>206.58415781168114</v>
      </c>
      <c r="E12" s="11">
        <f>HLOOKUP(E$3,'Qual F1'!$M$4:$BW$14,4,FALSE)</f>
        <v>196.69163022617215</v>
      </c>
      <c r="F12" s="11">
        <f>HLOOKUP(F$3,'Qual F1'!$M$4:$BW$14,4,FALSE)</f>
        <v>135.10284182407375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74.446269157921549</v>
      </c>
      <c r="C13" s="11">
        <f>HLOOKUP(C$3,'Qual F1'!$M$4:$BW$14,3,FALSE)</f>
        <v>75.036889207583187</v>
      </c>
      <c r="D13" s="11">
        <f>HLOOKUP(D$3,'Qual F1'!$M$4:$BW$14,3,FALSE)</f>
        <v>65.589222896642383</v>
      </c>
      <c r="E13" s="11">
        <f>HLOOKUP(E$3,'Qual F1'!$M$4:$BW$14,3,FALSE)</f>
        <v>61.840996922475597</v>
      </c>
      <c r="F13" s="11">
        <f>HLOOKUP(F$3,'Qual F1'!$M$4:$BW$14,3,FALSE)</f>
        <v>57.668363339172423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1888.9990000000014</v>
      </c>
      <c r="C15" s="11">
        <f t="shared" ref="C15:F15" si="0">SUM(C5:C13)</f>
        <v>1981.8489999999999</v>
      </c>
      <c r="D15" s="11">
        <f t="shared" si="0"/>
        <v>1953.5590000000013</v>
      </c>
      <c r="E15" s="11">
        <f t="shared" si="0"/>
        <v>2014.8930000000003</v>
      </c>
      <c r="F15" s="11">
        <f t="shared" si="0"/>
        <v>2105.0289999999968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1.270463395457029</v>
      </c>
      <c r="C19" s="18">
        <f t="shared" si="1"/>
        <v>1.5439853439803131</v>
      </c>
      <c r="D19" s="18">
        <f t="shared" si="1"/>
        <v>1.6906897958422804</v>
      </c>
      <c r="E19" s="18">
        <f t="shared" si="1"/>
        <v>1.9018194257561392</v>
      </c>
      <c r="F19" s="18">
        <f t="shared" si="1"/>
        <v>2.3401628765333191</v>
      </c>
      <c r="G19" s="11"/>
    </row>
    <row r="20" spans="1:7" x14ac:dyDescent="0.2">
      <c r="A20" t="str">
        <f>$A6</f>
        <v>RQF7 Other higher degree</v>
      </c>
      <c r="B20" s="18">
        <f t="shared" si="1"/>
        <v>9.0271698546811781</v>
      </c>
      <c r="C20" s="18">
        <f t="shared" si="1"/>
        <v>11.0132791308635</v>
      </c>
      <c r="D20" s="18">
        <f t="shared" si="1"/>
        <v>12.083826435097581</v>
      </c>
      <c r="E20" s="18">
        <f t="shared" si="1"/>
        <v>13.598473000286472</v>
      </c>
      <c r="F20" s="18">
        <f t="shared" si="1"/>
        <v>16.696225310444269</v>
      </c>
      <c r="G20" s="11"/>
    </row>
    <row r="21" spans="1:7" x14ac:dyDescent="0.2">
      <c r="A21" t="str">
        <f>$A7</f>
        <v>RQF6 First degree</v>
      </c>
      <c r="B21" s="18">
        <f t="shared" si="1"/>
        <v>19.457051043746009</v>
      </c>
      <c r="C21" s="18">
        <f t="shared" si="1"/>
        <v>21.213758278182581</v>
      </c>
      <c r="D21" s="18">
        <f t="shared" si="1"/>
        <v>21.501692166257303</v>
      </c>
      <c r="E21" s="18">
        <f t="shared" si="1"/>
        <v>22.429795285750554</v>
      </c>
      <c r="F21" s="18">
        <f t="shared" si="1"/>
        <v>25.007474257394861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5.8962187848346286</v>
      </c>
      <c r="C22" s="18">
        <f t="shared" si="3"/>
        <v>6.0089838733792273</v>
      </c>
      <c r="D22" s="18">
        <f t="shared" si="3"/>
        <v>6.0596080205417673</v>
      </c>
      <c r="E22" s="18">
        <f t="shared" si="3"/>
        <v>5.9186625852960635</v>
      </c>
      <c r="F22" s="18">
        <f t="shared" si="3"/>
        <v>6.3549013127363247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5.6506066275101006</v>
      </c>
      <c r="C23" s="18">
        <f t="shared" si="4"/>
        <v>6.0672816702313428</v>
      </c>
      <c r="D23" s="18">
        <f t="shared" si="4"/>
        <v>6.2033805212817619</v>
      </c>
      <c r="E23" s="18">
        <f t="shared" si="4"/>
        <v>6.2429444546045971</v>
      </c>
      <c r="F23" s="18">
        <f t="shared" si="4"/>
        <v>6.900280834081757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20.861035060230947</v>
      </c>
      <c r="C24" s="18">
        <f t="shared" si="5"/>
        <v>19.404047887749574</v>
      </c>
      <c r="D24" s="18">
        <f t="shared" si="5"/>
        <v>20.684263456268496</v>
      </c>
      <c r="E24" s="18">
        <f t="shared" si="5"/>
        <v>19.948693730394552</v>
      </c>
      <c r="F24" s="18">
        <f t="shared" si="5"/>
        <v>19.391937964117155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20.138520572305136</v>
      </c>
      <c r="C25" s="18">
        <f t="shared" si="6"/>
        <v>19.091143428425866</v>
      </c>
      <c r="D25" s="18">
        <f t="shared" si="6"/>
        <v>17.844358354575878</v>
      </c>
      <c r="E25" s="18">
        <f t="shared" si="6"/>
        <v>17.128526832588502</v>
      </c>
      <c r="F25" s="18">
        <f t="shared" si="6"/>
        <v>14.1513666397273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13.75789132781226</v>
      </c>
      <c r="C26" s="18">
        <f>C12/C$15*100</f>
        <v>11.871314212671615</v>
      </c>
      <c r="D26" s="18">
        <f t="shared" si="7"/>
        <v>10.574759083891554</v>
      </c>
      <c r="E26" s="18">
        <f t="shared" si="7"/>
        <v>9.7618896003992326</v>
      </c>
      <c r="F26" s="18">
        <f t="shared" si="7"/>
        <v>6.4180988396869569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3.9410433334227015</v>
      </c>
      <c r="C27" s="18">
        <f>C13/C$15*100</f>
        <v>3.786206174515979</v>
      </c>
      <c r="D27" s="18">
        <f t="shared" si="8"/>
        <v>3.3574221662433712</v>
      </c>
      <c r="E27" s="18">
        <f t="shared" si="8"/>
        <v>3.0691950849238934</v>
      </c>
      <c r="F27" s="18">
        <f t="shared" si="8"/>
        <v>2.7395519652780322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6.2624837274910305</v>
      </c>
      <c r="C33" s="18">
        <f t="shared" si="9"/>
        <v>7.9385868893945499</v>
      </c>
      <c r="D33" s="18">
        <f t="shared" si="9"/>
        <v>3.0163505985297379</v>
      </c>
      <c r="E33" s="18">
        <f t="shared" si="9"/>
        <v>2.5435362519508953</v>
      </c>
      <c r="F33" s="18">
        <f>IF(F$3-D$3 &lt;&gt; 0,(EXP(LN(F5/D5)/(F$3-D$3))-1)*100,0)</f>
        <v>2.7008994213113757</v>
      </c>
    </row>
    <row r="34" spans="1:6" x14ac:dyDescent="0.2">
      <c r="A34" t="str">
        <f>$A20</f>
        <v>RQF7 Other higher degree</v>
      </c>
      <c r="B34" s="18">
        <f t="shared" si="9"/>
        <v>6.365544230154363</v>
      </c>
      <c r="C34" s="18">
        <f t="shared" si="9"/>
        <v>8.1543028651020819</v>
      </c>
      <c r="D34" s="18">
        <f t="shared" si="9"/>
        <v>3.0249053331607101</v>
      </c>
      <c r="E34" s="18">
        <f t="shared" si="9"/>
        <v>2.5211395565675421</v>
      </c>
      <c r="F34" s="18">
        <f t="shared" ref="F34:F43" si="10">IF(F$3-D$3 &lt;&gt; 0,(EXP(LN(F6/D6)/(F$3-D$3))-1)*100,0)</f>
        <v>2.6887871869818669</v>
      </c>
    </row>
    <row r="35" spans="1:6" x14ac:dyDescent="0.2">
      <c r="A35" t="str">
        <f>$A21</f>
        <v>RQF6 First degree</v>
      </c>
      <c r="B35" s="18">
        <f t="shared" si="9"/>
        <v>3.4176959559872877</v>
      </c>
      <c r="C35" s="18">
        <f t="shared" si="9"/>
        <v>-8.9531816634613737E-2</v>
      </c>
      <c r="D35" s="18">
        <f t="shared" si="9"/>
        <v>1.4741974485677378</v>
      </c>
      <c r="E35" s="18">
        <f t="shared" si="9"/>
        <v>1.5371715918691908</v>
      </c>
      <c r="F35" s="18">
        <f t="shared" si="10"/>
        <v>1.5161758696002225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1.6872659233584164</v>
      </c>
      <c r="C36" s="18">
        <f t="shared" ref="C36:E36" si="12">IF(D$3-C$3 &lt;&gt; 0,(EXP(LN(D8/C8)/(D$3-C$3))-1)*100,0)</f>
        <v>-0.5970064686818044</v>
      </c>
      <c r="D36" s="18">
        <f t="shared" si="12"/>
        <v>0.14768191871570302</v>
      </c>
      <c r="E36" s="18">
        <f t="shared" si="12"/>
        <v>1.1554141174471955</v>
      </c>
      <c r="F36" s="18">
        <f t="shared" si="10"/>
        <v>0.81838169769570257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3.0230680583769542</v>
      </c>
      <c r="C37" s="18">
        <f t="shared" si="13"/>
        <v>0.7836852891855095</v>
      </c>
      <c r="D37" s="18">
        <f t="shared" si="13"/>
        <v>0.74820124137864319</v>
      </c>
      <c r="E37" s="18">
        <f t="shared" si="13"/>
        <v>1.4491328215556543</v>
      </c>
      <c r="F37" s="18">
        <f t="shared" si="10"/>
        <v>1.2149487896859101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-0.60859504233893302</v>
      </c>
      <c r="C38" s="18">
        <f t="shared" si="14"/>
        <v>5.0760390248530296</v>
      </c>
      <c r="D38" s="18">
        <f t="shared" si="14"/>
        <v>-0.10586937162383458</v>
      </c>
      <c r="E38" s="18">
        <f t="shared" si="14"/>
        <v>0.15468850270039525</v>
      </c>
      <c r="F38" s="18">
        <f t="shared" si="10"/>
        <v>6.7760451602705274E-2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-0.13557567667651371</v>
      </c>
      <c r="C39" s="18">
        <f t="shared" si="15"/>
        <v>-7.8649308839604304</v>
      </c>
      <c r="D39" s="18">
        <f t="shared" si="15"/>
        <v>-0.20037568604704958</v>
      </c>
      <c r="E39" s="18">
        <f t="shared" si="15"/>
        <v>-1.4609328481622996</v>
      </c>
      <c r="F39" s="18">
        <f t="shared" si="10"/>
        <v>-1.0425262377785072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-2.4569255776681453</v>
      </c>
      <c r="C40" s="18">
        <f t="shared" si="16"/>
        <v>-12.193300724983459</v>
      </c>
      <c r="D40" s="18">
        <f t="shared" si="16"/>
        <v>-0.97661384341185542</v>
      </c>
      <c r="E40" s="18">
        <f t="shared" si="16"/>
        <v>-3.6863458297365259</v>
      </c>
      <c r="F40" s="18">
        <f t="shared" si="10"/>
        <v>-2.7914426260116421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0.1977503408718384</v>
      </c>
      <c r="C41" s="18">
        <f t="shared" si="17"/>
        <v>-12.590695604137636</v>
      </c>
      <c r="D41" s="18">
        <f t="shared" si="17"/>
        <v>-1.1699990946192895</v>
      </c>
      <c r="E41" s="18">
        <f t="shared" si="17"/>
        <v>-0.69614359287142324</v>
      </c>
      <c r="F41" s="18">
        <f t="shared" si="10"/>
        <v>-0.85434733172574662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1.2068035184745973</v>
      </c>
      <c r="C43" s="18">
        <f t="shared" ref="C43" si="18">IF(D$3-C$3 &lt;&gt; 0,(EXP(LN(D15/C15)/(D$3-C$3))-1)*100,0)</f>
        <v>-1.4274548666421416</v>
      </c>
      <c r="D43" s="18">
        <f>IF(E$3-D$3 &lt;&gt; 0,(EXP(LN(E15/D15)/(E$3-D$3))-1)*100,0)</f>
        <v>0.6201803035188469</v>
      </c>
      <c r="E43" s="18">
        <f>IF(F$3-E$3 &lt;&gt; 0,(EXP(LN(F15/E15)/(F$3-E$3))-1)*100,0)</f>
        <v>0.4385905202723972</v>
      </c>
      <c r="F43" s="18">
        <f t="shared" si="10"/>
        <v>0.4990840058880508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6.6004172642710515</v>
      </c>
      <c r="C47" s="27">
        <f>D5-C5</f>
        <v>2.4291645689381234</v>
      </c>
      <c r="D47" s="27">
        <f>E5-D5</f>
        <v>5.2910038134421313</v>
      </c>
      <c r="E47" s="27">
        <f>F5-E5</f>
        <v>10.941480716059836</v>
      </c>
      <c r="F47" s="27">
        <f>F5-D5</f>
        <v>16.232484529501967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47.743414038997912</v>
      </c>
      <c r="C48" s="27">
        <f t="shared" si="20"/>
        <v>17.798116545001193</v>
      </c>
      <c r="D48" s="27">
        <f t="shared" si="20"/>
        <v>37.930001722433957</v>
      </c>
      <c r="E48" s="27">
        <f t="shared" si="20"/>
        <v>77.465704100529308</v>
      </c>
      <c r="F48" s="27">
        <f t="shared" ref="F48:F57" si="21">F6-D6</f>
        <v>115.39570582296327</v>
      </c>
    </row>
    <row r="49" spans="1:6" x14ac:dyDescent="0.2">
      <c r="A49" t="str">
        <f t="shared" si="19"/>
        <v>RQF6 First degree</v>
      </c>
      <c r="B49" s="27">
        <f t="shared" ref="B49:E49" si="22">C7-B7</f>
        <v>52.881156652726759</v>
      </c>
      <c r="C49" s="27">
        <f t="shared" si="22"/>
        <v>-0.37641383236393722</v>
      </c>
      <c r="D49" s="27">
        <f t="shared" si="22"/>
        <v>31.88813266070315</v>
      </c>
      <c r="E49" s="27">
        <f t="shared" si="22"/>
        <v>74.478210158777756</v>
      </c>
      <c r="F49" s="27">
        <f t="shared" si="21"/>
        <v>106.36634281948091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7.7094729213890929</v>
      </c>
      <c r="C50" s="27">
        <f t="shared" si="23"/>
        <v>-0.71096895471184496</v>
      </c>
      <c r="D50" s="27">
        <f t="shared" si="23"/>
        <v>0.87670027473379264</v>
      </c>
      <c r="E50" s="27">
        <f t="shared" si="23"/>
        <v>14.517797429730706</v>
      </c>
      <c r="F50" s="27">
        <f t="shared" si="21"/>
        <v>15.394497704464499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13.504458421063561</v>
      </c>
      <c r="C51" s="27">
        <f t="shared" si="24"/>
        <v>0.94233736908368826</v>
      </c>
      <c r="D51" s="27">
        <f t="shared" si="24"/>
        <v>4.601952331969386</v>
      </c>
      <c r="E51" s="27">
        <f t="shared" si="24"/>
        <v>19.464261829146423</v>
      </c>
      <c r="F51" s="27">
        <f t="shared" si="21"/>
        <v>24.066214161115809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-9.5058146545262616</v>
      </c>
      <c r="C52" s="27">
        <f t="shared" si="25"/>
        <v>19.520361310758517</v>
      </c>
      <c r="D52" s="27">
        <f t="shared" si="25"/>
        <v>-2.1344567684858475</v>
      </c>
      <c r="E52" s="27">
        <f t="shared" si="25"/>
        <v>6.2610842415164143</v>
      </c>
      <c r="F52" s="27">
        <f t="shared" si="21"/>
        <v>4.1266274730305668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-2.0588171008149061</v>
      </c>
      <c r="C53" s="27">
        <f>D11-C11</f>
        <v>-29.757566496754578</v>
      </c>
      <c r="D53" s="27">
        <f t="shared" si="26"/>
        <v>-3.4785804751217029</v>
      </c>
      <c r="E53" s="27">
        <f t="shared" si="26"/>
        <v>-47.231116490362695</v>
      </c>
      <c r="F53" s="27">
        <f t="shared" si="21"/>
        <v>-50.709696965484397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-24.614907592770237</v>
      </c>
      <c r="C54" s="27">
        <f t="shared" si="27"/>
        <v>-28.687364199009124</v>
      </c>
      <c r="D54" s="27">
        <f t="shared" si="27"/>
        <v>-9.8925275855089865</v>
      </c>
      <c r="E54" s="27">
        <f t="shared" si="27"/>
        <v>-61.588788402098402</v>
      </c>
      <c r="F54" s="27">
        <f t="shared" si="21"/>
        <v>-71.481315987607388</v>
      </c>
    </row>
    <row r="55" spans="1:6" x14ac:dyDescent="0.2">
      <c r="A55" t="str">
        <f t="shared" si="19"/>
        <v>No Qualification</v>
      </c>
      <c r="B55" s="27">
        <f t="shared" ref="B55:E55" si="28">C13-B13</f>
        <v>0.59062004966163784</v>
      </c>
      <c r="C55" s="27">
        <f t="shared" si="28"/>
        <v>-9.4476663109408037</v>
      </c>
      <c r="D55" s="27">
        <f t="shared" si="28"/>
        <v>-3.748225974166786</v>
      </c>
      <c r="E55" s="27">
        <f t="shared" si="28"/>
        <v>-4.172633583303174</v>
      </c>
      <c r="F55" s="27">
        <f t="shared" si="21"/>
        <v>-7.9208595574699601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92.849999999998545</v>
      </c>
      <c r="C57" s="29">
        <f t="shared" ref="C57" si="29">D15-C15</f>
        <v>-28.289999999998599</v>
      </c>
      <c r="D57" s="29">
        <f>E15-D15</f>
        <v>61.333999999998923</v>
      </c>
      <c r="E57" s="29">
        <f>F15-E15</f>
        <v>90.135999999996557</v>
      </c>
      <c r="F57" s="29">
        <f t="shared" si="21"/>
        <v>151.46999999999548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East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100.73584880368632</v>
      </c>
      <c r="N6" s="11">
        <v>92.039615817664838</v>
      </c>
      <c r="O6" s="11">
        <v>74.954695503098733</v>
      </c>
      <c r="P6" s="11">
        <v>80.50931774019223</v>
      </c>
      <c r="Q6" s="11">
        <v>59.922050448255519</v>
      </c>
      <c r="R6" s="11">
        <v>74.446269157921549</v>
      </c>
      <c r="S6" s="11">
        <v>68.918769624372217</v>
      </c>
      <c r="T6" s="11">
        <v>71.112874319166764</v>
      </c>
      <c r="U6" s="11">
        <v>67.393664641755421</v>
      </c>
      <c r="V6" s="11">
        <v>75.036889207583187</v>
      </c>
      <c r="W6" s="11">
        <v>65.589222896642383</v>
      </c>
      <c r="X6" s="11">
        <v>73.63654914730823</v>
      </c>
      <c r="Y6" s="11">
        <v>66.047539527395784</v>
      </c>
      <c r="Z6" s="11">
        <v>64.387891351492101</v>
      </c>
      <c r="AA6" s="11">
        <v>62.51401047699666</v>
      </c>
      <c r="AB6" s="11">
        <v>61.840996922475597</v>
      </c>
      <c r="AC6" s="11">
        <v>61.299700213931175</v>
      </c>
      <c r="AD6" s="11">
        <v>60.618542576409844</v>
      </c>
      <c r="AE6" s="11">
        <v>60.091400433010897</v>
      </c>
      <c r="AF6" s="11">
        <v>59.485359417791251</v>
      </c>
      <c r="AG6" s="11">
        <v>58.965322916038843</v>
      </c>
      <c r="AH6" s="11">
        <v>58.374015054246883</v>
      </c>
      <c r="AI6" s="11">
        <v>57.719706512717856</v>
      </c>
      <c r="AJ6" s="11">
        <v>56.996877970277936</v>
      </c>
      <c r="AK6" s="11">
        <v>56.342657194343161</v>
      </c>
      <c r="AL6" s="11">
        <v>57.668363339172423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276.50208736426868</v>
      </c>
      <c r="N7" s="11">
        <v>269.25344928263496</v>
      </c>
      <c r="O7" s="11">
        <v>260.12785613858267</v>
      </c>
      <c r="P7" s="11">
        <v>248.99397870623105</v>
      </c>
      <c r="Q7" s="11">
        <v>248.26536168788303</v>
      </c>
      <c r="R7" s="11">
        <v>259.8864296034605</v>
      </c>
      <c r="S7" s="11">
        <v>260.26934632544999</v>
      </c>
      <c r="T7" s="11">
        <v>242.25503635551016</v>
      </c>
      <c r="U7" s="11">
        <v>235.56541382628274</v>
      </c>
      <c r="V7" s="11">
        <v>235.27152201069026</v>
      </c>
      <c r="W7" s="11">
        <v>206.58415781168114</v>
      </c>
      <c r="X7" s="11">
        <v>225.41762220419861</v>
      </c>
      <c r="Y7" s="11">
        <v>212.21471511319405</v>
      </c>
      <c r="Z7" s="11">
        <v>207.33603335206641</v>
      </c>
      <c r="AA7" s="11">
        <v>202.47466641357047</v>
      </c>
      <c r="AB7" s="11">
        <v>196.69163022617215</v>
      </c>
      <c r="AC7" s="11">
        <v>190.70345617098556</v>
      </c>
      <c r="AD7" s="11">
        <v>184.63800450404702</v>
      </c>
      <c r="AE7" s="11">
        <v>178.53741668312776</v>
      </c>
      <c r="AF7" s="11">
        <v>172.40557094502688</v>
      </c>
      <c r="AG7" s="11">
        <v>166.32631154468189</v>
      </c>
      <c r="AH7" s="11">
        <v>160.18509582714088</v>
      </c>
      <c r="AI7" s="11">
        <v>154.03904131311566</v>
      </c>
      <c r="AJ7" s="11">
        <v>147.85596417014889</v>
      </c>
      <c r="AK7" s="11">
        <v>141.6108626434858</v>
      </c>
      <c r="AL7" s="11">
        <v>135.10284182407375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368.17451374398246</v>
      </c>
      <c r="N8" s="11">
        <v>376.06604899905466</v>
      </c>
      <c r="O8" s="11">
        <v>374.64293064175683</v>
      </c>
      <c r="P8" s="11">
        <v>377.08671051164458</v>
      </c>
      <c r="Q8" s="11">
        <v>374.60757573756814</v>
      </c>
      <c r="R8" s="11">
        <v>380.41645222563864</v>
      </c>
      <c r="S8" s="11">
        <v>392.27452484502459</v>
      </c>
      <c r="T8" s="11">
        <v>378.82308279576739</v>
      </c>
      <c r="U8" s="11">
        <v>363.50478371341535</v>
      </c>
      <c r="V8" s="11">
        <v>378.35763512482373</v>
      </c>
      <c r="W8" s="11">
        <v>348.60006862806915</v>
      </c>
      <c r="X8" s="11">
        <v>365.7565424471025</v>
      </c>
      <c r="Y8" s="11">
        <v>354.15541733369719</v>
      </c>
      <c r="Z8" s="11">
        <v>351.62381836681635</v>
      </c>
      <c r="AA8" s="11">
        <v>349.16510792118379</v>
      </c>
      <c r="AB8" s="11">
        <v>345.12148815294745</v>
      </c>
      <c r="AC8" s="11">
        <v>340.69748799891391</v>
      </c>
      <c r="AD8" s="11">
        <v>336.09387404623385</v>
      </c>
      <c r="AE8" s="11">
        <v>331.44160854728557</v>
      </c>
      <c r="AF8" s="11">
        <v>326.73446452173357</v>
      </c>
      <c r="AG8" s="11">
        <v>322.09948677895801</v>
      </c>
      <c r="AH8" s="11">
        <v>317.40045487229605</v>
      </c>
      <c r="AI8" s="11">
        <v>312.66496913247931</v>
      </c>
      <c r="AJ8" s="11">
        <v>307.90558700679526</v>
      </c>
      <c r="AK8" s="11">
        <v>303.07665217088834</v>
      </c>
      <c r="AL8" s="11">
        <v>297.89037166258476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371.28547657633243</v>
      </c>
      <c r="N9" s="11">
        <v>366.59405760865684</v>
      </c>
      <c r="O9" s="11">
        <v>387.78116417073011</v>
      </c>
      <c r="P9" s="11">
        <v>360.29382246280744</v>
      </c>
      <c r="Q9" s="11">
        <v>377.62234217825159</v>
      </c>
      <c r="R9" s="11">
        <v>394.06474367741231</v>
      </c>
      <c r="S9" s="11">
        <v>410.9418931436287</v>
      </c>
      <c r="T9" s="11">
        <v>402.12275408362723</v>
      </c>
      <c r="U9" s="11">
        <v>400.30808786595242</v>
      </c>
      <c r="V9" s="11">
        <v>384.55892902288605</v>
      </c>
      <c r="W9" s="11">
        <v>404.07929033364456</v>
      </c>
      <c r="X9" s="11">
        <v>388.5077793589644</v>
      </c>
      <c r="Y9" s="11">
        <v>395.49509014002609</v>
      </c>
      <c r="Z9" s="11">
        <v>397.92722216927405</v>
      </c>
      <c r="AA9" s="11">
        <v>400.75117498563475</v>
      </c>
      <c r="AB9" s="11">
        <v>401.94483356515872</v>
      </c>
      <c r="AC9" s="11">
        <v>402.62919033023314</v>
      </c>
      <c r="AD9" s="11">
        <v>403.05413696858579</v>
      </c>
      <c r="AE9" s="11">
        <v>403.47026906379102</v>
      </c>
      <c r="AF9" s="11">
        <v>403.94080301476043</v>
      </c>
      <c r="AG9" s="11">
        <v>404.58814968375555</v>
      </c>
      <c r="AH9" s="11">
        <v>405.2748610154797</v>
      </c>
      <c r="AI9" s="11">
        <v>406.02534703849796</v>
      </c>
      <c r="AJ9" s="11">
        <v>406.85922816844169</v>
      </c>
      <c r="AK9" s="11">
        <v>407.72508393593637</v>
      </c>
      <c r="AL9" s="11">
        <v>408.20591780667513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92.858555437079147</v>
      </c>
      <c r="N10" s="11">
        <v>97.550187436095982</v>
      </c>
      <c r="O10" s="11">
        <v>104.79274174150855</v>
      </c>
      <c r="P10" s="11">
        <v>103.47716483915015</v>
      </c>
      <c r="Q10" s="11">
        <v>110.99185423425796</v>
      </c>
      <c r="R10" s="11">
        <v>106.7399026875996</v>
      </c>
      <c r="S10" s="11">
        <v>107.62336971932936</v>
      </c>
      <c r="T10" s="11">
        <v>112.78939864349219</v>
      </c>
      <c r="U10" s="11">
        <v>111.31368806715933</v>
      </c>
      <c r="V10" s="11">
        <v>120.24436110866316</v>
      </c>
      <c r="W10" s="11">
        <v>121.18669847774684</v>
      </c>
      <c r="X10" s="11">
        <v>117.60537142475108</v>
      </c>
      <c r="Y10" s="11">
        <v>119.75354016908014</v>
      </c>
      <c r="Z10" s="11">
        <v>121.82859225737265</v>
      </c>
      <c r="AA10" s="11">
        <v>124.06816631765003</v>
      </c>
      <c r="AB10" s="11">
        <v>125.78865080971623</v>
      </c>
      <c r="AC10" s="11">
        <v>127.50996271922911</v>
      </c>
      <c r="AD10" s="11">
        <v>129.22560614013867</v>
      </c>
      <c r="AE10">
        <v>130.99570733730928</v>
      </c>
      <c r="AF10">
        <v>132.82297810629382</v>
      </c>
      <c r="AG10">
        <v>134.75563717323374</v>
      </c>
      <c r="AH10">
        <v>136.73697042635587</v>
      </c>
      <c r="AI10" s="11">
        <v>138.75659245142629</v>
      </c>
      <c r="AJ10" s="11">
        <v>140.88226721642187</v>
      </c>
      <c r="AK10" s="11">
        <v>143.12552543740591</v>
      </c>
      <c r="AL10" s="11">
        <v>145.25291263886265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109.52199355172382</v>
      </c>
      <c r="N11" s="11">
        <v>110.14289102253657</v>
      </c>
      <c r="O11" s="11">
        <v>114.24914214477194</v>
      </c>
      <c r="P11" s="11">
        <v>112.07193204164133</v>
      </c>
      <c r="Q11" s="11">
        <v>115.99575213782256</v>
      </c>
      <c r="R11" s="11">
        <v>111.37951388333838</v>
      </c>
      <c r="S11" s="11">
        <v>111.56567866234369</v>
      </c>
      <c r="T11" s="11">
        <v>114.55010149815502</v>
      </c>
      <c r="U11" s="11">
        <v>112.62495473312575</v>
      </c>
      <c r="V11" s="11">
        <v>119.08898680472747</v>
      </c>
      <c r="W11" s="11">
        <v>118.37801785001562</v>
      </c>
      <c r="X11" s="11">
        <v>114.26863004250558</v>
      </c>
      <c r="Y11" s="11">
        <v>115.52601322085923</v>
      </c>
      <c r="Z11" s="11">
        <v>116.7184868529236</v>
      </c>
      <c r="AA11" s="11">
        <v>118.17766943850945</v>
      </c>
      <c r="AB11" s="11">
        <v>119.25471812474942</v>
      </c>
      <c r="AC11" s="11">
        <v>120.3940552152765</v>
      </c>
      <c r="AD11" s="11">
        <v>121.49876838018533</v>
      </c>
      <c r="AE11">
        <v>122.63318390996632</v>
      </c>
      <c r="AF11">
        <v>123.95600126754152</v>
      </c>
      <c r="AG11">
        <v>125.37792027792231</v>
      </c>
      <c r="AH11">
        <v>126.87842780594619</v>
      </c>
      <c r="AI11" s="11">
        <v>128.51255793934365</v>
      </c>
      <c r="AJ11" s="11">
        <v>130.26061863897246</v>
      </c>
      <c r="AK11" s="11">
        <v>132.06334153500333</v>
      </c>
      <c r="AL11" s="11">
        <v>133.77251555448012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288.96515264318441</v>
      </c>
      <c r="N12" s="11">
        <v>306.54845478693278</v>
      </c>
      <c r="O12" s="11">
        <v>335.00728074263452</v>
      </c>
      <c r="P12" s="11">
        <v>341.94260002380491</v>
      </c>
      <c r="Q12" s="11">
        <v>369.36080432306852</v>
      </c>
      <c r="R12" s="11">
        <v>367.54349964585197</v>
      </c>
      <c r="S12" s="11">
        <v>368.08298962911078</v>
      </c>
      <c r="T12" s="11">
        <v>383.50792209129304</v>
      </c>
      <c r="U12" s="11">
        <v>388.32494620070946</v>
      </c>
      <c r="V12" s="11">
        <v>420.42465629857872</v>
      </c>
      <c r="W12" s="11">
        <v>420.04824246621479</v>
      </c>
      <c r="X12" s="11">
        <v>420.10532230272207</v>
      </c>
      <c r="Y12" s="11">
        <v>426.76728433496385</v>
      </c>
      <c r="Z12" s="11">
        <v>435.21727641749288</v>
      </c>
      <c r="AA12" s="11">
        <v>444.37208351337136</v>
      </c>
      <c r="AB12" s="11">
        <v>451.93637512691794</v>
      </c>
      <c r="AC12" s="11">
        <v>459.04592607589223</v>
      </c>
      <c r="AD12" s="11">
        <v>466.13115245755779</v>
      </c>
      <c r="AE12">
        <v>473.37973273009544</v>
      </c>
      <c r="AF12">
        <v>480.58169647069587</v>
      </c>
      <c r="AG12">
        <v>488.01740633614372</v>
      </c>
      <c r="AH12">
        <v>495.55245847831344</v>
      </c>
      <c r="AI12">
        <v>503.1736947596188</v>
      </c>
      <c r="AJ12">
        <v>510.92315864251248</v>
      </c>
      <c r="AK12">
        <v>518.76081831825127</v>
      </c>
      <c r="AL12">
        <v>526.41458528569569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134.89540702878367</v>
      </c>
      <c r="N13" s="11">
        <v>134.86895902504412</v>
      </c>
      <c r="O13" s="11">
        <v>146.47271667238402</v>
      </c>
      <c r="P13" s="11">
        <v>137.50976015035826</v>
      </c>
      <c r="Q13" s="11">
        <v>161.41285549834848</v>
      </c>
      <c r="R13" s="11">
        <v>170.52314828322903</v>
      </c>
      <c r="S13" s="11">
        <v>203.35471723728881</v>
      </c>
      <c r="T13" s="11">
        <v>208.55714047464281</v>
      </c>
      <c r="U13" s="11">
        <v>206.11538713574018</v>
      </c>
      <c r="V13" s="11">
        <v>218.26656232222695</v>
      </c>
      <c r="W13" s="11">
        <v>236.06467886722814</v>
      </c>
      <c r="X13" s="11">
        <v>223.30482708353071</v>
      </c>
      <c r="Y13" s="11">
        <v>245.22929102103257</v>
      </c>
      <c r="Z13" s="11">
        <v>254.97950896655058</v>
      </c>
      <c r="AA13" s="11">
        <v>265.0441390525371</v>
      </c>
      <c r="AB13" s="11">
        <v>273.9946805896621</v>
      </c>
      <c r="AC13" s="11">
        <v>282.56722601878016</v>
      </c>
      <c r="AD13" s="11">
        <v>290.88974303051367</v>
      </c>
      <c r="AE13">
        <v>298.99478578096648</v>
      </c>
      <c r="AF13">
        <v>306.94384481509582</v>
      </c>
      <c r="AG13">
        <v>314.82352650446222</v>
      </c>
      <c r="AH13">
        <v>322.53655581584616</v>
      </c>
      <c r="AI13">
        <v>330.08566337433086</v>
      </c>
      <c r="AJ13">
        <v>337.50932043585368</v>
      </c>
      <c r="AK13">
        <v>344.71734111609146</v>
      </c>
      <c r="AL13">
        <v>351.4603846901914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19.21396485095806</v>
      </c>
      <c r="N14" s="11">
        <v>18.83333602137894</v>
      </c>
      <c r="O14" s="11">
        <v>20.739472244531964</v>
      </c>
      <c r="P14" s="11">
        <v>19.65871352417145</v>
      </c>
      <c r="Q14" s="11">
        <v>22.374403754542161</v>
      </c>
      <c r="R14" s="11">
        <v>23.999040835549341</v>
      </c>
      <c r="S14" s="11">
        <v>28.73871081345106</v>
      </c>
      <c r="T14" s="11">
        <v>29.18568973834703</v>
      </c>
      <c r="U14" s="11">
        <v>28.736073815859431</v>
      </c>
      <c r="V14" s="11">
        <v>30.599458099820392</v>
      </c>
      <c r="W14" s="11">
        <v>33.028622668758516</v>
      </c>
      <c r="X14" s="11">
        <v>31.364355988918661</v>
      </c>
      <c r="Y14" s="11">
        <v>34.325109139753266</v>
      </c>
      <c r="Z14" s="11">
        <v>35.677170266011409</v>
      </c>
      <c r="AA14" s="11">
        <v>37.065981880544058</v>
      </c>
      <c r="AB14" s="11">
        <v>38.319626482200647</v>
      </c>
      <c r="AC14" s="11">
        <v>39.526995256758546</v>
      </c>
      <c r="AD14" s="11">
        <v>40.701171896328191</v>
      </c>
      <c r="AE14">
        <v>41.846895514447411</v>
      </c>
      <c r="AF14">
        <v>42.959281441061435</v>
      </c>
      <c r="AG14">
        <v>44.065238784803789</v>
      </c>
      <c r="AH14">
        <v>45.147160704375644</v>
      </c>
      <c r="AI14">
        <v>46.211427478468316</v>
      </c>
      <c r="AJ14">
        <v>47.253977750576091</v>
      </c>
      <c r="AK14">
        <v>48.286717648593445</v>
      </c>
      <c r="AL14">
        <v>49.261107198260483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</v>
      </c>
      <c r="W1" s="203" t="str">
        <f>CONCATENATE("Shift-share Figure 1: Levels of Employment, ",C4," - ",F40,", ",Info!B5)</f>
        <v>Shift-share Figure 1: Levels of Employment, 2015 - 2035, South East</v>
      </c>
      <c r="AK1" s="203" t="str">
        <f>CONCATENATE("Shift-share Figure 1.1: Net Changes, ",C4,"-",F40,", ",Info!B5)</f>
        <v>Shift-share Figure 1.1: Net Changes, 2015-2035, South East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142.11344998566358</v>
      </c>
      <c r="C8" s="141">
        <f t="shared" ref="C8:C33" si="0">B8/B$35*100</f>
        <v>7.5232146753737617</v>
      </c>
      <c r="E8" s="151">
        <v>169.57564820166911</v>
      </c>
      <c r="F8" s="141">
        <f t="shared" ref="F8:F33" si="1">E8/E$35*100</f>
        <v>8.6803443459690328</v>
      </c>
      <c r="H8" s="151">
        <f>E8-B8</f>
        <v>27.462198216005532</v>
      </c>
      <c r="I8" s="141">
        <f>IF(B8&lt;&gt;0,((E8/B8)-1)*100,0)</f>
        <v>19.324137313375989</v>
      </c>
      <c r="K8" s="207">
        <f t="shared" ref="K8:K33" si="2">(($E$35/$B$35)-1)*B8</f>
        <v>4.8569873944212523</v>
      </c>
      <c r="L8" s="141">
        <f>IF(B8&lt;&gt;0,K8/B8*100,0)</f>
        <v>3.4176831221191417</v>
      </c>
      <c r="N8" s="151">
        <f>H8-(K8+Q8)</f>
        <v>22.609626504443657</v>
      </c>
      <c r="O8" s="141">
        <f>IF(B8&lt;&gt;0,N8/B8*100,0)</f>
        <v>15.909561344633122</v>
      </c>
      <c r="Q8" s="151">
        <v>-4.4156828593762852E-3</v>
      </c>
      <c r="R8" s="141">
        <f>IF(B8&lt;&gt;0,Q8/B8*100,0)</f>
        <v>-3.1071533762791204E-3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65.97555635563188</v>
      </c>
      <c r="C9" s="141">
        <f t="shared" si="0"/>
        <v>3.49261997256917</v>
      </c>
      <c r="E9" s="151">
        <v>69.219960812129912</v>
      </c>
      <c r="F9" s="141">
        <f t="shared" si="1"/>
        <v>3.5432746496077132</v>
      </c>
      <c r="H9" s="151">
        <f t="shared" ref="H9:H32" si="3">E9-B9</f>
        <v>3.2444044564980317</v>
      </c>
      <c r="I9" s="141">
        <f t="shared" ref="I9:I32" si="4">IF(B9&lt;&gt;0,((E9/B9)-1)*100,0)</f>
        <v>4.9175855964131987</v>
      </c>
      <c r="K9" s="207">
        <f t="shared" si="2"/>
        <v>2.2548354542906335</v>
      </c>
      <c r="L9" s="141">
        <f t="shared" ref="L9:L32" si="5">IF(B9&lt;&gt;0,K9/B9*100,0)</f>
        <v>3.4176831221191417</v>
      </c>
      <c r="N9" s="151">
        <f t="shared" ref="N9:N31" si="6">H9-(K9+Q9)</f>
        <v>1.3611142911922527</v>
      </c>
      <c r="O9" s="141">
        <f>IF(B9&lt;&gt;0,N9/B9*100,0)</f>
        <v>2.063058451307874</v>
      </c>
      <c r="Q9" s="151">
        <v>-0.37154528898485462</v>
      </c>
      <c r="R9" s="141">
        <f>IF(B9&lt;&gt;0,Q9/B9*100,0)</f>
        <v>-0.5631559770138086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105.58038632047479</v>
      </c>
      <c r="C10" s="141">
        <f t="shared" si="0"/>
        <v>5.5892240451410942</v>
      </c>
      <c r="E10" s="151">
        <v>123.68682931070349</v>
      </c>
      <c r="F10" s="141">
        <f t="shared" si="1"/>
        <v>6.3313587821357613</v>
      </c>
      <c r="H10" s="151">
        <f t="shared" si="3"/>
        <v>18.1064429902287</v>
      </c>
      <c r="I10" s="141">
        <f t="shared" si="4"/>
        <v>17.149438092856627</v>
      </c>
      <c r="K10" s="207">
        <f t="shared" si="2"/>
        <v>3.6084030435430541</v>
      </c>
      <c r="L10" s="141">
        <f t="shared" si="5"/>
        <v>3.4176831221191417</v>
      </c>
      <c r="N10" s="151">
        <f t="shared" si="6"/>
        <v>15.444175036446719</v>
      </c>
      <c r="O10" s="141">
        <f t="shared" ref="O10:O32" si="7">IF(B10&lt;&gt;0,N10/B10*100,0)</f>
        <v>14.627882672798757</v>
      </c>
      <c r="Q10" s="151">
        <v>-0.94613508976107275</v>
      </c>
      <c r="R10" s="141">
        <f t="shared" ref="R10:R32" si="8">IF(B10&lt;&gt;0,Q10/B10*100,0)</f>
        <v>-0.89612770206126102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69.239672448721819</v>
      </c>
      <c r="C11" s="141">
        <f t="shared" si="0"/>
        <v>3.6654160456793163</v>
      </c>
      <c r="E11" s="151">
        <v>81.76153485929774</v>
      </c>
      <c r="F11" s="141">
        <f t="shared" si="1"/>
        <v>4.185260586411661</v>
      </c>
      <c r="H11" s="151">
        <f>E11-B11</f>
        <v>12.52186241057592</v>
      </c>
      <c r="I11" s="141">
        <f>IF(B11&lt;&gt;0,((E11/B11)-1)*100,0)</f>
        <v>18.084808849795596</v>
      </c>
      <c r="K11" s="207">
        <f t="shared" si="2"/>
        <v>2.3663925990905432</v>
      </c>
      <c r="L11" s="141">
        <f t="shared" si="5"/>
        <v>3.4176831221191417</v>
      </c>
      <c r="N11" s="151">
        <f t="shared" si="6"/>
        <v>10.081620492150147</v>
      </c>
      <c r="O11" s="141">
        <f t="shared" si="7"/>
        <v>14.560468205011354</v>
      </c>
      <c r="Q11" s="151">
        <v>7.3849319335230465E-2</v>
      </c>
      <c r="R11" s="141">
        <f>IF(B11&lt;&gt;0,Q11/B11*100,0)</f>
        <v>0.10665752266509132</v>
      </c>
      <c r="T11" s="136"/>
    </row>
    <row r="12" spans="1:97" x14ac:dyDescent="0.2">
      <c r="A12" s="10" t="str">
        <f>name!$D8</f>
        <v>23 Teaching and other educational professionals</v>
      </c>
      <c r="B12" s="151">
        <v>82.39904437999914</v>
      </c>
      <c r="C12" s="141">
        <f t="shared" si="0"/>
        <v>4.3620480677861213</v>
      </c>
      <c r="E12" s="151">
        <v>91.828648614663621</v>
      </c>
      <c r="F12" s="141">
        <f t="shared" si="1"/>
        <v>4.7005823020785993</v>
      </c>
      <c r="H12" s="151">
        <f t="shared" si="3"/>
        <v>9.4296042346644811</v>
      </c>
      <c r="I12" s="141">
        <f t="shared" si="4"/>
        <v>11.443827177385746</v>
      </c>
      <c r="K12" s="207">
        <f t="shared" si="2"/>
        <v>2.8161382325626918</v>
      </c>
      <c r="L12" s="141">
        <f t="shared" si="5"/>
        <v>3.4176831221191417</v>
      </c>
      <c r="N12" s="151">
        <f t="shared" si="6"/>
        <v>7.8141426149859221</v>
      </c>
      <c r="O12" s="141">
        <f t="shared" si="7"/>
        <v>9.483292766053804</v>
      </c>
      <c r="Q12" s="151">
        <v>-1.2006766128841333</v>
      </c>
      <c r="R12" s="141">
        <f t="shared" si="8"/>
        <v>-1.4571487107872036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112.05047241291014</v>
      </c>
      <c r="C13" s="141">
        <f t="shared" si="0"/>
        <v>5.9317380481890236</v>
      </c>
      <c r="E13" s="151">
        <v>139.35536746569616</v>
      </c>
      <c r="F13" s="141">
        <f t="shared" si="1"/>
        <v>7.133409713538021</v>
      </c>
      <c r="H13" s="151">
        <f t="shared" si="3"/>
        <v>27.304895052786023</v>
      </c>
      <c r="I13" s="141">
        <f t="shared" si="4"/>
        <v>24.368389052539175</v>
      </c>
      <c r="K13" s="207">
        <f t="shared" si="2"/>
        <v>3.8295300839107949</v>
      </c>
      <c r="L13" s="141">
        <f t="shared" si="5"/>
        <v>3.4176831221191417</v>
      </c>
      <c r="N13" s="151">
        <f>H13-(K13+Q13)</f>
        <v>23.474751070373912</v>
      </c>
      <c r="O13" s="141">
        <f>IF(B13&lt;&gt;0,N13/B13*100,0)</f>
        <v>20.950158053656914</v>
      </c>
      <c r="Q13" s="151">
        <v>6.1389850131512026E-4</v>
      </c>
      <c r="R13" s="141">
        <f t="shared" si="8"/>
        <v>5.4787676311875025E-4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28.418502038047791</v>
      </c>
      <c r="C14" s="141">
        <f t="shared" si="0"/>
        <v>1.5044212325177406</v>
      </c>
      <c r="E14" s="151">
        <v>36.071871159298851</v>
      </c>
      <c r="F14" s="141">
        <f t="shared" si="1"/>
        <v>1.8464695030607658</v>
      </c>
      <c r="H14" s="151">
        <f t="shared" si="3"/>
        <v>7.6533691212510604</v>
      </c>
      <c r="I14" s="141">
        <f t="shared" si="4"/>
        <v>26.930937848182257</v>
      </c>
      <c r="K14" s="207">
        <f t="shared" si="2"/>
        <v>0.97125434771344366</v>
      </c>
      <c r="L14" s="141">
        <f>IF(B14&lt;&gt;0,K14/B14*100,0)</f>
        <v>3.4176831221191417</v>
      </c>
      <c r="N14" s="151">
        <f t="shared" si="6"/>
        <v>6.5624647925903439</v>
      </c>
      <c r="O14" s="141">
        <f t="shared" si="7"/>
        <v>23.092226267958324</v>
      </c>
      <c r="Q14" s="151">
        <v>0.11964998094727332</v>
      </c>
      <c r="R14" s="141">
        <f t="shared" si="8"/>
        <v>0.42102845810479839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30.984473496547064</v>
      </c>
      <c r="C15" s="141">
        <f t="shared" si="0"/>
        <v>1.640258861785902</v>
      </c>
      <c r="E15" s="151">
        <v>36.068673926888145</v>
      </c>
      <c r="F15" s="141">
        <f t="shared" si="1"/>
        <v>1.8463058411283286</v>
      </c>
      <c r="H15" s="151">
        <f t="shared" si="3"/>
        <v>5.084200430341081</v>
      </c>
      <c r="I15" s="141">
        <f t="shared" si="4"/>
        <v>16.408865010753427</v>
      </c>
      <c r="K15" s="207">
        <f t="shared" si="2"/>
        <v>1.0589511211689677</v>
      </c>
      <c r="L15" s="141">
        <f t="shared" si="5"/>
        <v>3.4176831221191417</v>
      </c>
      <c r="N15" s="151">
        <f t="shared" si="6"/>
        <v>4.0017754077920875</v>
      </c>
      <c r="O15" s="141">
        <f t="shared" si="7"/>
        <v>12.915421681243183</v>
      </c>
      <c r="Q15" s="151">
        <v>2.3473901380026068E-2</v>
      </c>
      <c r="R15" s="141">
        <f t="shared" si="8"/>
        <v>7.5760207391105158E-2</v>
      </c>
      <c r="T15" s="11"/>
    </row>
    <row r="16" spans="1:97" x14ac:dyDescent="0.2">
      <c r="A16" s="10" t="str">
        <f>name!$D12</f>
        <v>33 Protective service occupations</v>
      </c>
      <c r="B16" s="151">
        <v>24.622561847299345</v>
      </c>
      <c r="C16" s="141">
        <f t="shared" si="0"/>
        <v>1.3034714072002871</v>
      </c>
      <c r="E16" s="151">
        <v>25.321443253202418</v>
      </c>
      <c r="F16" s="141">
        <f t="shared" si="1"/>
        <v>1.2961698752483253</v>
      </c>
      <c r="H16" s="151">
        <f t="shared" si="3"/>
        <v>0.69888140590307302</v>
      </c>
      <c r="I16" s="141">
        <f t="shared" si="4"/>
        <v>2.8383781112513606</v>
      </c>
      <c r="K16" s="207">
        <f t="shared" si="2"/>
        <v>0.84152114048849691</v>
      </c>
      <c r="L16" s="141">
        <f t="shared" si="5"/>
        <v>3.4176831221191417</v>
      </c>
      <c r="N16" s="151">
        <f t="shared" si="6"/>
        <v>0.72894893955904361</v>
      </c>
      <c r="O16" s="141">
        <f t="shared" si="7"/>
        <v>2.9604918614063562</v>
      </c>
      <c r="Q16" s="151">
        <v>-0.8715886741444675</v>
      </c>
      <c r="R16" s="141">
        <f t="shared" si="8"/>
        <v>-3.5397968722741382</v>
      </c>
      <c r="T16" s="11"/>
    </row>
    <row r="17" spans="1:20" x14ac:dyDescent="0.2">
      <c r="A17" s="10" t="str">
        <f>name!$D13</f>
        <v>34 Culture, media and sports occupations</v>
      </c>
      <c r="B17" s="151">
        <v>42.404562749373547</v>
      </c>
      <c r="C17" s="141">
        <f t="shared" si="0"/>
        <v>2.244816580070903</v>
      </c>
      <c r="E17" s="151">
        <v>43.537169652157047</v>
      </c>
      <c r="F17" s="141">
        <f t="shared" si="1"/>
        <v>2.2286078716924886</v>
      </c>
      <c r="H17" s="151">
        <f t="shared" si="3"/>
        <v>1.1326069027835004</v>
      </c>
      <c r="I17" s="141">
        <f t="shared" si="4"/>
        <v>2.6709552683696458</v>
      </c>
      <c r="K17" s="207">
        <f t="shared" si="2"/>
        <v>1.4492535840937604</v>
      </c>
      <c r="L17" s="141">
        <f t="shared" si="5"/>
        <v>3.4176831221191417</v>
      </c>
      <c r="N17" s="151">
        <f t="shared" si="6"/>
        <v>0.72134098020649895</v>
      </c>
      <c r="O17" s="141">
        <f t="shared" si="7"/>
        <v>1.7010928386878732</v>
      </c>
      <c r="Q17" s="151">
        <v>-1.0379876615167589</v>
      </c>
      <c r="R17" s="141">
        <f t="shared" si="8"/>
        <v>-2.4478206924373804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120.31365488352644</v>
      </c>
      <c r="C18" s="141">
        <f t="shared" si="0"/>
        <v>6.3691751495647413</v>
      </c>
      <c r="E18" s="151">
        <v>131.55730305836315</v>
      </c>
      <c r="F18" s="141">
        <f t="shared" si="1"/>
        <v>6.7342375151384317</v>
      </c>
      <c r="H18" s="151">
        <f t="shared" si="3"/>
        <v>11.243648174836707</v>
      </c>
      <c r="I18" s="141">
        <f t="shared" si="4"/>
        <v>9.3452802059097007</v>
      </c>
      <c r="K18" s="207">
        <f t="shared" si="2"/>
        <v>4.1119394765589554</v>
      </c>
      <c r="L18" s="141">
        <f t="shared" si="5"/>
        <v>3.4176831221191417</v>
      </c>
      <c r="N18" s="151">
        <f t="shared" si="6"/>
        <v>8.1695373427671001</v>
      </c>
      <c r="O18" s="141">
        <f t="shared" si="7"/>
        <v>6.7901996250349868</v>
      </c>
      <c r="Q18" s="151">
        <v>-1.0378286444893494</v>
      </c>
      <c r="R18" s="141">
        <f t="shared" si="8"/>
        <v>-0.86260254124442759</v>
      </c>
      <c r="T18" s="11"/>
    </row>
    <row r="19" spans="1:20" x14ac:dyDescent="0.2">
      <c r="A19" s="10" t="str">
        <f>name!$D15</f>
        <v>41 Administrative occupations</v>
      </c>
      <c r="B19" s="151">
        <v>159.0666995882778</v>
      </c>
      <c r="C19" s="141">
        <f t="shared" si="0"/>
        <v>8.4206873369587729</v>
      </c>
      <c r="E19" s="151">
        <v>160.63142495074962</v>
      </c>
      <c r="F19" s="141">
        <f t="shared" si="1"/>
        <v>8.2225018517869017</v>
      </c>
      <c r="H19" s="151">
        <f t="shared" si="3"/>
        <v>1.5647253624718189</v>
      </c>
      <c r="I19" s="141">
        <f t="shared" si="4"/>
        <v>0.98369134867442032</v>
      </c>
      <c r="K19" s="207">
        <f t="shared" si="2"/>
        <v>5.4363957447405289</v>
      </c>
      <c r="L19" s="141">
        <f t="shared" si="5"/>
        <v>3.4176831221191417</v>
      </c>
      <c r="N19" s="151">
        <f t="shared" si="6"/>
        <v>-3.0945302402226078</v>
      </c>
      <c r="O19" s="141">
        <f t="shared" si="7"/>
        <v>-1.9454293376504148</v>
      </c>
      <c r="Q19" s="151">
        <v>-0.77714014204610204</v>
      </c>
      <c r="R19" s="141">
        <f t="shared" si="8"/>
        <v>-0.48856243579430647</v>
      </c>
      <c r="T19" s="11"/>
    </row>
    <row r="20" spans="1:20" x14ac:dyDescent="0.2">
      <c r="A20" s="10" t="str">
        <f>name!$D16</f>
        <v>42 Secretarial and related occupations</v>
      </c>
      <c r="B20" s="151">
        <v>47.105790488250967</v>
      </c>
      <c r="C20" s="141">
        <f t="shared" si="0"/>
        <v>2.4936905995318672</v>
      </c>
      <c r="E20" s="151">
        <v>42.179140855691976</v>
      </c>
      <c r="F20" s="141">
        <f t="shared" si="1"/>
        <v>2.1590922442420215</v>
      </c>
      <c r="H20" s="151">
        <f t="shared" si="3"/>
        <v>-4.9266496325589912</v>
      </c>
      <c r="I20" s="141">
        <f t="shared" si="4"/>
        <v>-10.458692193665209</v>
      </c>
      <c r="K20" s="207">
        <f t="shared" si="2"/>
        <v>1.6099266510577575</v>
      </c>
      <c r="L20" s="141">
        <f t="shared" si="5"/>
        <v>3.4176831221191417</v>
      </c>
      <c r="N20" s="151">
        <f t="shared" si="6"/>
        <v>-6.8160596537004947</v>
      </c>
      <c r="O20" s="141">
        <f t="shared" si="7"/>
        <v>-14.46968532541778</v>
      </c>
      <c r="Q20" s="151">
        <v>0.27948337008374619</v>
      </c>
      <c r="R20" s="141">
        <f t="shared" si="8"/>
        <v>0.59331000963343217</v>
      </c>
      <c r="T20" s="11"/>
    </row>
    <row r="21" spans="1:20" x14ac:dyDescent="0.2">
      <c r="A21" s="10" t="str">
        <f>name!$D17</f>
        <v>51 Skilled agricultural and related trades</v>
      </c>
      <c r="B21" s="151">
        <v>21.627910326937879</v>
      </c>
      <c r="C21" s="141">
        <f t="shared" si="0"/>
        <v>1.1449402740254433</v>
      </c>
      <c r="E21" s="151">
        <v>18.355313409378684</v>
      </c>
      <c r="F21" s="141">
        <f t="shared" si="1"/>
        <v>0.93958326364234168</v>
      </c>
      <c r="H21" s="151">
        <f t="shared" si="3"/>
        <v>-3.2725969175591949</v>
      </c>
      <c r="I21" s="141">
        <f t="shared" si="4"/>
        <v>-15.131359748071116</v>
      </c>
      <c r="K21" s="207">
        <f t="shared" si="2"/>
        <v>0.73917344091081882</v>
      </c>
      <c r="L21" s="141">
        <f t="shared" si="5"/>
        <v>3.4176831221191417</v>
      </c>
      <c r="N21" s="151">
        <f t="shared" si="6"/>
        <v>-1.9144832907343881</v>
      </c>
      <c r="O21" s="141">
        <f t="shared" si="7"/>
        <v>-8.8519106182434601</v>
      </c>
      <c r="Q21" s="151">
        <v>-2.0972870677356257</v>
      </c>
      <c r="R21" s="141">
        <f t="shared" si="8"/>
        <v>-9.6971322519467993</v>
      </c>
      <c r="T21" s="11"/>
    </row>
    <row r="22" spans="1:20" x14ac:dyDescent="0.2">
      <c r="A22" s="10" t="str">
        <f>name!$D18</f>
        <v>52 Skilled metal, electrical and electronic trades</v>
      </c>
      <c r="B22" s="151">
        <v>65.107117441471758</v>
      </c>
      <c r="C22" s="141">
        <f t="shared" si="0"/>
        <v>3.4466464747451839</v>
      </c>
      <c r="E22" s="151">
        <v>59.628028743818177</v>
      </c>
      <c r="F22" s="141">
        <f t="shared" si="1"/>
        <v>3.0522768313533506</v>
      </c>
      <c r="H22" s="151">
        <f t="shared" si="3"/>
        <v>-5.4790886976535802</v>
      </c>
      <c r="I22" s="141">
        <f t="shared" si="4"/>
        <v>-8.4154988163606337</v>
      </c>
      <c r="K22" s="207">
        <f t="shared" si="2"/>
        <v>2.2251549640954682</v>
      </c>
      <c r="L22" s="141">
        <f t="shared" si="5"/>
        <v>3.4176831221191417</v>
      </c>
      <c r="N22" s="151">
        <f t="shared" si="6"/>
        <v>-9.6405200702782068</v>
      </c>
      <c r="O22" s="141">
        <f t="shared" si="7"/>
        <v>-14.807167709343885</v>
      </c>
      <c r="Q22" s="151">
        <v>1.9362764085291584</v>
      </c>
      <c r="R22" s="141">
        <f t="shared" si="8"/>
        <v>2.9739857708641146</v>
      </c>
      <c r="T22" s="11"/>
    </row>
    <row r="23" spans="1:20" x14ac:dyDescent="0.2">
      <c r="A23" s="10" t="str">
        <f>name!$D19</f>
        <v>53 Skilled construction and building trades</v>
      </c>
      <c r="B23" s="151">
        <v>66.039361014646175</v>
      </c>
      <c r="C23" s="141">
        <f t="shared" si="0"/>
        <v>3.4959976693818362</v>
      </c>
      <c r="E23" s="151">
        <v>59.233862347223933</v>
      </c>
      <c r="F23" s="141">
        <f t="shared" si="1"/>
        <v>3.0320999953021106</v>
      </c>
      <c r="H23" s="151">
        <f t="shared" si="3"/>
        <v>-6.805498667422242</v>
      </c>
      <c r="I23" s="141">
        <f t="shared" si="4"/>
        <v>-10.305215802910206</v>
      </c>
      <c r="K23" s="207">
        <f t="shared" si="2"/>
        <v>2.2570160953528906</v>
      </c>
      <c r="L23" s="141">
        <f t="shared" si="5"/>
        <v>3.4176831221191417</v>
      </c>
      <c r="N23" s="151">
        <f t="shared" si="6"/>
        <v>-17.486874270737005</v>
      </c>
      <c r="O23" s="141">
        <f t="shared" si="7"/>
        <v>-26.479472245133888</v>
      </c>
      <c r="Q23" s="151">
        <v>8.4243595079618725</v>
      </c>
      <c r="R23" s="141">
        <f t="shared" si="8"/>
        <v>12.75657332010454</v>
      </c>
      <c r="T23" s="11"/>
    </row>
    <row r="24" spans="1:20" x14ac:dyDescent="0.2">
      <c r="A24" s="10" t="str">
        <f>name!$D20</f>
        <v>54 Textiles, printing and other skilled trades</v>
      </c>
      <c r="B24" s="151">
        <v>43.755103719755908</v>
      </c>
      <c r="C24" s="141">
        <f t="shared" si="0"/>
        <v>2.3163116401732302</v>
      </c>
      <c r="E24" s="151">
        <v>37.069524929492999</v>
      </c>
      <c r="F24" s="141">
        <f t="shared" si="1"/>
        <v>1.8975380282598591</v>
      </c>
      <c r="H24" s="151">
        <f t="shared" si="3"/>
        <v>-6.6855787902629089</v>
      </c>
      <c r="I24" s="141">
        <f t="shared" si="4"/>
        <v>-15.279540492197018</v>
      </c>
      <c r="K24" s="207">
        <f t="shared" si="2"/>
        <v>1.4954107948958224</v>
      </c>
      <c r="L24" s="141">
        <f t="shared" si="5"/>
        <v>3.4176831221191417</v>
      </c>
      <c r="N24" s="151">
        <f t="shared" si="6"/>
        <v>-8.5301986957273144</v>
      </c>
      <c r="O24" s="141">
        <f t="shared" si="7"/>
        <v>-19.495322763629595</v>
      </c>
      <c r="Q24" s="151">
        <v>0.34920911056858345</v>
      </c>
      <c r="R24" s="141">
        <f t="shared" si="8"/>
        <v>0.79809914931343595</v>
      </c>
      <c r="T24" s="11"/>
    </row>
    <row r="25" spans="1:20" x14ac:dyDescent="0.2">
      <c r="A25" s="10" t="str">
        <f>name!$D21</f>
        <v>61 Caring personal service occupations</v>
      </c>
      <c r="B25" s="151">
        <v>138.92894500308412</v>
      </c>
      <c r="C25" s="141">
        <f t="shared" si="0"/>
        <v>7.3546330624359335</v>
      </c>
      <c r="E25" s="151">
        <v>139.11589787394414</v>
      </c>
      <c r="F25" s="141">
        <f t="shared" si="1"/>
        <v>7.1211515942924786</v>
      </c>
      <c r="H25" s="151">
        <f t="shared" si="3"/>
        <v>0.18695287086001144</v>
      </c>
      <c r="I25" s="141">
        <f t="shared" si="4"/>
        <v>0.13456725728095975</v>
      </c>
      <c r="K25" s="207">
        <f t="shared" si="2"/>
        <v>4.7481511051085912</v>
      </c>
      <c r="L25" s="141">
        <f t="shared" si="5"/>
        <v>3.4176831221191417</v>
      </c>
      <c r="N25" s="151">
        <f t="shared" si="6"/>
        <v>-4.1061985798252429</v>
      </c>
      <c r="O25" s="141">
        <f t="shared" si="7"/>
        <v>-2.955610567498435</v>
      </c>
      <c r="Q25" s="151">
        <v>-0.45499965442333701</v>
      </c>
      <c r="R25" s="141">
        <f t="shared" si="8"/>
        <v>-0.3275052973397562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47.833992930442548</v>
      </c>
      <c r="C26" s="141">
        <f t="shared" si="0"/>
        <v>2.5322402463126004</v>
      </c>
      <c r="E26" s="151">
        <v>47.914987048149172</v>
      </c>
      <c r="F26" s="141">
        <f t="shared" si="1"/>
        <v>2.4527023267866084</v>
      </c>
      <c r="H26" s="151">
        <f t="shared" si="3"/>
        <v>8.099411770662357E-2</v>
      </c>
      <c r="I26" s="141">
        <f t="shared" si="4"/>
        <v>0.16932334673460669</v>
      </c>
      <c r="K26" s="207">
        <f t="shared" si="2"/>
        <v>1.6348143030193985</v>
      </c>
      <c r="L26" s="141">
        <f t="shared" si="5"/>
        <v>3.4176831221191417</v>
      </c>
      <c r="N26" s="151">
        <f t="shared" si="6"/>
        <v>-1.0292784774735573</v>
      </c>
      <c r="O26" s="141">
        <f t="shared" si="7"/>
        <v>-2.1517720232351816</v>
      </c>
      <c r="Q26" s="151">
        <v>-0.5245417078392175</v>
      </c>
      <c r="R26" s="141">
        <f t="shared" si="8"/>
        <v>-1.096587752149347</v>
      </c>
      <c r="T26" s="11"/>
    </row>
    <row r="27" spans="1:20" x14ac:dyDescent="0.2">
      <c r="A27" s="10" t="str">
        <f>name!$D23</f>
        <v>63 Community and civil enforcement occupations</v>
      </c>
      <c r="B27" s="151">
        <v>2.1998499632052932</v>
      </c>
      <c r="C27" s="141">
        <f t="shared" si="0"/>
        <v>0.11645585641947369</v>
      </c>
      <c r="E27" s="151">
        <v>2.3060321629068676</v>
      </c>
      <c r="F27" s="141">
        <f t="shared" si="1"/>
        <v>0.11804261672705399</v>
      </c>
      <c r="H27" s="151">
        <f t="shared" si="3"/>
        <v>0.10618219970157439</v>
      </c>
      <c r="I27" s="141">
        <f t="shared" si="4"/>
        <v>4.8267928030355955</v>
      </c>
      <c r="K27" s="207">
        <f t="shared" si="2"/>
        <v>7.518390090441146E-2</v>
      </c>
      <c r="L27" s="141">
        <f t="shared" si="5"/>
        <v>3.4176831221191417</v>
      </c>
      <c r="N27" s="151">
        <f t="shared" si="6"/>
        <v>8.1983481194747063E-2</v>
      </c>
      <c r="O27" s="141">
        <f t="shared" si="7"/>
        <v>3.7267760331842341</v>
      </c>
      <c r="Q27" s="151">
        <v>-5.0985182397584136E-2</v>
      </c>
      <c r="R27" s="141">
        <f t="shared" si="8"/>
        <v>-2.3176663522677763</v>
      </c>
      <c r="T27" s="172"/>
    </row>
    <row r="28" spans="1:20" x14ac:dyDescent="0.2">
      <c r="A28" s="10" t="str">
        <f>name!$D24</f>
        <v>71 Sales occupations</v>
      </c>
      <c r="B28" s="151">
        <v>124.45083461496999</v>
      </c>
      <c r="C28" s="141">
        <f t="shared" si="0"/>
        <v>6.5881895445667267</v>
      </c>
      <c r="E28" s="151">
        <v>116.68295948537936</v>
      </c>
      <c r="F28" s="141">
        <f t="shared" si="1"/>
        <v>5.9728403127512104</v>
      </c>
      <c r="H28" s="151">
        <f t="shared" si="3"/>
        <v>-7.7678751295906352</v>
      </c>
      <c r="I28" s="141">
        <f t="shared" si="4"/>
        <v>-6.241722005017591</v>
      </c>
      <c r="K28" s="207">
        <f t="shared" si="2"/>
        <v>4.2533351699722362</v>
      </c>
      <c r="L28" s="141">
        <f t="shared" si="5"/>
        <v>3.4176831221191417</v>
      </c>
      <c r="N28" s="151">
        <f>H28-(K28+Q28)</f>
        <v>-9.4174337103676482</v>
      </c>
      <c r="O28" s="141">
        <f t="shared" si="7"/>
        <v>-7.5671920879467045</v>
      </c>
      <c r="Q28" s="151">
        <v>-2.6037765891952227</v>
      </c>
      <c r="R28" s="141">
        <f t="shared" si="8"/>
        <v>-2.0922130391900309</v>
      </c>
      <c r="T28" s="11"/>
    </row>
    <row r="29" spans="1:20" x14ac:dyDescent="0.2">
      <c r="A29" s="10" t="str">
        <f>name!$D25</f>
        <v>72 Customer service occupations</v>
      </c>
      <c r="B29" s="151">
        <v>27.622766338791287</v>
      </c>
      <c r="C29" s="141">
        <f t="shared" si="0"/>
        <v>1.4622965040633316</v>
      </c>
      <c r="E29" s="151">
        <v>30.297629383648911</v>
      </c>
      <c r="F29" s="141">
        <f t="shared" si="1"/>
        <v>1.55089400338812</v>
      </c>
      <c r="H29" s="151">
        <f t="shared" si="3"/>
        <v>2.6748630448576236</v>
      </c>
      <c r="I29" s="141">
        <f t="shared" si="4"/>
        <v>9.6835451310365315</v>
      </c>
      <c r="K29" s="207">
        <f t="shared" si="2"/>
        <v>0.94405862302327737</v>
      </c>
      <c r="L29" s="141">
        <f t="shared" si="5"/>
        <v>3.4176831221191417</v>
      </c>
      <c r="N29" s="151">
        <f t="shared" si="6"/>
        <v>2.1331898934567692</v>
      </c>
      <c r="O29" s="141">
        <f t="shared" si="7"/>
        <v>7.7225787862567605</v>
      </c>
      <c r="Q29" s="151">
        <v>-0.40238547162242289</v>
      </c>
      <c r="R29" s="141">
        <f t="shared" si="8"/>
        <v>-1.4567167773393634</v>
      </c>
      <c r="T29" s="11"/>
    </row>
    <row r="30" spans="1:20" x14ac:dyDescent="0.2">
      <c r="A30" s="10" t="str">
        <f>name!$D26</f>
        <v>81 Process, plant and machine operatives</v>
      </c>
      <c r="B30" s="151">
        <v>31.989800823579117</v>
      </c>
      <c r="C30" s="141">
        <f t="shared" si="0"/>
        <v>1.6934789707977147</v>
      </c>
      <c r="E30" s="151">
        <v>28.266820235084055</v>
      </c>
      <c r="F30" s="141">
        <f t="shared" si="1"/>
        <v>1.4469396744651208</v>
      </c>
      <c r="H30" s="151">
        <f t="shared" si="3"/>
        <v>-3.7229805884950622</v>
      </c>
      <c r="I30" s="141">
        <f t="shared" si="4"/>
        <v>-11.638023659562514</v>
      </c>
      <c r="K30" s="207">
        <f t="shared" si="2"/>
        <v>1.0933100235469937</v>
      </c>
      <c r="L30" s="141">
        <f t="shared" si="5"/>
        <v>3.4176831221191417</v>
      </c>
      <c r="N30" s="151">
        <f t="shared" si="6"/>
        <v>-5.8688137735246118</v>
      </c>
      <c r="O30" s="141">
        <f t="shared" si="7"/>
        <v>-18.345890322639374</v>
      </c>
      <c r="Q30" s="151">
        <v>1.0525231614825556</v>
      </c>
      <c r="R30" s="141">
        <f t="shared" si="8"/>
        <v>3.2901835409577149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66.217533371869635</v>
      </c>
      <c r="C31" s="141">
        <f t="shared" si="0"/>
        <v>3.5054297737515823</v>
      </c>
      <c r="E31" s="151">
        <v>61.416302522330746</v>
      </c>
      <c r="F31" s="141">
        <f t="shared" si="1"/>
        <v>3.1438161080535973</v>
      </c>
      <c r="H31" s="151">
        <f t="shared" si="3"/>
        <v>-4.8012308495388893</v>
      </c>
      <c r="I31" s="141">
        <f t="shared" si="4"/>
        <v>-7.2506941969217698</v>
      </c>
      <c r="K31" s="207">
        <f t="shared" si="2"/>
        <v>2.2631054619339985</v>
      </c>
      <c r="L31" s="141">
        <f t="shared" si="5"/>
        <v>3.4176831221191417</v>
      </c>
      <c r="N31" s="151">
        <f t="shared" si="6"/>
        <v>-8.3006034664954456</v>
      </c>
      <c r="O31" s="141">
        <f t="shared" si="7"/>
        <v>-12.535355885095059</v>
      </c>
      <c r="Q31" s="151">
        <v>1.2362671550225568</v>
      </c>
      <c r="R31" s="141">
        <f t="shared" si="8"/>
        <v>1.8669785660541454</v>
      </c>
      <c r="T31" s="11"/>
    </row>
    <row r="32" spans="1:20" x14ac:dyDescent="0.2">
      <c r="A32" s="10" t="str">
        <f>name!$D28</f>
        <v>91 Elementary trades and related occupations</v>
      </c>
      <c r="B32" s="151">
        <v>28.852951998385961</v>
      </c>
      <c r="C32" s="141">
        <f t="shared" si="0"/>
        <v>1.5274201838320702</v>
      </c>
      <c r="E32" s="151">
        <v>23.053921517805438</v>
      </c>
      <c r="F32" s="141">
        <f t="shared" si="1"/>
        <v>1.1800985543720692</v>
      </c>
      <c r="H32" s="151">
        <f t="shared" si="3"/>
        <v>-5.7990304805805231</v>
      </c>
      <c r="I32" s="141">
        <f t="shared" si="4"/>
        <v>-20.09856905076791</v>
      </c>
      <c r="K32" s="207">
        <f t="shared" si="2"/>
        <v>0.98610247068197465</v>
      </c>
      <c r="L32" s="141">
        <f t="shared" si="5"/>
        <v>3.4176831221191417</v>
      </c>
      <c r="N32" s="151">
        <f>H32-(K32+Q32)</f>
        <v>-7.0933850537203167</v>
      </c>
      <c r="O32" s="141">
        <f t="shared" si="7"/>
        <v>-24.584607682836477</v>
      </c>
      <c r="Q32" s="151">
        <v>0.30825210245781925</v>
      </c>
      <c r="R32" s="141">
        <f t="shared" si="8"/>
        <v>1.0683555099494253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194.09800545813567</v>
      </c>
      <c r="C33" s="141">
        <f t="shared" si="0"/>
        <v>10.275177777126178</v>
      </c>
      <c r="E33" s="151">
        <v>179.42270422032533</v>
      </c>
      <c r="F33" s="141">
        <f t="shared" si="1"/>
        <v>9.1844016085680238</v>
      </c>
      <c r="H33" s="151">
        <f t="shared" ref="H33" si="9">E33-B33</f>
        <v>-14.675301237810345</v>
      </c>
      <c r="I33" s="141">
        <f>IF(B33&lt;&gt;0,((E33/B33)-1)*100,0)</f>
        <v>-7.5607686968095162</v>
      </c>
      <c r="K33" s="207">
        <f t="shared" si="2"/>
        <v>6.6336547729125934</v>
      </c>
      <c r="L33" s="141">
        <f t="shared" ref="L33" si="10">IF(B33&lt;&gt;0,K33/B33*100,0)</f>
        <v>3.4176831221191417</v>
      </c>
      <c r="N33" s="151">
        <f>H33-(K33+Q33)</f>
        <v>-19.886291564356174</v>
      </c>
      <c r="O33" s="141">
        <f t="shared" ref="O33" si="11">IF(B33&lt;&gt;0,N33/B33*100,0)</f>
        <v>-10.245489909810217</v>
      </c>
      <c r="Q33" s="151">
        <v>-1.4226644463667633</v>
      </c>
      <c r="R33" s="141">
        <f t="shared" ref="R33" si="12">IF(B33&lt;&gt;0,Q33/B33*100,0)</f>
        <v>-0.73296190911843906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1888.9989999999996</v>
      </c>
      <c r="C35" s="147">
        <f>B35/B$35*100</f>
        <v>100</v>
      </c>
      <c r="D35" s="145"/>
      <c r="E35" s="152">
        <f>SUM(E8:E33)</f>
        <v>1953.5589999999991</v>
      </c>
      <c r="F35" s="147">
        <f t="shared" ref="F35" si="13">E35/E$35*100</f>
        <v>100</v>
      </c>
      <c r="G35" s="145"/>
      <c r="H35" s="152">
        <f>E35-B35</f>
        <v>64.559999999999491</v>
      </c>
      <c r="I35" s="147">
        <f>IF(B35&lt;&gt;0,((E35/B35)-1)*100,0)</f>
        <v>3.4176831221191417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169.57564820166911</v>
      </c>
      <c r="C44" s="141">
        <f t="shared" ref="C44:C68" si="15">B44/B$71*100</f>
        <v>8.6803443459690328</v>
      </c>
      <c r="E44" s="151">
        <v>176.09792760714936</v>
      </c>
      <c r="F44" s="141">
        <f t="shared" ref="F44:F68" si="16">E44/E$71*100</f>
        <v>8.3655820232001208</v>
      </c>
      <c r="H44" s="151">
        <f>E44-B44</f>
        <v>6.5222794054802478</v>
      </c>
      <c r="I44" s="141">
        <f>IF(B44&gt;0,((E44/B44)-1)*100,0)</f>
        <v>3.8462358685626752</v>
      </c>
      <c r="K44" s="151">
        <f>(($E$71/$B$71)-1)*B44</f>
        <v>13.148117580839509</v>
      </c>
      <c r="L44" s="141">
        <f>IF(B44&gt;0,K44/B44*100,0)</f>
        <v>7.7535411011391275</v>
      </c>
      <c r="N44" s="151">
        <f>H44-(K44+Q44)</f>
        <v>-4.9282750688730452</v>
      </c>
      <c r="O44" s="141">
        <f>IF(B44&gt;0,N44/B44*100,0)</f>
        <v>-2.9062398529133482</v>
      </c>
      <c r="Q44" s="151">
        <v>-1.697563106486216</v>
      </c>
      <c r="R44" s="141">
        <f>IF(B44&gt;0,Q44/B44*100,0)</f>
        <v>-1.0010653796631084</v>
      </c>
      <c r="T44" s="151"/>
    </row>
    <row r="45" spans="1:20" x14ac:dyDescent="0.2">
      <c r="A45" s="135" t="str">
        <f t="shared" si="14"/>
        <v>12 Other managers and proprietors</v>
      </c>
      <c r="B45" s="151">
        <v>69.219960812129912</v>
      </c>
      <c r="C45" s="141">
        <f t="shared" si="15"/>
        <v>3.5432746496077132</v>
      </c>
      <c r="E45" s="151">
        <v>101.39362062512004</v>
      </c>
      <c r="F45" s="141">
        <f t="shared" si="16"/>
        <v>4.8167327207900685</v>
      </c>
      <c r="H45" s="151">
        <f t="shared" ref="H45:H71" si="17">E45-B45</f>
        <v>32.173659812990124</v>
      </c>
      <c r="I45" s="141">
        <f t="shared" ref="I45:I71" si="18">IF(B45&gt;0,((E45/B45)-1)*100,0)</f>
        <v>46.480320756483451</v>
      </c>
      <c r="K45" s="151">
        <f t="shared" ref="K45:K68" si="19">(($E$71/$B$71)-1)*B45</f>
        <v>5.36699811176089</v>
      </c>
      <c r="L45" s="141">
        <f t="shared" ref="L45:L68" si="20">IF(B45&gt;0,K45/B45*100,0)</f>
        <v>7.7535411011391275</v>
      </c>
      <c r="N45" s="151">
        <f t="shared" ref="N45:N68" si="21">H45-(K45+Q45)</f>
        <v>26.44111540407841</v>
      </c>
      <c r="O45" s="141">
        <f t="shared" ref="O45:O68" si="22">IF(B45&gt;0,N45/B45*100,0)</f>
        <v>38.198685890392682</v>
      </c>
      <c r="Q45" s="151">
        <v>0.36554629715082543</v>
      </c>
      <c r="R45" s="141">
        <f>IF(B45&gt;0,Q45/B45*100,0)</f>
        <v>0.52809376495163818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123.68682931070349</v>
      </c>
      <c r="C46" s="141">
        <f t="shared" si="15"/>
        <v>6.3313587821357613</v>
      </c>
      <c r="E46" s="151">
        <v>146.04535462188795</v>
      </c>
      <c r="F46" s="141">
        <f t="shared" si="16"/>
        <v>6.9379260153607323</v>
      </c>
      <c r="H46" s="151">
        <f t="shared" si="17"/>
        <v>22.358525311184465</v>
      </c>
      <c r="I46" s="141">
        <f t="shared" si="18"/>
        <v>18.076722829574244</v>
      </c>
      <c r="K46" s="151">
        <f t="shared" si="19"/>
        <v>9.5901091473011917</v>
      </c>
      <c r="L46" s="141">
        <f t="shared" si="20"/>
        <v>7.7535411011391275</v>
      </c>
      <c r="N46" s="151">
        <f t="shared" si="21"/>
        <v>13.522898264521501</v>
      </c>
      <c r="O46" s="141">
        <f t="shared" si="22"/>
        <v>10.933175617714108</v>
      </c>
      <c r="Q46" s="151">
        <v>-0.75448210063822829</v>
      </c>
      <c r="R46" s="141">
        <f t="shared" ref="R46:R68" si="23">IF(B46&gt;0,Q46/B46*100,0)</f>
        <v>-0.6099938892789919</v>
      </c>
      <c r="T46" s="151"/>
    </row>
    <row r="47" spans="1:20" x14ac:dyDescent="0.2">
      <c r="A47" s="135" t="str">
        <f t="shared" si="14"/>
        <v>22 Health professionals</v>
      </c>
      <c r="B47" s="151">
        <v>81.76153485929774</v>
      </c>
      <c r="C47" s="141">
        <f t="shared" si="15"/>
        <v>4.185260586411661</v>
      </c>
      <c r="E47" s="151">
        <v>93.719050964224266</v>
      </c>
      <c r="F47" s="141">
        <f t="shared" si="16"/>
        <v>4.4521501111967678</v>
      </c>
      <c r="H47" s="151">
        <f t="shared" si="17"/>
        <v>11.957516104926526</v>
      </c>
      <c r="I47" s="141">
        <f t="shared" si="18"/>
        <v>14.624867458156254</v>
      </c>
      <c r="K47" s="151">
        <f t="shared" si="19"/>
        <v>6.3394142102378455</v>
      </c>
      <c r="L47" s="141">
        <f t="shared" si="20"/>
        <v>7.7535411011391275</v>
      </c>
      <c r="N47" s="151">
        <f t="shared" si="21"/>
        <v>4.1731883114329493</v>
      </c>
      <c r="O47" s="141">
        <f t="shared" si="22"/>
        <v>5.104097322309971</v>
      </c>
      <c r="Q47" s="151">
        <v>1.4449135832557314</v>
      </c>
      <c r="R47" s="141">
        <f t="shared" si="23"/>
        <v>1.7672290347071671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91.828648614663621</v>
      </c>
      <c r="C48" s="141">
        <f t="shared" si="15"/>
        <v>4.7005823020785993</v>
      </c>
      <c r="E48" s="151">
        <v>101.59471351596544</v>
      </c>
      <c r="F48" s="141">
        <f t="shared" si="16"/>
        <v>4.8262856956348523</v>
      </c>
      <c r="H48" s="151">
        <f t="shared" si="17"/>
        <v>9.7660649013018173</v>
      </c>
      <c r="I48" s="141">
        <f t="shared" si="18"/>
        <v>10.635095962571238</v>
      </c>
      <c r="K48" s="151">
        <f t="shared" si="19"/>
        <v>7.11997201295857</v>
      </c>
      <c r="L48" s="141">
        <f t="shared" si="20"/>
        <v>7.7535411011391275</v>
      </c>
      <c r="N48" s="151">
        <f t="shared" si="21"/>
        <v>7.247585359273641</v>
      </c>
      <c r="O48" s="141">
        <f t="shared" si="22"/>
        <v>7.8925100920153506</v>
      </c>
      <c r="Q48" s="151">
        <v>-4.6014924709303937</v>
      </c>
      <c r="R48" s="141">
        <f t="shared" si="23"/>
        <v>-5.0109552305832432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139.35536746569616</v>
      </c>
      <c r="C49" s="141">
        <f t="shared" si="15"/>
        <v>7.133409713538021</v>
      </c>
      <c r="E49" s="151">
        <v>176.222265519704</v>
      </c>
      <c r="F49" s="141">
        <f t="shared" si="16"/>
        <v>8.3714887310200421</v>
      </c>
      <c r="H49" s="151">
        <f t="shared" si="17"/>
        <v>36.866898054007834</v>
      </c>
      <c r="I49" s="141">
        <f t="shared" si="18"/>
        <v>26.455312575658784</v>
      </c>
      <c r="K49" s="151">
        <f t="shared" si="19"/>
        <v>10.804975693096216</v>
      </c>
      <c r="L49" s="141">
        <f t="shared" si="20"/>
        <v>7.7535411011391275</v>
      </c>
      <c r="N49" s="151">
        <f t="shared" si="21"/>
        <v>25.976785505159484</v>
      </c>
      <c r="O49" s="141">
        <f t="shared" si="22"/>
        <v>18.640678129282641</v>
      </c>
      <c r="Q49" s="151">
        <v>8.5136855752134061E-2</v>
      </c>
      <c r="R49" s="141">
        <f t="shared" si="23"/>
        <v>6.1093345237018898E-2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36.071871159298851</v>
      </c>
      <c r="C50" s="141">
        <f t="shared" si="15"/>
        <v>1.8464695030607658</v>
      </c>
      <c r="E50" s="151">
        <v>34.761494546598215</v>
      </c>
      <c r="F50" s="141">
        <f t="shared" si="16"/>
        <v>1.6513546628857936</v>
      </c>
      <c r="H50" s="151">
        <f t="shared" si="17"/>
        <v>-1.3103766127006367</v>
      </c>
      <c r="I50" s="141">
        <f t="shared" si="18"/>
        <v>-3.6326826709759952</v>
      </c>
      <c r="K50" s="151">
        <f t="shared" si="19"/>
        <v>2.7968473562861873</v>
      </c>
      <c r="L50" s="141">
        <f t="shared" si="20"/>
        <v>7.7535411011391275</v>
      </c>
      <c r="N50" s="151">
        <f t="shared" si="21"/>
        <v>-3.8372403158447144</v>
      </c>
      <c r="O50" s="141">
        <f t="shared" si="22"/>
        <v>-10.637763422082761</v>
      </c>
      <c r="Q50" s="151">
        <v>-0.26998365314210981</v>
      </c>
      <c r="R50" s="141">
        <f t="shared" si="23"/>
        <v>-0.74846035003235922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36.068673926888145</v>
      </c>
      <c r="C51" s="141">
        <f t="shared" si="15"/>
        <v>1.8463058411283286</v>
      </c>
      <c r="E51" s="151">
        <v>39.58755768511633</v>
      </c>
      <c r="F51" s="141">
        <f t="shared" si="16"/>
        <v>1.8806181617980704</v>
      </c>
      <c r="H51" s="151">
        <f t="shared" si="17"/>
        <v>3.5188837582281849</v>
      </c>
      <c r="I51" s="141">
        <f t="shared" si="18"/>
        <v>9.7560663454415497</v>
      </c>
      <c r="K51" s="151">
        <f t="shared" si="19"/>
        <v>2.7965994575571247</v>
      </c>
      <c r="L51" s="141">
        <f t="shared" si="20"/>
        <v>7.7535411011391275</v>
      </c>
      <c r="N51" s="151">
        <f t="shared" si="21"/>
        <v>0.10741101383201013</v>
      </c>
      <c r="O51" s="141">
        <f t="shared" si="22"/>
        <v>0.29779584924506569</v>
      </c>
      <c r="Q51" s="151">
        <v>0.61487328683904985</v>
      </c>
      <c r="R51" s="141">
        <f t="shared" si="23"/>
        <v>1.7047293950573541</v>
      </c>
      <c r="T51" s="151"/>
    </row>
    <row r="52" spans="1:20" x14ac:dyDescent="0.2">
      <c r="A52" s="135" t="str">
        <f t="shared" si="14"/>
        <v>33 Protective service occupations</v>
      </c>
      <c r="B52" s="151">
        <v>25.321443253202418</v>
      </c>
      <c r="C52" s="141">
        <f t="shared" si="15"/>
        <v>1.2961698752483253</v>
      </c>
      <c r="E52" s="151">
        <v>35.125520861689552</v>
      </c>
      <c r="F52" s="141">
        <f t="shared" si="16"/>
        <v>1.6686478362858435</v>
      </c>
      <c r="H52" s="151">
        <f t="shared" si="17"/>
        <v>9.8040776084871339</v>
      </c>
      <c r="I52" s="141">
        <f t="shared" si="18"/>
        <v>38.718478684058447</v>
      </c>
      <c r="K52" s="151">
        <f t="shared" si="19"/>
        <v>1.96330851003867</v>
      </c>
      <c r="L52" s="141">
        <f t="shared" si="20"/>
        <v>7.7535411011391275</v>
      </c>
      <c r="N52" s="151">
        <f t="shared" si="21"/>
        <v>8.3246006719228589</v>
      </c>
      <c r="O52" s="141">
        <f t="shared" si="22"/>
        <v>32.875695862517794</v>
      </c>
      <c r="Q52" s="151">
        <v>-0.48383157347439515</v>
      </c>
      <c r="R52" s="141">
        <f t="shared" si="23"/>
        <v>-1.910758279598477</v>
      </c>
      <c r="T52" s="151"/>
    </row>
    <row r="53" spans="1:20" x14ac:dyDescent="0.2">
      <c r="A53" s="135" t="str">
        <f t="shared" si="14"/>
        <v>34 Culture, media and sports occupations</v>
      </c>
      <c r="B53" s="151">
        <v>43.537169652157047</v>
      </c>
      <c r="C53" s="141">
        <f t="shared" si="15"/>
        <v>2.2286078716924886</v>
      </c>
      <c r="E53" s="151">
        <v>45.973147080247976</v>
      </c>
      <c r="F53" s="141">
        <f t="shared" si="16"/>
        <v>2.1839673980856298</v>
      </c>
      <c r="H53" s="151">
        <f t="shared" si="17"/>
        <v>2.4359774280909292</v>
      </c>
      <c r="I53" s="141">
        <f t="shared" si="18"/>
        <v>5.5951671814068904</v>
      </c>
      <c r="K53" s="151">
        <f t="shared" si="19"/>
        <v>3.3756723432526674</v>
      </c>
      <c r="L53" s="141">
        <f t="shared" si="20"/>
        <v>7.7535411011391275</v>
      </c>
      <c r="N53" s="151">
        <f t="shared" si="21"/>
        <v>-0.21764076414796607</v>
      </c>
      <c r="O53" s="141">
        <f t="shared" si="22"/>
        <v>-0.49989644684489287</v>
      </c>
      <c r="Q53" s="151">
        <v>-0.72205415101377224</v>
      </c>
      <c r="R53" s="141">
        <f t="shared" si="23"/>
        <v>-1.6584774728873497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131.55730305836315</v>
      </c>
      <c r="C54" s="141">
        <f t="shared" si="15"/>
        <v>6.7342375151384317</v>
      </c>
      <c r="E54" s="151">
        <v>134.34191001620587</v>
      </c>
      <c r="F54" s="141">
        <f t="shared" si="16"/>
        <v>6.3819505582206126</v>
      </c>
      <c r="H54" s="151">
        <f t="shared" si="17"/>
        <v>2.7846069578427262</v>
      </c>
      <c r="I54" s="141">
        <f t="shared" si="18"/>
        <v>2.1166494699327965</v>
      </c>
      <c r="K54" s="151">
        <f t="shared" si="19"/>
        <v>10.20034956418035</v>
      </c>
      <c r="L54" s="141">
        <f t="shared" si="20"/>
        <v>7.7535411011391275</v>
      </c>
      <c r="N54" s="151">
        <f t="shared" si="21"/>
        <v>-5.4260353173318094</v>
      </c>
      <c r="O54" s="141">
        <f t="shared" si="22"/>
        <v>-4.1244653023364597</v>
      </c>
      <c r="Q54" s="151">
        <v>-1.9897072890058143</v>
      </c>
      <c r="R54" s="141">
        <f t="shared" si="23"/>
        <v>-1.5124263288698725</v>
      </c>
      <c r="T54" s="151"/>
    </row>
    <row r="55" spans="1:20" x14ac:dyDescent="0.2">
      <c r="A55" s="135" t="str">
        <f t="shared" si="14"/>
        <v>41 Administrative occupations</v>
      </c>
      <c r="B55" s="151">
        <v>160.63142495074962</v>
      </c>
      <c r="C55" s="141">
        <f t="shared" si="15"/>
        <v>8.2225018517869017</v>
      </c>
      <c r="E55" s="151">
        <v>135.57006764095948</v>
      </c>
      <c r="F55" s="141">
        <f t="shared" si="16"/>
        <v>6.4402945347051936</v>
      </c>
      <c r="H55" s="151">
        <f t="shared" si="17"/>
        <v>-25.061357309790139</v>
      </c>
      <c r="I55" s="141">
        <f t="shared" si="18"/>
        <v>-15.601777371690551</v>
      </c>
      <c r="K55" s="151">
        <f t="shared" si="19"/>
        <v>12.454623554901824</v>
      </c>
      <c r="L55" s="141">
        <f t="shared" si="20"/>
        <v>7.7535411011391275</v>
      </c>
      <c r="N55" s="151">
        <f t="shared" si="21"/>
        <v>-36.073467000405302</v>
      </c>
      <c r="O55" s="141">
        <f t="shared" si="22"/>
        <v>-22.457291287471058</v>
      </c>
      <c r="Q55" s="151">
        <v>-1.4425138642866588</v>
      </c>
      <c r="R55" s="141">
        <f t="shared" si="23"/>
        <v>-0.89802718535861881</v>
      </c>
      <c r="T55" s="151"/>
    </row>
    <row r="56" spans="1:20" x14ac:dyDescent="0.2">
      <c r="A56" s="135" t="str">
        <f t="shared" si="14"/>
        <v>42 Secretarial and related occupations</v>
      </c>
      <c r="B56" s="151">
        <v>42.179140855691976</v>
      </c>
      <c r="C56" s="141">
        <f t="shared" si="15"/>
        <v>2.1590922442420215</v>
      </c>
      <c r="E56" s="151">
        <v>34.803811930536831</v>
      </c>
      <c r="F56" s="141">
        <f t="shared" si="16"/>
        <v>1.6533649622184212</v>
      </c>
      <c r="H56" s="151">
        <f t="shared" si="17"/>
        <v>-7.375328925155145</v>
      </c>
      <c r="I56" s="141">
        <f t="shared" si="18"/>
        <v>-17.485725824498065</v>
      </c>
      <c r="K56" s="151">
        <f t="shared" si="19"/>
        <v>3.2703770223534434</v>
      </c>
      <c r="L56" s="141">
        <f t="shared" si="20"/>
        <v>7.7535411011391275</v>
      </c>
      <c r="N56" s="151">
        <f t="shared" si="21"/>
        <v>-11.251499811405424</v>
      </c>
      <c r="O56" s="141">
        <f t="shared" si="22"/>
        <v>-26.67550733169346</v>
      </c>
      <c r="Q56" s="151">
        <v>0.60579386389683432</v>
      </c>
      <c r="R56" s="141">
        <f t="shared" si="23"/>
        <v>1.4362404060562648</v>
      </c>
      <c r="T56" s="151"/>
    </row>
    <row r="57" spans="1:20" x14ac:dyDescent="0.2">
      <c r="A57" s="135" t="str">
        <f t="shared" si="14"/>
        <v>51 Skilled agricultural and related trades</v>
      </c>
      <c r="B57" s="151">
        <v>18.355313409378684</v>
      </c>
      <c r="C57" s="141">
        <f t="shared" si="15"/>
        <v>0.93958326364234168</v>
      </c>
      <c r="E57" s="151">
        <v>22.637094965597409</v>
      </c>
      <c r="F57" s="141">
        <f t="shared" si="16"/>
        <v>1.0753816201865816</v>
      </c>
      <c r="H57" s="151">
        <f t="shared" si="17"/>
        <v>4.2817815562187249</v>
      </c>
      <c r="I57" s="141">
        <f t="shared" si="18"/>
        <v>23.327204830133486</v>
      </c>
      <c r="K57" s="151">
        <f t="shared" si="19"/>
        <v>1.4231867694390781</v>
      </c>
      <c r="L57" s="141">
        <f t="shared" si="20"/>
        <v>7.7535411011391275</v>
      </c>
      <c r="N57" s="151">
        <f t="shared" si="21"/>
        <v>3.0420186315393485</v>
      </c>
      <c r="O57" s="141">
        <f t="shared" si="22"/>
        <v>16.572959358923413</v>
      </c>
      <c r="Q57" s="151">
        <v>-0.18342384475970167</v>
      </c>
      <c r="R57" s="141">
        <f t="shared" si="23"/>
        <v>-0.99929562992904752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59.628028743818177</v>
      </c>
      <c r="C58" s="141">
        <f t="shared" si="15"/>
        <v>3.0522768313533506</v>
      </c>
      <c r="E58" s="151">
        <v>61.975586634718191</v>
      </c>
      <c r="F58" s="141">
        <f t="shared" si="16"/>
        <v>2.9441678302160277</v>
      </c>
      <c r="H58" s="151">
        <f t="shared" si="17"/>
        <v>2.3475578909000134</v>
      </c>
      <c r="I58" s="141">
        <f t="shared" si="18"/>
        <v>3.9370040237048709</v>
      </c>
      <c r="K58" s="151">
        <f t="shared" si="19"/>
        <v>4.6232837164509952</v>
      </c>
      <c r="L58" s="141">
        <f t="shared" si="20"/>
        <v>7.7535411011391275</v>
      </c>
      <c r="N58" s="151">
        <f t="shared" si="21"/>
        <v>-1.7094886336692054</v>
      </c>
      <c r="O58" s="141">
        <f t="shared" si="22"/>
        <v>-2.8669212611634984</v>
      </c>
      <c r="Q58" s="151">
        <v>-0.56623719188177601</v>
      </c>
      <c r="R58" s="141">
        <f t="shared" si="23"/>
        <v>-0.94961581627076608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59.233862347223933</v>
      </c>
      <c r="C59" s="141">
        <f t="shared" si="15"/>
        <v>3.0320999953021106</v>
      </c>
      <c r="E59" s="151">
        <v>60.865265298628152</v>
      </c>
      <c r="F59" s="141">
        <f t="shared" si="16"/>
        <v>2.8914217000634248</v>
      </c>
      <c r="H59" s="151">
        <f t="shared" si="17"/>
        <v>1.631402951404219</v>
      </c>
      <c r="I59" s="141">
        <f t="shared" si="18"/>
        <v>2.7541728443116975</v>
      </c>
      <c r="K59" s="151">
        <f t="shared" si="19"/>
        <v>4.5927218628841819</v>
      </c>
      <c r="L59" s="141">
        <f t="shared" si="20"/>
        <v>7.7535411011391275</v>
      </c>
      <c r="N59" s="151">
        <f t="shared" si="21"/>
        <v>-8.2217965188275066</v>
      </c>
      <c r="O59" s="141">
        <f t="shared" si="22"/>
        <v>-13.880230315950065</v>
      </c>
      <c r="Q59" s="151">
        <v>5.2604776073475428</v>
      </c>
      <c r="R59" s="141">
        <f t="shared" si="23"/>
        <v>8.8808620591226415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37.069524929492999</v>
      </c>
      <c r="C60" s="141">
        <f t="shared" si="15"/>
        <v>1.8975380282598591</v>
      </c>
      <c r="E60" s="151">
        <v>39.785821336673941</v>
      </c>
      <c r="F60" s="141">
        <f t="shared" si="16"/>
        <v>1.8900367328276195</v>
      </c>
      <c r="H60" s="151">
        <f t="shared" si="17"/>
        <v>2.7162964071809412</v>
      </c>
      <c r="I60" s="141">
        <f t="shared" si="18"/>
        <v>7.3275727497112308</v>
      </c>
      <c r="K60" s="151">
        <f t="shared" si="19"/>
        <v>2.8742008514052548</v>
      </c>
      <c r="L60" s="141">
        <f t="shared" si="20"/>
        <v>7.7535411011391275</v>
      </c>
      <c r="N60" s="151">
        <f t="shared" si="21"/>
        <v>-1.2940921818610782</v>
      </c>
      <c r="O60" s="141">
        <f t="shared" si="22"/>
        <v>-3.4909866914196184</v>
      </c>
      <c r="Q60" s="151">
        <v>1.1361877376367646</v>
      </c>
      <c r="R60" s="141">
        <f t="shared" si="23"/>
        <v>3.0650183399917239</v>
      </c>
      <c r="T60" s="151"/>
    </row>
    <row r="61" spans="1:20" x14ac:dyDescent="0.2">
      <c r="A61" s="135" t="str">
        <f t="shared" si="14"/>
        <v>61 Caring personal service occupations</v>
      </c>
      <c r="B61" s="151">
        <v>139.11589787394414</v>
      </c>
      <c r="C61" s="141">
        <f t="shared" si="15"/>
        <v>7.1211515942924786</v>
      </c>
      <c r="E61" s="151">
        <v>165.04235179683127</v>
      </c>
      <c r="F61" s="141">
        <f t="shared" si="16"/>
        <v>7.8403837570328569</v>
      </c>
      <c r="H61" s="151">
        <f t="shared" si="17"/>
        <v>25.926453922887134</v>
      </c>
      <c r="I61" s="141">
        <f t="shared" si="18"/>
        <v>18.636585982703167</v>
      </c>
      <c r="K61" s="151">
        <f t="shared" si="19"/>
        <v>10.786408319874992</v>
      </c>
      <c r="L61" s="141">
        <f t="shared" si="20"/>
        <v>7.7535411011391275</v>
      </c>
      <c r="N61" s="151">
        <f t="shared" si="21"/>
        <v>13.805181979668831</v>
      </c>
      <c r="O61" s="141">
        <f t="shared" si="22"/>
        <v>9.9235113963596007</v>
      </c>
      <c r="Q61" s="151">
        <v>1.3348636233433113</v>
      </c>
      <c r="R61" s="141">
        <f t="shared" si="23"/>
        <v>0.95953348520444404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47.914987048149172</v>
      </c>
      <c r="C62" s="141">
        <f t="shared" si="15"/>
        <v>2.4527023267866084</v>
      </c>
      <c r="E62" s="151">
        <v>50.658099507291247</v>
      </c>
      <c r="F62" s="141">
        <f t="shared" si="16"/>
        <v>2.4065273926055752</v>
      </c>
      <c r="H62" s="151">
        <f t="shared" si="17"/>
        <v>2.7431124591420755</v>
      </c>
      <c r="I62" s="141">
        <f t="shared" si="18"/>
        <v>5.7249571128664911</v>
      </c>
      <c r="K62" s="151">
        <f t="shared" si="19"/>
        <v>3.7151082143837355</v>
      </c>
      <c r="L62" s="141">
        <f t="shared" si="20"/>
        <v>7.7535411011391275</v>
      </c>
      <c r="N62" s="151">
        <f t="shared" si="21"/>
        <v>0.36024869930835468</v>
      </c>
      <c r="O62" s="141">
        <f t="shared" si="22"/>
        <v>0.75184972698906349</v>
      </c>
      <c r="Q62" s="151">
        <v>-1.3322444545500149</v>
      </c>
      <c r="R62" s="141">
        <f t="shared" si="23"/>
        <v>-2.7804337152616969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2.3060321629068676</v>
      </c>
      <c r="C63" s="141">
        <f t="shared" si="15"/>
        <v>0.11804261672705399</v>
      </c>
      <c r="E63" s="151">
        <v>2.0138924385917178</v>
      </c>
      <c r="F63" s="141">
        <f t="shared" si="16"/>
        <v>9.5670531788004665E-2</v>
      </c>
      <c r="H63" s="151">
        <f t="shared" si="17"/>
        <v>-0.29213972431514978</v>
      </c>
      <c r="I63" s="141">
        <f t="shared" si="18"/>
        <v>-12.668501724056325</v>
      </c>
      <c r="K63" s="151">
        <f t="shared" si="19"/>
        <v>0.17879915155647158</v>
      </c>
      <c r="L63" s="141">
        <f t="shared" si="20"/>
        <v>7.7535411011391275</v>
      </c>
      <c r="N63" s="151">
        <f t="shared" si="21"/>
        <v>-0.49465937521729442</v>
      </c>
      <c r="O63" s="141">
        <f t="shared" si="22"/>
        <v>-21.450671121332139</v>
      </c>
      <c r="Q63" s="151">
        <v>2.3720499345673014E-2</v>
      </c>
      <c r="R63" s="141">
        <f t="shared" si="23"/>
        <v>1.0286282961366917</v>
      </c>
      <c r="T63" s="151"/>
    </row>
    <row r="64" spans="1:20" x14ac:dyDescent="0.2">
      <c r="A64" s="135" t="str">
        <f t="shared" si="14"/>
        <v>71 Sales occupations</v>
      </c>
      <c r="B64" s="151">
        <v>116.68295948537936</v>
      </c>
      <c r="C64" s="141">
        <f t="shared" si="15"/>
        <v>5.9728403127512104</v>
      </c>
      <c r="E64" s="151">
        <v>103.57518672590136</v>
      </c>
      <c r="F64" s="141">
        <f t="shared" si="16"/>
        <v>4.9203686374820155</v>
      </c>
      <c r="H64" s="151">
        <f t="shared" si="17"/>
        <v>-13.107772759477996</v>
      </c>
      <c r="I64" s="141">
        <f t="shared" si="18"/>
        <v>-11.233664981835179</v>
      </c>
      <c r="K64" s="151">
        <f t="shared" si="19"/>
        <v>9.0470612217244053</v>
      </c>
      <c r="L64" s="141">
        <f t="shared" si="20"/>
        <v>7.7535411011391275</v>
      </c>
      <c r="N64" s="151">
        <f t="shared" si="21"/>
        <v>-18.747800557373985</v>
      </c>
      <c r="O64" s="141">
        <f t="shared" si="22"/>
        <v>-16.067299492624823</v>
      </c>
      <c r="Q64" s="151">
        <v>-3.4070334238284139</v>
      </c>
      <c r="R64" s="141">
        <f t="shared" si="23"/>
        <v>-2.9199065903494872</v>
      </c>
      <c r="T64" s="151"/>
    </row>
    <row r="65" spans="1:20" x14ac:dyDescent="0.2">
      <c r="A65" s="135" t="str">
        <f t="shared" si="14"/>
        <v>72 Customer service occupations</v>
      </c>
      <c r="B65" s="151">
        <v>30.297629383648911</v>
      </c>
      <c r="C65" s="141">
        <f t="shared" si="15"/>
        <v>1.55089400338812</v>
      </c>
      <c r="E65" s="151">
        <v>44.06935136615467</v>
      </c>
      <c r="F65" s="141">
        <f t="shared" si="16"/>
        <v>2.0935270424376404</v>
      </c>
      <c r="H65" s="151">
        <f t="shared" si="17"/>
        <v>13.77172198250576</v>
      </c>
      <c r="I65" s="141">
        <f t="shared" si="18"/>
        <v>45.454783963850701</v>
      </c>
      <c r="K65" s="151">
        <f t="shared" si="19"/>
        <v>2.3491391469320235</v>
      </c>
      <c r="L65" s="141">
        <f t="shared" si="20"/>
        <v>7.7535411011391275</v>
      </c>
      <c r="N65" s="151">
        <f t="shared" si="21"/>
        <v>11.781384009968598</v>
      </c>
      <c r="O65" s="141">
        <f t="shared" si="22"/>
        <v>38.885497808375732</v>
      </c>
      <c r="Q65" s="151">
        <v>-0.35880117439486159</v>
      </c>
      <c r="R65" s="141">
        <f t="shared" si="23"/>
        <v>-1.1842549456641653</v>
      </c>
      <c r="T65" s="151"/>
    </row>
    <row r="66" spans="1:20" x14ac:dyDescent="0.2">
      <c r="A66" s="135" t="str">
        <f t="shared" si="14"/>
        <v>81 Process, plant and machine operatives</v>
      </c>
      <c r="B66" s="151">
        <v>28.266820235084055</v>
      </c>
      <c r="C66" s="141">
        <f t="shared" si="15"/>
        <v>1.4469396744651208</v>
      </c>
      <c r="E66" s="151">
        <v>35.738880189438937</v>
      </c>
      <c r="F66" s="141">
        <f t="shared" si="16"/>
        <v>1.6977856452067366</v>
      </c>
      <c r="H66" s="151">
        <f t="shared" si="17"/>
        <v>7.4720599543548829</v>
      </c>
      <c r="I66" s="141">
        <f t="shared" si="18"/>
        <v>26.434030754830907</v>
      </c>
      <c r="K66" s="151">
        <f t="shared" si="19"/>
        <v>2.1916795249123537</v>
      </c>
      <c r="L66" s="141">
        <f t="shared" si="20"/>
        <v>7.7535411011391275</v>
      </c>
      <c r="N66" s="151">
        <f t="shared" si="21"/>
        <v>5.7127248705956521</v>
      </c>
      <c r="O66" s="141">
        <f t="shared" si="22"/>
        <v>20.210001772697321</v>
      </c>
      <c r="Q66" s="151">
        <v>-0.43234444115312265</v>
      </c>
      <c r="R66" s="141">
        <f t="shared" si="23"/>
        <v>-1.5295121190055463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61.416302522330746</v>
      </c>
      <c r="C67" s="141">
        <f t="shared" si="15"/>
        <v>3.1438161080535973</v>
      </c>
      <c r="E67" s="151">
        <v>66.170905561004105</v>
      </c>
      <c r="F67" s="141">
        <f t="shared" si="16"/>
        <v>3.1434676463366569</v>
      </c>
      <c r="H67" s="151">
        <f t="shared" si="17"/>
        <v>4.7546030386733591</v>
      </c>
      <c r="I67" s="141">
        <f t="shared" si="18"/>
        <v>7.7415976595865521</v>
      </c>
      <c r="K67" s="151">
        <f t="shared" si="19"/>
        <v>4.7619382588688612</v>
      </c>
      <c r="L67" s="141">
        <f t="shared" si="20"/>
        <v>7.7535411011391275</v>
      </c>
      <c r="N67" s="151">
        <f t="shared" si="21"/>
        <v>-0.1440935550484248</v>
      </c>
      <c r="O67" s="141">
        <f t="shared" si="22"/>
        <v>-0.23461776292383105</v>
      </c>
      <c r="Q67" s="151">
        <v>0.13675833485292227</v>
      </c>
      <c r="R67" s="141">
        <f t="shared" si="23"/>
        <v>0.22267432137126364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23.053921517805438</v>
      </c>
      <c r="C68" s="141">
        <f t="shared" si="15"/>
        <v>1.1800985543720692</v>
      </c>
      <c r="E68" s="151">
        <v>19.073427346087673</v>
      </c>
      <c r="F68" s="141">
        <f t="shared" si="16"/>
        <v>0.90608857864132331</v>
      </c>
      <c r="H68" s="151">
        <f t="shared" si="17"/>
        <v>-3.9804941717177655</v>
      </c>
      <c r="I68" s="141">
        <f t="shared" si="18"/>
        <v>-17.266017708282188</v>
      </c>
      <c r="K68" s="151">
        <f t="shared" si="19"/>
        <v>1.787495280307402</v>
      </c>
      <c r="L68" s="141">
        <f t="shared" si="20"/>
        <v>7.7535411011391275</v>
      </c>
      <c r="N68" s="151">
        <f t="shared" si="21"/>
        <v>-6.0894522372150313</v>
      </c>
      <c r="O68" s="141">
        <f t="shared" si="22"/>
        <v>-26.41395405337834</v>
      </c>
      <c r="Q68" s="151">
        <v>0.32146278518986404</v>
      </c>
      <c r="R68" s="141">
        <f t="shared" si="23"/>
        <v>1.3943952439570242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179.42270422032533</v>
      </c>
      <c r="C69" s="141">
        <f t="shared" ref="C69" si="25">B69/B$71*100</f>
        <v>9.1844016085680238</v>
      </c>
      <c r="E69" s="151">
        <v>178.18669421767706</v>
      </c>
      <c r="F69" s="141">
        <f t="shared" ref="F69" si="26">E69/E$71*100</f>
        <v>8.464809473773375</v>
      </c>
      <c r="H69" s="151">
        <f t="shared" ref="H69" si="27">E69-B69</f>
        <v>-1.2360100026482712</v>
      </c>
      <c r="I69" s="141">
        <f t="shared" ref="I69" si="28">IF(B69&gt;0,((E69/B69)-1)*100,0)</f>
        <v>-0.68888160393040243</v>
      </c>
      <c r="K69" s="151">
        <f t="shared" ref="K69" si="29">(($E$71/$B$71)-1)*B69</f>
        <v>13.911613116498213</v>
      </c>
      <c r="L69" s="141">
        <f t="shared" ref="L69" si="30">IF(B69&gt;0,K69/B69*100,0)</f>
        <v>7.7535411011391275</v>
      </c>
      <c r="N69" s="151">
        <f t="shared" ref="N69" si="31">H69-(K69+Q69)</f>
        <v>-22.059601384090548</v>
      </c>
      <c r="O69" s="141">
        <f t="shared" ref="O69" si="32">IF(B69&gt;0,N69/B69*100,0)</f>
        <v>-12.294765860290493</v>
      </c>
      <c r="Q69" s="151">
        <v>6.9119782649440653</v>
      </c>
      <c r="R69" s="141">
        <f t="shared" ref="R69" si="33">IF(B69&gt;0,Q69/B69*100,0)</f>
        <v>3.8523431552209679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1953.5589999999991</v>
      </c>
      <c r="C71" s="147">
        <f>B71/B$71*100</f>
        <v>100</v>
      </c>
      <c r="D71" s="145"/>
      <c r="E71" s="152">
        <f>SUM(E44:E69)</f>
        <v>2105.0290000000014</v>
      </c>
      <c r="F71" s="147">
        <f>E71/E$71*100</f>
        <v>100</v>
      </c>
      <c r="G71" s="145"/>
      <c r="H71" s="152">
        <f t="shared" si="17"/>
        <v>151.4700000000023</v>
      </c>
      <c r="I71" s="147">
        <f t="shared" si="18"/>
        <v>7.7535411011391275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169.57564820166922</v>
      </c>
      <c r="C7" s="11">
        <f t="shared" si="2"/>
        <v>176.09792760714924</v>
      </c>
      <c r="D7" s="11">
        <f t="shared" si="2"/>
        <v>6.5222794054800408</v>
      </c>
      <c r="E7" s="11">
        <f t="shared" si="2"/>
        <v>84.428857112373663</v>
      </c>
      <c r="F7" s="11">
        <f t="shared" si="2"/>
        <v>90.951136517853698</v>
      </c>
      <c r="G7" s="200">
        <f>IF(B7&gt;0,(1+(E7/B7))^(1/($C$6-$B$6))-1,0)</f>
        <v>2.7302935095131708E-2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110.44921972873136</v>
      </c>
      <c r="R7" s="11">
        <v>106.98728926850758</v>
      </c>
      <c r="S7" s="345">
        <f>R7-Q7</f>
        <v>-3.4619304602237833</v>
      </c>
      <c r="T7" s="345">
        <v>47.93125887276981</v>
      </c>
      <c r="U7" s="345">
        <f>SUM(S7:T7)</f>
        <v>44.469328412546027</v>
      </c>
      <c r="V7" s="346">
        <f>IF(Q7&gt;0,(1+(T7/Q7))^(1/($C$6-$B$6))-1,0)</f>
        <v>2.4320662276142047E-2</v>
      </c>
      <c r="X7" s="10" t="str">
        <f>name!B4</f>
        <v>Agriculture</v>
      </c>
      <c r="Y7" s="11">
        <v>20.183000000000064</v>
      </c>
      <c r="Z7" s="11">
        <v>21.274999999999984</v>
      </c>
      <c r="AA7" s="345">
        <f>Z7-Y7</f>
        <v>1.0919999999999206</v>
      </c>
      <c r="AB7" s="11">
        <v>10.663148540115312</v>
      </c>
      <c r="AC7" s="345">
        <f>SUM(AA7:AB7)</f>
        <v>11.755148540115233</v>
      </c>
      <c r="AD7" s="348">
        <f>IF(Y7&gt;0,(1+(AB7/Y7))^(1/($C$6-$B$6))-1,0)</f>
        <v>2.8681702647580964E-2</v>
      </c>
    </row>
    <row r="8" spans="1:30" x14ac:dyDescent="0.2">
      <c r="A8" s="10" t="str">
        <f>name!D5</f>
        <v>12 Other managers and proprietors</v>
      </c>
      <c r="B8" s="11">
        <f t="shared" si="2"/>
        <v>69.219960812129898</v>
      </c>
      <c r="C8" s="11">
        <f t="shared" si="2"/>
        <v>101.39362062511994</v>
      </c>
      <c r="D8" s="11">
        <f t="shared" si="2"/>
        <v>32.173659812990046</v>
      </c>
      <c r="E8" s="11">
        <f t="shared" si="2"/>
        <v>51.094865599223404</v>
      </c>
      <c r="F8" s="11">
        <f t="shared" si="2"/>
        <v>83.268525412213464</v>
      </c>
      <c r="G8" s="200">
        <f t="shared" ref="G8:G33" si="3">IF(B8&gt;0,(1+(E8/B8))^(1/($C$6-$B$6))-1,0)</f>
        <v>3.7542399465049892E-2</v>
      </c>
      <c r="H8" s="11"/>
      <c r="I8" s="10" t="str">
        <f>name!E4</f>
        <v>Managers, directors and senior officials</v>
      </c>
      <c r="J8" s="11">
        <f t="array" ref="J8:J16">MMULT(aggregation!$B$13:$AA$21,B7:B32)</f>
        <v>238.79560901379912</v>
      </c>
      <c r="K8" s="11">
        <f t="array" ref="K8:K16">MMULT(aggregation!$B$13:$AA$21,C7:C32)</f>
        <v>277.49154823226917</v>
      </c>
      <c r="L8" s="11">
        <f t="array" ref="L8:L16">MMULT(aggregation!$B$13:$AA$21,D7:D32)</f>
        <v>38.695939218470087</v>
      </c>
      <c r="M8" s="11">
        <f t="array" ref="M8:M16">MMULT(aggregation!$B$13:$AA$21,E7:E32)</f>
        <v>135.52372271159706</v>
      </c>
      <c r="N8" s="11">
        <f t="array" ref="N8:N16">MMULT(aggregation!$B$13:$AA$21,F7:F32)</f>
        <v>174.21966193006716</v>
      </c>
      <c r="O8" s="11"/>
      <c r="P8" s="10" t="str">
        <f>name!D5</f>
        <v>12 Other managers and proprietors</v>
      </c>
      <c r="Q8" s="11">
        <v>38.13079014820665</v>
      </c>
      <c r="R8" s="11">
        <v>56.442750574423734</v>
      </c>
      <c r="S8" s="345">
        <f t="shared" ref="S8:S31" si="4">R8-Q8</f>
        <v>18.311960426217084</v>
      </c>
      <c r="T8" s="345">
        <v>25.462454013631977</v>
      </c>
      <c r="U8" s="345">
        <f t="shared" ref="U8:U31" si="5">SUM(S8:T8)</f>
        <v>43.77441443984906</v>
      </c>
      <c r="V8" s="346">
        <f t="shared" ref="V8:V33" si="6">IF(Q8&gt;0,(1+(T8/Q8))^(1/($C$6-$B$6))-1,0)</f>
        <v>3.4687045655444004E-2</v>
      </c>
      <c r="X8" s="10" t="str">
        <f>name!B5</f>
        <v>Mining and quarrying</v>
      </c>
      <c r="Y8" s="11">
        <v>1.0179999999999998</v>
      </c>
      <c r="Z8" s="11">
        <v>0.67999999999999994</v>
      </c>
      <c r="AA8" s="345">
        <f t="shared" ref="AA8:AA29" si="7">Z8-Y8</f>
        <v>-0.33799999999999986</v>
      </c>
      <c r="AB8" s="11">
        <v>0.33717512745924216</v>
      </c>
      <c r="AC8" s="345">
        <f t="shared" ref="AC8:AC29" si="8">SUM(AA8:AB8)</f>
        <v>-8.248725407576929E-4</v>
      </c>
      <c r="AD8" s="348">
        <f t="shared" ref="AD8:AD29" si="9">IF(Y8&gt;0,(1+(AB8/Y8))^(1/($C$6-$B$6))-1,0)</f>
        <v>1.9255764381336249E-2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123.6868293107036</v>
      </c>
      <c r="C9" s="11">
        <f t="shared" si="2"/>
        <v>146.04535462188761</v>
      </c>
      <c r="D9" s="11">
        <f t="shared" si="2"/>
        <v>22.358525311184039</v>
      </c>
      <c r="E9" s="11">
        <f t="shared" si="2"/>
        <v>50.674369842090286</v>
      </c>
      <c r="F9" s="11">
        <f t="shared" si="2"/>
        <v>73.032895153274325</v>
      </c>
      <c r="G9" s="200">
        <f t="shared" si="3"/>
        <v>2.3155773795088042E-2</v>
      </c>
      <c r="H9" s="11"/>
      <c r="I9" s="10" t="str">
        <f>name!E5</f>
        <v>Professional occupations</v>
      </c>
      <c r="J9" s="11">
        <v>436.63238025036139</v>
      </c>
      <c r="K9" s="11">
        <v>517.58138462178135</v>
      </c>
      <c r="L9" s="11">
        <v>80.949004371419903</v>
      </c>
      <c r="M9" s="11">
        <v>224.23340688852269</v>
      </c>
      <c r="N9" s="11">
        <v>305.18241125994257</v>
      </c>
      <c r="O9" s="11"/>
      <c r="P9" s="10" t="str">
        <f>name!D6</f>
        <v>21 Science, research, engineering and technology professionals</v>
      </c>
      <c r="Q9" s="11">
        <v>93.540873337817033</v>
      </c>
      <c r="R9" s="11">
        <v>103.75391289683731</v>
      </c>
      <c r="S9" s="345">
        <f t="shared" si="4"/>
        <v>10.213039559020274</v>
      </c>
      <c r="T9" s="345">
        <v>31.740216104091154</v>
      </c>
      <c r="U9" s="345">
        <f t="shared" si="5"/>
        <v>41.953255663111428</v>
      </c>
      <c r="V9" s="346">
        <f t="shared" si="6"/>
        <v>1.9668351971739106E-2</v>
      </c>
      <c r="X9" s="10" t="str">
        <f>name!B6</f>
        <v>Food drink and tobacco</v>
      </c>
      <c r="Y9" s="11">
        <v>12.157000000000018</v>
      </c>
      <c r="Z9" s="11">
        <v>14.895000000000014</v>
      </c>
      <c r="AA9" s="345">
        <f t="shared" si="7"/>
        <v>2.737999999999996</v>
      </c>
      <c r="AB9" s="11">
        <v>6.1849628843339177</v>
      </c>
      <c r="AC9" s="345">
        <f t="shared" si="8"/>
        <v>8.9229628843339128</v>
      </c>
      <c r="AD9" s="348">
        <f t="shared" si="9"/>
        <v>2.7798452777552773E-2</v>
      </c>
    </row>
    <row r="10" spans="1:30" x14ac:dyDescent="0.2">
      <c r="A10" s="10" t="str">
        <f>name!D7</f>
        <v>22 Health professionals</v>
      </c>
      <c r="B10" s="11">
        <f t="shared" si="2"/>
        <v>81.761534859297839</v>
      </c>
      <c r="C10" s="11">
        <f t="shared" si="2"/>
        <v>93.719050964224252</v>
      </c>
      <c r="D10" s="11">
        <f t="shared" si="2"/>
        <v>11.957516104926407</v>
      </c>
      <c r="E10" s="11">
        <f t="shared" si="2"/>
        <v>47.578884707705356</v>
      </c>
      <c r="F10" s="11">
        <f t="shared" si="2"/>
        <v>59.536400812631769</v>
      </c>
      <c r="G10" s="200">
        <f t="shared" si="3"/>
        <v>3.1048311412205987E-2</v>
      </c>
      <c r="H10" s="11"/>
      <c r="I10" s="10" t="str">
        <f>name!E6</f>
        <v>Associate professional occupations</v>
      </c>
      <c r="J10" s="11">
        <v>272.5564610499095</v>
      </c>
      <c r="K10" s="11">
        <v>289.78963018985792</v>
      </c>
      <c r="L10" s="11">
        <v>17.233169139948448</v>
      </c>
      <c r="M10" s="11">
        <v>125.91413185281607</v>
      </c>
      <c r="N10" s="11">
        <v>143.14730099276451</v>
      </c>
      <c r="O10" s="11"/>
      <c r="P10" s="10" t="str">
        <f>name!D7</f>
        <v>22 Health professionals</v>
      </c>
      <c r="Q10" s="11">
        <v>18.350458280116037</v>
      </c>
      <c r="R10" s="11">
        <v>20.705290314444081</v>
      </c>
      <c r="S10" s="345">
        <f t="shared" si="4"/>
        <v>2.3548320343280444</v>
      </c>
      <c r="T10" s="345">
        <v>7.3309406585918566</v>
      </c>
      <c r="U10" s="345">
        <f t="shared" si="5"/>
        <v>9.6857726929199011</v>
      </c>
      <c r="V10" s="346">
        <f t="shared" si="6"/>
        <v>2.2660427192442212E-2</v>
      </c>
      <c r="X10" s="10" t="str">
        <f>name!B7</f>
        <v>Engineering</v>
      </c>
      <c r="Y10" s="11">
        <v>24.506999999999959</v>
      </c>
      <c r="Z10" s="11">
        <v>18.989000000000097</v>
      </c>
      <c r="AA10" s="345">
        <f t="shared" si="7"/>
        <v>-5.5179999999998621</v>
      </c>
      <c r="AB10" s="11">
        <v>9.3656331523175123</v>
      </c>
      <c r="AC10" s="345">
        <f t="shared" si="8"/>
        <v>3.8476331523176501</v>
      </c>
      <c r="AD10" s="348">
        <f t="shared" si="9"/>
        <v>2.1811031887169596E-2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91.828648614663621</v>
      </c>
      <c r="C11" s="11">
        <f t="shared" si="2"/>
        <v>101.59471351596542</v>
      </c>
      <c r="D11" s="11">
        <f t="shared" si="2"/>
        <v>9.7660649013018244</v>
      </c>
      <c r="E11" s="11">
        <f t="shared" si="2"/>
        <v>49.629582182490878</v>
      </c>
      <c r="F11" s="11">
        <f t="shared" si="2"/>
        <v>59.395647083792703</v>
      </c>
      <c r="G11" s="200">
        <f t="shared" si="3"/>
        <v>2.9224230264565776E-2</v>
      </c>
      <c r="H11" s="11"/>
      <c r="I11" s="10" t="str">
        <f>name!E7</f>
        <v>Administrative and secretarial occupations</v>
      </c>
      <c r="J11" s="11">
        <v>202.8105658064417</v>
      </c>
      <c r="K11" s="11">
        <v>170.3738795714963</v>
      </c>
      <c r="L11" s="11">
        <v>-32.436686234945419</v>
      </c>
      <c r="M11" s="11">
        <v>93.734352235608213</v>
      </c>
      <c r="N11" s="11">
        <v>61.297666000662808</v>
      </c>
      <c r="O11" s="11"/>
      <c r="P11" s="10" t="str">
        <f>name!D8</f>
        <v>23 Teaching and other educational professionals</v>
      </c>
      <c r="Q11" s="11">
        <v>28.639668831933939</v>
      </c>
      <c r="R11" s="11">
        <v>32.739409840966573</v>
      </c>
      <c r="S11" s="345">
        <f t="shared" si="4"/>
        <v>4.0997410090326341</v>
      </c>
      <c r="T11" s="345">
        <v>13.296414631793956</v>
      </c>
      <c r="U11" s="345">
        <f t="shared" si="5"/>
        <v>17.396155640826592</v>
      </c>
      <c r="V11" s="346">
        <f t="shared" si="6"/>
        <v>2.5749526298249004E-2</v>
      </c>
      <c r="X11" s="10" t="str">
        <f>name!B8</f>
        <v>Rest of manufacturing</v>
      </c>
      <c r="Y11" s="11">
        <v>81.049000000000106</v>
      </c>
      <c r="Z11" s="11">
        <v>67.602000000000217</v>
      </c>
      <c r="AA11" s="345">
        <f t="shared" si="7"/>
        <v>-13.446999999999889</v>
      </c>
      <c r="AB11" s="11">
        <v>31.343086679760752</v>
      </c>
      <c r="AC11" s="345">
        <f t="shared" si="8"/>
        <v>17.896086679760863</v>
      </c>
      <c r="AD11" s="348">
        <f t="shared" si="9"/>
        <v>2.203524223436526E-2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139.3553674656963</v>
      </c>
      <c r="C12" s="11">
        <f t="shared" si="2"/>
        <v>176.22226551970397</v>
      </c>
      <c r="D12" s="11">
        <f t="shared" si="2"/>
        <v>36.866898054007628</v>
      </c>
      <c r="E12" s="11">
        <f t="shared" si="2"/>
        <v>76.350570156236159</v>
      </c>
      <c r="F12" s="11">
        <f t="shared" si="2"/>
        <v>113.21746821024378</v>
      </c>
      <c r="G12" s="200">
        <f t="shared" si="3"/>
        <v>2.9554228411633465E-2</v>
      </c>
      <c r="H12" s="11"/>
      <c r="I12" s="10" t="str">
        <f>name!E8</f>
        <v>Skilled trades occupations</v>
      </c>
      <c r="J12" s="11">
        <v>174.28672942991383</v>
      </c>
      <c r="K12" s="11">
        <v>185.26376823561768</v>
      </c>
      <c r="L12" s="11">
        <v>10.97703880570381</v>
      </c>
      <c r="M12" s="11">
        <v>77.867753646658315</v>
      </c>
      <c r="N12" s="11">
        <v>88.844792452362114</v>
      </c>
      <c r="O12" s="11"/>
      <c r="P12" s="10" t="str">
        <f>name!D9</f>
        <v>24 Business, media and public service professionals</v>
      </c>
      <c r="Q12" s="11">
        <v>76.707422836919633</v>
      </c>
      <c r="R12" s="11">
        <v>96.733487505480937</v>
      </c>
      <c r="S12" s="345">
        <f t="shared" si="4"/>
        <v>20.026064668561304</v>
      </c>
      <c r="T12" s="345">
        <v>37.353101157195503</v>
      </c>
      <c r="U12" s="345">
        <f t="shared" si="5"/>
        <v>57.379165825756807</v>
      </c>
      <c r="V12" s="346">
        <f t="shared" si="6"/>
        <v>2.6801587317070386E-2</v>
      </c>
      <c r="X12" s="10" t="str">
        <f>name!B9</f>
        <v>Electricity and gas</v>
      </c>
      <c r="Y12" s="11">
        <v>5.14</v>
      </c>
      <c r="Z12" s="11">
        <v>4.977999999999998</v>
      </c>
      <c r="AA12" s="345">
        <f t="shared" si="7"/>
        <v>-0.1620000000000017</v>
      </c>
      <c r="AB12" s="11">
        <v>2.1904892652283845</v>
      </c>
      <c r="AC12" s="345">
        <f t="shared" si="8"/>
        <v>2.0284892652283828</v>
      </c>
      <c r="AD12" s="348">
        <f t="shared" si="9"/>
        <v>2.3948206247803361E-2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36.071871159298858</v>
      </c>
      <c r="C13" s="11">
        <f t="shared" si="2"/>
        <v>34.761494546598243</v>
      </c>
      <c r="D13" s="11">
        <f t="shared" si="2"/>
        <v>-1.3103766127006056</v>
      </c>
      <c r="E13" s="11">
        <f t="shared" si="2"/>
        <v>13.685028062533247</v>
      </c>
      <c r="F13" s="11">
        <f t="shared" si="2"/>
        <v>12.374651449832641</v>
      </c>
      <c r="G13" s="200">
        <f t="shared" si="3"/>
        <v>2.1673924044869342E-2</v>
      </c>
      <c r="H13" s="11"/>
      <c r="I13" s="10" t="str">
        <f>name!E9</f>
        <v>Caring, leisure and other service occupations</v>
      </c>
      <c r="J13" s="11">
        <v>189.3369170850001</v>
      </c>
      <c r="K13" s="11">
        <v>217.71434374271416</v>
      </c>
      <c r="L13" s="11">
        <v>28.377426657714071</v>
      </c>
      <c r="M13" s="11">
        <v>110.80270746544625</v>
      </c>
      <c r="N13" s="11">
        <v>139.18013412316031</v>
      </c>
      <c r="O13" s="11"/>
      <c r="P13" s="10" t="str">
        <f>name!D10</f>
        <v>31 Science, engineering and technology associate professionals</v>
      </c>
      <c r="Q13" s="11">
        <v>24.932105951668284</v>
      </c>
      <c r="R13" s="11">
        <v>21.055761216615785</v>
      </c>
      <c r="S13" s="345">
        <f t="shared" si="4"/>
        <v>-3.8763447350524984</v>
      </c>
      <c r="T13" s="345">
        <v>7.5786943659938268</v>
      </c>
      <c r="U13" s="345">
        <f t="shared" si="5"/>
        <v>3.7023496309413284</v>
      </c>
      <c r="V13" s="346">
        <f t="shared" si="6"/>
        <v>1.7851872171900984E-2</v>
      </c>
      <c r="X13" s="10" t="str">
        <f>name!B10</f>
        <v>Water and sewerage</v>
      </c>
      <c r="Y13" s="11">
        <v>14.457000000000003</v>
      </c>
      <c r="Z13" s="11">
        <v>16.98200000000001</v>
      </c>
      <c r="AA13" s="345">
        <f t="shared" si="7"/>
        <v>2.5250000000000075</v>
      </c>
      <c r="AB13" s="11">
        <v>6.7693321420012147</v>
      </c>
      <c r="AC13" s="345">
        <f t="shared" si="8"/>
        <v>9.2943321420012222</v>
      </c>
      <c r="AD13" s="348">
        <f t="shared" si="9"/>
        <v>2.5934855551627667E-2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36.068673926888131</v>
      </c>
      <c r="C14" s="11">
        <f t="shared" si="2"/>
        <v>39.587557685116302</v>
      </c>
      <c r="D14" s="11">
        <f t="shared" si="2"/>
        <v>3.518883758228168</v>
      </c>
      <c r="E14" s="11">
        <f t="shared" si="2"/>
        <v>21.337226845902901</v>
      </c>
      <c r="F14" s="11">
        <f t="shared" si="2"/>
        <v>24.856110604131072</v>
      </c>
      <c r="G14" s="200">
        <f t="shared" si="3"/>
        <v>3.1466412545624101E-2</v>
      </c>
      <c r="H14" s="11"/>
      <c r="I14" s="10" t="str">
        <f>name!E10</f>
        <v>Sales and customer service occupations</v>
      </c>
      <c r="J14" s="11">
        <v>146.98058886902825</v>
      </c>
      <c r="K14" s="11">
        <v>147.64453809205594</v>
      </c>
      <c r="L14" s="11">
        <v>0.66394922302769466</v>
      </c>
      <c r="M14" s="11">
        <v>65.380916841719866</v>
      </c>
      <c r="N14" s="11">
        <v>66.044866064747566</v>
      </c>
      <c r="O14" s="11"/>
      <c r="P14" s="10" t="str">
        <f>name!D11</f>
        <v>32 Health and social care associate professionals</v>
      </c>
      <c r="Q14" s="11">
        <v>7.2877879941589407</v>
      </c>
      <c r="R14" s="11">
        <v>6.9628679139230272</v>
      </c>
      <c r="S14" s="345">
        <f t="shared" si="4"/>
        <v>-0.32492008023591357</v>
      </c>
      <c r="T14" s="345">
        <v>3.0925543360501759</v>
      </c>
      <c r="U14" s="345">
        <f t="shared" si="5"/>
        <v>2.7676342558142624</v>
      </c>
      <c r="V14" s="346">
        <f t="shared" si="6"/>
        <v>2.3861147362473467E-2</v>
      </c>
      <c r="X14" s="10" t="str">
        <f>name!B11</f>
        <v>Construction</v>
      </c>
      <c r="Y14" s="11">
        <v>189.16199999999952</v>
      </c>
      <c r="Z14" s="11">
        <v>227.98800000000014</v>
      </c>
      <c r="AA14" s="345">
        <f t="shared" si="7"/>
        <v>38.826000000000619</v>
      </c>
      <c r="AB14" s="11">
        <v>87.856392749110938</v>
      </c>
      <c r="AC14" s="345">
        <f t="shared" si="8"/>
        <v>126.68239274911156</v>
      </c>
      <c r="AD14" s="348">
        <f t="shared" si="9"/>
        <v>2.5758160073198866E-2</v>
      </c>
    </row>
    <row r="15" spans="1:30" x14ac:dyDescent="0.2">
      <c r="A15" s="10" t="str">
        <f>name!D12</f>
        <v>33 Protective service occupations</v>
      </c>
      <c r="B15" s="11">
        <f t="shared" si="2"/>
        <v>25.321443253202414</v>
      </c>
      <c r="C15" s="11">
        <f t="shared" si="2"/>
        <v>35.125520861689445</v>
      </c>
      <c r="D15" s="11">
        <f t="shared" si="2"/>
        <v>9.8040776084870362</v>
      </c>
      <c r="E15" s="11">
        <f t="shared" si="2"/>
        <v>11.049336993815027</v>
      </c>
      <c r="F15" s="11">
        <f t="shared" si="2"/>
        <v>20.853414602302063</v>
      </c>
      <c r="G15" s="200">
        <f t="shared" si="3"/>
        <v>2.4434692609569097E-2</v>
      </c>
      <c r="H15" s="11"/>
      <c r="I15" s="10" t="str">
        <f>name!E11</f>
        <v>Process, plant and machine operatives</v>
      </c>
      <c r="J15" s="11">
        <v>89.683122757414822</v>
      </c>
      <c r="K15" s="11">
        <v>101.90978575044318</v>
      </c>
      <c r="L15" s="11">
        <v>12.226662993028349</v>
      </c>
      <c r="M15" s="11">
        <v>47.584618545826089</v>
      </c>
      <c r="N15" s="11">
        <v>59.811281538854431</v>
      </c>
      <c r="O15" s="11"/>
      <c r="P15" s="10" t="str">
        <f>name!D12</f>
        <v>33 Protective service occupations</v>
      </c>
      <c r="Q15" s="11">
        <v>18.410910890804033</v>
      </c>
      <c r="R15" s="11">
        <v>22.789650868824726</v>
      </c>
      <c r="S15" s="345">
        <f t="shared" si="4"/>
        <v>4.3787399780206933</v>
      </c>
      <c r="T15" s="345">
        <v>6.0002368379320616</v>
      </c>
      <c r="U15" s="345">
        <f t="shared" si="5"/>
        <v>10.378976815952754</v>
      </c>
      <c r="V15" s="346">
        <f t="shared" si="6"/>
        <v>1.898438336165742E-2</v>
      </c>
      <c r="X15" s="10" t="str">
        <f>name!B12</f>
        <v>Wholesale and retail trade</v>
      </c>
      <c r="Y15" s="11">
        <v>306.52599999999967</v>
      </c>
      <c r="Z15" s="11">
        <v>314.80599999999924</v>
      </c>
      <c r="AA15" s="345">
        <f t="shared" si="7"/>
        <v>8.2799999999995748</v>
      </c>
      <c r="AB15" s="11">
        <v>142.98908982192071</v>
      </c>
      <c r="AC15" s="345">
        <f t="shared" si="8"/>
        <v>151.26908982192029</v>
      </c>
      <c r="AD15" s="348">
        <f t="shared" si="9"/>
        <v>2.5852994436251331E-2</v>
      </c>
    </row>
    <row r="16" spans="1:30" x14ac:dyDescent="0.2">
      <c r="A16" s="10" t="str">
        <f>name!D13</f>
        <v>34 Culture, media and sports occupations</v>
      </c>
      <c r="B16" s="11">
        <f t="shared" si="2"/>
        <v>43.537169652157068</v>
      </c>
      <c r="C16" s="11">
        <f t="shared" si="2"/>
        <v>45.973147080247969</v>
      </c>
      <c r="D16" s="11">
        <f t="shared" si="2"/>
        <v>2.4359774280909088</v>
      </c>
      <c r="E16" s="11">
        <f t="shared" si="2"/>
        <v>20.251227368923288</v>
      </c>
      <c r="F16" s="11">
        <f t="shared" si="2"/>
        <v>22.687204797014193</v>
      </c>
      <c r="G16" s="200">
        <f t="shared" si="3"/>
        <v>2.579072143076222E-2</v>
      </c>
      <c r="H16" s="11"/>
      <c r="I16" s="10" t="str">
        <f>name!E12</f>
        <v>Elementary occupations</v>
      </c>
      <c r="J16" s="11">
        <v>202.47662573813079</v>
      </c>
      <c r="K16" s="11">
        <v>197.26012156376459</v>
      </c>
      <c r="L16" s="11">
        <v>-5.216504174366233</v>
      </c>
      <c r="M16" s="11">
        <v>95.112044697348637</v>
      </c>
      <c r="N16" s="11">
        <v>89.895540522982415</v>
      </c>
      <c r="O16" s="11"/>
      <c r="P16" s="10" t="str">
        <f>name!D13</f>
        <v>34 Culture, media and sports occupations</v>
      </c>
      <c r="Q16" s="11">
        <v>21.180428637312108</v>
      </c>
      <c r="R16" s="11">
        <v>23.418299970150741</v>
      </c>
      <c r="S16" s="345">
        <f t="shared" si="4"/>
        <v>2.2378713328386333</v>
      </c>
      <c r="T16" s="345">
        <v>8.6909468969466541</v>
      </c>
      <c r="U16" s="345">
        <f t="shared" si="5"/>
        <v>10.928818229785287</v>
      </c>
      <c r="V16" s="346">
        <f t="shared" si="6"/>
        <v>2.3186257481037531E-2</v>
      </c>
      <c r="X16" s="10" t="str">
        <f>name!B13</f>
        <v>Transport and storage</v>
      </c>
      <c r="Y16" s="11">
        <v>102.60799999999993</v>
      </c>
      <c r="Z16" s="11">
        <v>111.45299999999993</v>
      </c>
      <c r="AA16" s="345">
        <f t="shared" si="7"/>
        <v>8.8449999999999989</v>
      </c>
      <c r="AB16" s="11">
        <v>49.463038831764017</v>
      </c>
      <c r="AC16" s="345">
        <f t="shared" si="8"/>
        <v>58.308038831764016</v>
      </c>
      <c r="AD16" s="348">
        <f t="shared" si="9"/>
        <v>2.6575793251427893E-2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131.55730305836303</v>
      </c>
      <c r="C17" s="11">
        <f t="shared" si="10"/>
        <v>134.34191001620596</v>
      </c>
      <c r="D17" s="11">
        <f t="shared" si="10"/>
        <v>2.7846069578429389</v>
      </c>
      <c r="E17" s="11">
        <f t="shared" si="10"/>
        <v>59.591312581641603</v>
      </c>
      <c r="F17" s="11">
        <f t="shared" si="10"/>
        <v>62.375919539484542</v>
      </c>
      <c r="G17" s="200">
        <f t="shared" si="3"/>
        <v>2.5220023296547156E-2</v>
      </c>
      <c r="H17" s="11"/>
      <c r="O17" s="11"/>
      <c r="P17" s="10" t="str">
        <f>name!D14</f>
        <v>35 Business and public service associate professionals</v>
      </c>
      <c r="Q17" s="11">
        <v>68.73358442879578</v>
      </c>
      <c r="R17" s="11">
        <v>66.22544027136469</v>
      </c>
      <c r="S17" s="345">
        <f t="shared" si="4"/>
        <v>-2.5081441574310901</v>
      </c>
      <c r="T17" s="345">
        <v>25.146871575146285</v>
      </c>
      <c r="U17" s="345">
        <f t="shared" si="5"/>
        <v>22.638727417715195</v>
      </c>
      <c r="V17" s="346">
        <f t="shared" si="6"/>
        <v>2.1003144987628009E-2</v>
      </c>
      <c r="X17" s="10" t="str">
        <f>name!B14</f>
        <v>Accommodation and food</v>
      </c>
      <c r="Y17" s="11">
        <v>129.72499999999951</v>
      </c>
      <c r="Z17" s="11">
        <v>153.29099999999994</v>
      </c>
      <c r="AA17" s="345">
        <f t="shared" si="7"/>
        <v>23.566000000000429</v>
      </c>
      <c r="AB17" s="11">
        <v>69.195038831863386</v>
      </c>
      <c r="AC17" s="345">
        <f t="shared" si="8"/>
        <v>92.761038831863814</v>
      </c>
      <c r="AD17" s="348">
        <f t="shared" si="9"/>
        <v>2.8909057639436853E-2</v>
      </c>
    </row>
    <row r="18" spans="1:30" x14ac:dyDescent="0.2">
      <c r="A18" s="10" t="str">
        <f>name!D15</f>
        <v>41 Administrative occupations</v>
      </c>
      <c r="B18" s="11">
        <f t="shared" si="10"/>
        <v>160.63142495074976</v>
      </c>
      <c r="C18" s="11">
        <f t="shared" si="10"/>
        <v>135.57006764095945</v>
      </c>
      <c r="D18" s="11">
        <f t="shared" si="10"/>
        <v>-25.061357309790324</v>
      </c>
      <c r="E18" s="11">
        <f t="shared" si="10"/>
        <v>72.2074870404374</v>
      </c>
      <c r="F18" s="11">
        <f t="shared" si="10"/>
        <v>47.146129730647097</v>
      </c>
      <c r="G18" s="200">
        <f t="shared" si="3"/>
        <v>2.5057757385557489E-2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43.365543072698209</v>
      </c>
      <c r="R18" s="11">
        <v>43.236090310844666</v>
      </c>
      <c r="S18" s="345">
        <f t="shared" si="4"/>
        <v>-0.1294527618535426</v>
      </c>
      <c r="T18" s="345">
        <v>15.338622299604079</v>
      </c>
      <c r="U18" s="345">
        <f t="shared" si="5"/>
        <v>15.209169537750537</v>
      </c>
      <c r="V18" s="346">
        <f t="shared" si="6"/>
        <v>2.039489039559661E-2</v>
      </c>
      <c r="X18" s="10" t="str">
        <f>name!B15</f>
        <v>Media</v>
      </c>
      <c r="Y18" s="11">
        <v>14.994000000000005</v>
      </c>
      <c r="Z18" s="11">
        <v>14.241000000000001</v>
      </c>
      <c r="AA18" s="345">
        <f t="shared" si="7"/>
        <v>-0.75300000000000367</v>
      </c>
      <c r="AB18" s="11">
        <v>7.0237835186265656</v>
      </c>
      <c r="AC18" s="345">
        <f t="shared" si="8"/>
        <v>6.2707835186265619</v>
      </c>
      <c r="AD18" s="348">
        <f t="shared" si="9"/>
        <v>2.5944197122604429E-2</v>
      </c>
    </row>
    <row r="19" spans="1:30" x14ac:dyDescent="0.2">
      <c r="A19" s="10" t="str">
        <f>name!D16</f>
        <v>42 Secretarial and related occupations</v>
      </c>
      <c r="B19" s="11">
        <f t="shared" si="10"/>
        <v>42.179140855691948</v>
      </c>
      <c r="C19" s="11">
        <f t="shared" si="10"/>
        <v>34.803811930536845</v>
      </c>
      <c r="D19" s="11">
        <f t="shared" si="10"/>
        <v>-7.3753289251550953</v>
      </c>
      <c r="E19" s="11">
        <f t="shared" si="10"/>
        <v>21.526865195170807</v>
      </c>
      <c r="F19" s="11">
        <f t="shared" si="10"/>
        <v>14.151536270015709</v>
      </c>
      <c r="G19" s="200">
        <f t="shared" si="3"/>
        <v>2.7871544543076165E-2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3.7847701560890767</v>
      </c>
      <c r="K19" s="11">
        <f t="array" ref="K19:K27">MMULT(aggregation!$B$13:$AA$21,C36:C61)</f>
        <v>5.8409877350892696</v>
      </c>
      <c r="L19" s="11">
        <f t="array" ref="L19:L27">MMULT(aggregation!$B$13:$AA$21,D36:D61)</f>
        <v>2.0562175790001929</v>
      </c>
      <c r="M19" s="11">
        <f t="array" ref="M19:M27">MMULT(aggregation!$B$13:$AA$21,E36:E61)</f>
        <v>2.688057661089982</v>
      </c>
      <c r="N19" s="11">
        <f t="array" ref="N19:N27">MMULT(aggregation!$B$13:$AA$21,F36:F61)</f>
        <v>4.7442752400901753</v>
      </c>
      <c r="O19" s="11"/>
      <c r="P19" s="10" t="str">
        <f>name!D16</f>
        <v>42 Secretarial and related occupations</v>
      </c>
      <c r="Q19" s="11">
        <v>1.6330524409666427</v>
      </c>
      <c r="R19" s="11">
        <v>2.5599472785770772</v>
      </c>
      <c r="S19" s="345">
        <f t="shared" si="4"/>
        <v>0.92689483761043445</v>
      </c>
      <c r="T19" s="345">
        <v>0.72805316642894635</v>
      </c>
      <c r="U19" s="345">
        <f t="shared" si="5"/>
        <v>1.6549480040393809</v>
      </c>
      <c r="V19" s="346">
        <f t="shared" si="6"/>
        <v>2.4883147876935574E-2</v>
      </c>
      <c r="X19" s="10" t="str">
        <f>name!B16</f>
        <v>Information technology</v>
      </c>
      <c r="Y19" s="11">
        <v>41.782999999999987</v>
      </c>
      <c r="Z19" s="11">
        <v>48.559000000000161</v>
      </c>
      <c r="AA19" s="345">
        <f t="shared" si="7"/>
        <v>6.7760000000001739</v>
      </c>
      <c r="AB19" s="11">
        <v>19.839911740896138</v>
      </c>
      <c r="AC19" s="345">
        <f t="shared" si="8"/>
        <v>26.615911740896312</v>
      </c>
      <c r="AD19" s="348">
        <f t="shared" si="9"/>
        <v>2.6241342606697637E-2</v>
      </c>
    </row>
    <row r="20" spans="1:30" x14ac:dyDescent="0.2">
      <c r="A20" s="10" t="str">
        <f>name!D17</f>
        <v>51 Skilled agricultural and related trades</v>
      </c>
      <c r="B20" s="11">
        <f t="shared" si="10"/>
        <v>18.355313409378681</v>
      </c>
      <c r="C20" s="11">
        <f t="shared" si="10"/>
        <v>22.637094965597395</v>
      </c>
      <c r="D20" s="11">
        <f t="shared" si="10"/>
        <v>4.2817815562187187</v>
      </c>
      <c r="E20" s="11">
        <f t="shared" si="10"/>
        <v>11.419629196738544</v>
      </c>
      <c r="F20" s="11">
        <f t="shared" si="10"/>
        <v>15.701410752957262</v>
      </c>
      <c r="G20" s="200">
        <f t="shared" si="3"/>
        <v>3.2775535854765447E-2</v>
      </c>
      <c r="H20" s="11"/>
      <c r="I20" s="11" t="str">
        <f t="shared" si="11"/>
        <v>Professional occupations</v>
      </c>
      <c r="J20" s="11">
        <v>22.899969980769185</v>
      </c>
      <c r="K20" s="11">
        <v>33.146478934120125</v>
      </c>
      <c r="L20" s="11">
        <v>10.246508953350943</v>
      </c>
      <c r="M20" s="11">
        <v>13.3128825133525</v>
      </c>
      <c r="N20" s="11">
        <v>23.559391466703445</v>
      </c>
      <c r="O20" s="11"/>
      <c r="P20" s="10" t="str">
        <f>name!D17</f>
        <v>51 Skilled agricultural and related trades</v>
      </c>
      <c r="Q20" s="11">
        <v>13.780005933182441</v>
      </c>
      <c r="R20" s="11">
        <v>16.089292487350114</v>
      </c>
      <c r="S20" s="345">
        <f t="shared" si="4"/>
        <v>2.3092865541676737</v>
      </c>
      <c r="T20" s="345">
        <v>7.5316403799511162</v>
      </c>
      <c r="U20" s="345">
        <f t="shared" si="5"/>
        <v>9.8409269341187908</v>
      </c>
      <c r="V20" s="346">
        <f t="shared" si="6"/>
        <v>2.9495627387645884E-2</v>
      </c>
      <c r="X20" s="10" t="str">
        <f>name!B17</f>
        <v>Finance and insurance</v>
      </c>
      <c r="Y20" s="11">
        <v>49.271000000000058</v>
      </c>
      <c r="Z20" s="11">
        <v>43.151000000000103</v>
      </c>
      <c r="AA20" s="345">
        <f t="shared" si="7"/>
        <v>-6.1199999999999548</v>
      </c>
      <c r="AB20" s="11">
        <v>22.373925479139952</v>
      </c>
      <c r="AC20" s="345">
        <f t="shared" si="8"/>
        <v>16.253925479139998</v>
      </c>
      <c r="AD20" s="348">
        <f t="shared" si="9"/>
        <v>2.5273196612070725E-2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59.628028743818142</v>
      </c>
      <c r="C21" s="11">
        <f t="shared" si="10"/>
        <v>61.975586634718141</v>
      </c>
      <c r="D21" s="11">
        <f t="shared" si="10"/>
        <v>2.347557890899993</v>
      </c>
      <c r="E21" s="11">
        <f t="shared" si="10"/>
        <v>23.62762987831999</v>
      </c>
      <c r="F21" s="11">
        <f t="shared" si="10"/>
        <v>25.975187769219986</v>
      </c>
      <c r="G21" s="200">
        <f t="shared" si="3"/>
        <v>2.2502128131803412E-2</v>
      </c>
      <c r="H21" s="11"/>
      <c r="I21" s="11" t="str">
        <f t="shared" si="11"/>
        <v>Associate professional occupations</v>
      </c>
      <c r="J21" s="11">
        <v>3.7036815993653915</v>
      </c>
      <c r="K21" s="11">
        <v>5.6925384376171859</v>
      </c>
      <c r="L21" s="11">
        <v>1.9888568382517939</v>
      </c>
      <c r="M21" s="11">
        <v>2.2921864406872681</v>
      </c>
      <c r="N21" s="11">
        <v>4.2810432789390616</v>
      </c>
      <c r="O21" s="11"/>
      <c r="P21" s="10" t="str">
        <f>name!D18</f>
        <v>52 Skilled metal, electrical and electronic trades</v>
      </c>
      <c r="Q21" s="11">
        <v>57.84799507557755</v>
      </c>
      <c r="R21" s="11">
        <v>56.207780595066211</v>
      </c>
      <c r="S21" s="345">
        <f t="shared" si="4"/>
        <v>-1.6402144805113394</v>
      </c>
      <c r="T21" s="345">
        <v>21.149714038782935</v>
      </c>
      <c r="U21" s="345">
        <f t="shared" si="5"/>
        <v>19.509499558271596</v>
      </c>
      <c r="V21" s="346">
        <f t="shared" si="6"/>
        <v>2.0990604801942592E-2</v>
      </c>
      <c r="X21" s="10" t="str">
        <f>name!B18</f>
        <v>Real estate</v>
      </c>
      <c r="Y21" s="11">
        <v>34.425999999999981</v>
      </c>
      <c r="Z21" s="11">
        <v>39.316000000000003</v>
      </c>
      <c r="AA21" s="345">
        <f t="shared" si="7"/>
        <v>4.8900000000000219</v>
      </c>
      <c r="AB21" s="11">
        <v>17.928535131723557</v>
      </c>
      <c r="AC21" s="345">
        <f t="shared" si="8"/>
        <v>22.818535131723579</v>
      </c>
      <c r="AD21" s="348">
        <f t="shared" si="9"/>
        <v>2.8342652910668287E-2</v>
      </c>
    </row>
    <row r="22" spans="1:30" x14ac:dyDescent="0.2">
      <c r="A22" s="10" t="str">
        <f>name!D19</f>
        <v>53 Skilled construction and building trades</v>
      </c>
      <c r="B22" s="11">
        <f t="shared" si="10"/>
        <v>59.233862347224012</v>
      </c>
      <c r="C22" s="11">
        <f t="shared" si="10"/>
        <v>60.865265298628138</v>
      </c>
      <c r="D22" s="11">
        <f t="shared" si="10"/>
        <v>1.6314029514041275</v>
      </c>
      <c r="E22" s="11">
        <f t="shared" si="10"/>
        <v>26.157721818165488</v>
      </c>
      <c r="F22" s="11">
        <f t="shared" si="10"/>
        <v>27.789124769569618</v>
      </c>
      <c r="G22" s="200">
        <f t="shared" si="3"/>
        <v>2.4683322804615493E-2</v>
      </c>
      <c r="H22" s="11"/>
      <c r="I22" s="11" t="str">
        <f t="shared" si="11"/>
        <v>Administrative and secretarial occupations</v>
      </c>
      <c r="J22" s="11">
        <v>1.2055240837148415</v>
      </c>
      <c r="K22" s="11">
        <v>2.08191924284049</v>
      </c>
      <c r="L22" s="11">
        <v>0.87639515912564825</v>
      </c>
      <c r="M22" s="11">
        <v>0.89288042364220288</v>
      </c>
      <c r="N22" s="11">
        <v>1.7692755827678512</v>
      </c>
      <c r="O22" s="11"/>
      <c r="P22" s="10" t="str">
        <f>name!D19</f>
        <v>53 Skilled construction and building trades</v>
      </c>
      <c r="Q22" s="11">
        <v>58.121504365345452</v>
      </c>
      <c r="R22" s="11">
        <v>59.56743151090074</v>
      </c>
      <c r="S22" s="345">
        <f t="shared" si="4"/>
        <v>1.445927145555288</v>
      </c>
      <c r="T22" s="345">
        <v>25.571659782688457</v>
      </c>
      <c r="U22" s="345">
        <f t="shared" si="5"/>
        <v>27.017586928243745</v>
      </c>
      <c r="V22" s="346">
        <f t="shared" si="6"/>
        <v>2.4605955900713017E-2</v>
      </c>
      <c r="X22" s="10" t="str">
        <f>name!B19</f>
        <v>Professional services</v>
      </c>
      <c r="Y22" s="11">
        <v>154.6579999999999</v>
      </c>
      <c r="Z22" s="11">
        <v>177.56700000000046</v>
      </c>
      <c r="AA22" s="345">
        <f t="shared" si="7"/>
        <v>22.90900000000056</v>
      </c>
      <c r="AB22" s="11">
        <v>80.673565861409855</v>
      </c>
      <c r="AC22" s="345">
        <f t="shared" si="8"/>
        <v>103.58256586141042</v>
      </c>
      <c r="AD22" s="348">
        <f t="shared" si="9"/>
        <v>2.8380547287949698E-2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37.069524929493014</v>
      </c>
      <c r="C23" s="11">
        <f t="shared" si="10"/>
        <v>39.785821336673983</v>
      </c>
      <c r="D23" s="11">
        <f t="shared" si="10"/>
        <v>2.7162964071809705</v>
      </c>
      <c r="E23" s="11">
        <f t="shared" si="10"/>
        <v>16.66277275343429</v>
      </c>
      <c r="F23" s="11">
        <f t="shared" si="10"/>
        <v>19.379069160615259</v>
      </c>
      <c r="G23" s="200">
        <f t="shared" si="3"/>
        <v>2.5056709822843359E-2</v>
      </c>
      <c r="H23" s="11"/>
      <c r="I23" s="11" t="str">
        <f t="shared" si="11"/>
        <v>Skilled trades occupations</v>
      </c>
      <c r="J23" s="11">
        <v>0.32533918179132315</v>
      </c>
      <c r="K23" s="11">
        <v>0.53059837664888432</v>
      </c>
      <c r="L23" s="11">
        <v>0.20525919485756117</v>
      </c>
      <c r="M23" s="11">
        <v>0.23854944263073891</v>
      </c>
      <c r="N23" s="11">
        <v>0.44380863748830002</v>
      </c>
      <c r="O23" s="11"/>
      <c r="P23" s="10" t="str">
        <f>name!D20</f>
        <v>54 Textiles, printing and other skilled trades</v>
      </c>
      <c r="Q23" s="11">
        <v>21.380259568017006</v>
      </c>
      <c r="R23" s="11">
        <v>22.467631087102287</v>
      </c>
      <c r="S23" s="345">
        <f t="shared" si="4"/>
        <v>1.0873715190852806</v>
      </c>
      <c r="T23" s="345">
        <v>7.1147266311578719</v>
      </c>
      <c r="U23" s="345">
        <f t="shared" si="5"/>
        <v>8.2020981502431525</v>
      </c>
      <c r="V23" s="346">
        <f t="shared" si="6"/>
        <v>1.9335223869837881E-2</v>
      </c>
      <c r="X23" s="10" t="str">
        <f>name!B20</f>
        <v>Support services</v>
      </c>
      <c r="Y23" s="11">
        <v>148.69700000000003</v>
      </c>
      <c r="Z23" s="11">
        <v>169.25999999999965</v>
      </c>
      <c r="AA23" s="345">
        <f t="shared" si="7"/>
        <v>20.562999999999619</v>
      </c>
      <c r="AB23" s="11">
        <v>74.387541562719107</v>
      </c>
      <c r="AC23" s="345">
        <f t="shared" si="8"/>
        <v>94.950541562718726</v>
      </c>
      <c r="AD23" s="348">
        <f t="shared" si="9"/>
        <v>2.7411647054842225E-2</v>
      </c>
    </row>
    <row r="24" spans="1:30" x14ac:dyDescent="0.2">
      <c r="A24" s="10" t="str">
        <f>name!D21</f>
        <v>61 Caring personal service occupations</v>
      </c>
      <c r="B24" s="11">
        <f t="shared" si="10"/>
        <v>139.11589787394402</v>
      </c>
      <c r="C24" s="11">
        <f t="shared" si="10"/>
        <v>165.04235179683121</v>
      </c>
      <c r="D24" s="11">
        <f t="shared" si="10"/>
        <v>25.926453922887184</v>
      </c>
      <c r="E24" s="11">
        <f t="shared" si="10"/>
        <v>84.86217330573659</v>
      </c>
      <c r="F24" s="11">
        <f t="shared" si="10"/>
        <v>110.78862722862377</v>
      </c>
      <c r="G24" s="200">
        <f t="shared" si="3"/>
        <v>3.225877281442413E-2</v>
      </c>
      <c r="H24" s="11"/>
      <c r="I24" s="11" t="str">
        <f t="shared" si="11"/>
        <v>Caring, leisure and other service occupations</v>
      </c>
      <c r="J24" s="11">
        <v>0.23789286341320631</v>
      </c>
      <c r="K24" s="11">
        <v>0.43838761832154483</v>
      </c>
      <c r="L24" s="11">
        <v>0.20049475490833851</v>
      </c>
      <c r="M24" s="11">
        <v>0.19149354741695049</v>
      </c>
      <c r="N24" s="11">
        <v>0.39198830232528908</v>
      </c>
      <c r="O24" s="11"/>
      <c r="P24" s="10" t="str">
        <f>name!D21</f>
        <v>61 Caring personal service occupations</v>
      </c>
      <c r="Q24" s="11">
        <v>26.244130117327401</v>
      </c>
      <c r="R24" s="11">
        <v>38.462268861317533</v>
      </c>
      <c r="S24" s="345">
        <f t="shared" si="4"/>
        <v>12.218138743990131</v>
      </c>
      <c r="T24" s="345">
        <v>14.899917453789108</v>
      </c>
      <c r="U24" s="345">
        <f t="shared" si="5"/>
        <v>27.118056197779239</v>
      </c>
      <c r="V24" s="346">
        <f t="shared" si="6"/>
        <v>3.0429591432097558E-2</v>
      </c>
      <c r="X24" s="10" t="str">
        <f>name!B21</f>
        <v>Public admin. and defence</v>
      </c>
      <c r="Y24" s="11">
        <v>75.84999999999971</v>
      </c>
      <c r="Z24" s="11">
        <v>79.80200000000012</v>
      </c>
      <c r="AA24" s="345">
        <f t="shared" si="7"/>
        <v>3.9520000000004103</v>
      </c>
      <c r="AB24" s="11">
        <v>37.884564841913601</v>
      </c>
      <c r="AC24" s="345">
        <f t="shared" si="8"/>
        <v>41.836564841914011</v>
      </c>
      <c r="AD24" s="348">
        <f t="shared" si="9"/>
        <v>2.7375312790114847E-2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47.914987048149207</v>
      </c>
      <c r="C25" s="11">
        <f t="shared" si="10"/>
        <v>50.658099507291233</v>
      </c>
      <c r="D25" s="11">
        <f t="shared" si="10"/>
        <v>2.7431124591420364</v>
      </c>
      <c r="E25" s="11">
        <f t="shared" si="10"/>
        <v>24.977817297202495</v>
      </c>
      <c r="F25" s="11">
        <f t="shared" si="10"/>
        <v>27.720929756344528</v>
      </c>
      <c r="G25" s="200">
        <f t="shared" si="3"/>
        <v>2.8365627654171943E-2</v>
      </c>
      <c r="H25" s="11"/>
      <c r="I25" s="11" t="str">
        <f t="shared" si="11"/>
        <v>Sales and customer service occupations</v>
      </c>
      <c r="J25" s="11">
        <v>0.43508877380949695</v>
      </c>
      <c r="K25" s="11">
        <v>0.69456972817012463</v>
      </c>
      <c r="L25" s="11">
        <v>0.25948095436062768</v>
      </c>
      <c r="M25" s="11">
        <v>0.26483200704715448</v>
      </c>
      <c r="N25" s="11">
        <v>0.52431296140778216</v>
      </c>
      <c r="O25" s="11"/>
      <c r="P25" s="10" t="str">
        <f>name!D22</f>
        <v>62 Leisure, travel and related personal service occupations</v>
      </c>
      <c r="Q25" s="11">
        <v>14.710122891915931</v>
      </c>
      <c r="R25" s="11">
        <v>17.60096335455232</v>
      </c>
      <c r="S25" s="345">
        <f t="shared" si="4"/>
        <v>2.8908404626363886</v>
      </c>
      <c r="T25" s="345">
        <v>7.0593070555574897</v>
      </c>
      <c r="U25" s="345">
        <f t="shared" si="5"/>
        <v>9.9501475181938783</v>
      </c>
      <c r="V25" s="346">
        <f t="shared" si="6"/>
        <v>2.6475804901934685E-2</v>
      </c>
      <c r="X25" s="10" t="str">
        <f>name!B22</f>
        <v>Education</v>
      </c>
      <c r="Y25" s="11">
        <v>176.68400000000003</v>
      </c>
      <c r="Z25" s="11">
        <v>178.82099999999997</v>
      </c>
      <c r="AA25" s="345">
        <f t="shared" si="7"/>
        <v>2.1369999999999436</v>
      </c>
      <c r="AB25" s="11">
        <v>92.911912552761692</v>
      </c>
      <c r="AC25" s="345">
        <f t="shared" si="8"/>
        <v>95.048912552761635</v>
      </c>
      <c r="AD25" s="348">
        <f t="shared" si="9"/>
        <v>2.8571307679699398E-2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2.3060321629068659</v>
      </c>
      <c r="C26" s="11">
        <f t="shared" si="10"/>
        <v>2.013892438591717</v>
      </c>
      <c r="D26" s="11">
        <f t="shared" si="10"/>
        <v>-0.2921397243151489</v>
      </c>
      <c r="E26" s="11">
        <f t="shared" si="10"/>
        <v>0.96271686250716149</v>
      </c>
      <c r="F26" s="11">
        <f t="shared" si="10"/>
        <v>0.67057713819201248</v>
      </c>
      <c r="G26" s="200">
        <f t="shared" si="3"/>
        <v>2.3531189225866278E-2</v>
      </c>
      <c r="H26" s="11"/>
      <c r="I26" s="11" t="str">
        <f t="shared" si="11"/>
        <v>Process, plant and machine operatives</v>
      </c>
      <c r="J26" s="11">
        <v>0.27720645671325128</v>
      </c>
      <c r="K26" s="11">
        <v>0.58965811521315614</v>
      </c>
      <c r="L26" s="11">
        <v>0.31245165849990486</v>
      </c>
      <c r="M26" s="11">
        <v>0.26815702332462821</v>
      </c>
      <c r="N26" s="11">
        <v>0.58060868182453307</v>
      </c>
      <c r="O26" s="11"/>
      <c r="P26" s="10" t="str">
        <f>name!D23</f>
        <v>63 Community and civil enforcement occupations</v>
      </c>
      <c r="Q26" s="11">
        <v>1.7297033501108989</v>
      </c>
      <c r="R26" s="11">
        <v>1.2438122873477842</v>
      </c>
      <c r="S26" s="345">
        <f t="shared" si="4"/>
        <v>-0.48589106276311478</v>
      </c>
      <c r="T26" s="345">
        <v>0.4932306267276681</v>
      </c>
      <c r="U26" s="345">
        <f t="shared" si="5"/>
        <v>7.3395639645533195E-3</v>
      </c>
      <c r="V26" s="346">
        <f t="shared" si="6"/>
        <v>1.6865850183907849E-2</v>
      </c>
      <c r="X26" s="10" t="str">
        <f>name!B23</f>
        <v>Health and social work</v>
      </c>
      <c r="Y26" s="11">
        <v>249.79599999999991</v>
      </c>
      <c r="Z26" s="11">
        <v>278.3950000000001</v>
      </c>
      <c r="AA26" s="345">
        <f t="shared" si="7"/>
        <v>28.599000000000188</v>
      </c>
      <c r="AB26" s="11">
        <v>145.68395783169601</v>
      </c>
      <c r="AC26" s="345">
        <f t="shared" si="8"/>
        <v>174.28295783169619</v>
      </c>
      <c r="AD26" s="348">
        <f t="shared" si="9"/>
        <v>3.1104304681276007E-2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116.68295948537934</v>
      </c>
      <c r="C27" s="11">
        <f t="shared" si="12"/>
        <v>103.57518672590128</v>
      </c>
      <c r="D27" s="11">
        <f t="shared" si="12"/>
        <v>-13.107772759478067</v>
      </c>
      <c r="E27" s="11">
        <f t="shared" si="12"/>
        <v>47.231464326566162</v>
      </c>
      <c r="F27" s="11">
        <f t="shared" si="12"/>
        <v>34.123691567088102</v>
      </c>
      <c r="G27" s="200">
        <f t="shared" si="3"/>
        <v>2.2917595368079136E-2</v>
      </c>
      <c r="H27" s="11"/>
      <c r="I27" s="11" t="str">
        <f t="shared" si="11"/>
        <v>Elementary occupations</v>
      </c>
      <c r="J27" s="11">
        <v>0.15914957309283362</v>
      </c>
      <c r="K27" s="11">
        <v>0.24596901023971765</v>
      </c>
      <c r="L27" s="11">
        <v>8.6819437146884032E-2</v>
      </c>
      <c r="M27" s="11">
        <v>0.11733691922908859</v>
      </c>
      <c r="N27" s="11">
        <v>0.20415635637597263</v>
      </c>
      <c r="O27" s="11"/>
      <c r="P27" s="10" t="str">
        <f>name!D24</f>
        <v>71 Sales occupations</v>
      </c>
      <c r="Q27" s="11">
        <v>52.581940209124014</v>
      </c>
      <c r="R27" s="11">
        <v>49.924324132156151</v>
      </c>
      <c r="S27" s="345">
        <f t="shared" si="4"/>
        <v>-2.6576160769678623</v>
      </c>
      <c r="T27" s="345">
        <v>16.745149788332323</v>
      </c>
      <c r="U27" s="345">
        <f t="shared" si="5"/>
        <v>14.087533711364461</v>
      </c>
      <c r="V27" s="346">
        <f t="shared" si="6"/>
        <v>1.8601764765624029E-2</v>
      </c>
      <c r="X27" s="10" t="str">
        <f>name!B24</f>
        <v>Arts and entertainment</v>
      </c>
      <c r="Y27" s="11">
        <v>59.181000000000033</v>
      </c>
      <c r="Z27" s="11">
        <v>63.406000000000006</v>
      </c>
      <c r="AA27" s="345">
        <f t="shared" si="7"/>
        <v>4.224999999999973</v>
      </c>
      <c r="AB27" s="11">
        <v>30.246647141821061</v>
      </c>
      <c r="AC27" s="345">
        <f t="shared" si="8"/>
        <v>34.471647141821038</v>
      </c>
      <c r="AD27" s="348">
        <f t="shared" si="9"/>
        <v>2.7904183666743521E-2</v>
      </c>
    </row>
    <row r="28" spans="1:30" x14ac:dyDescent="0.2">
      <c r="A28" s="10" t="str">
        <f>name!D25</f>
        <v>72 Customer service occupations</v>
      </c>
      <c r="B28" s="11">
        <f t="shared" si="12"/>
        <v>30.2976293836489</v>
      </c>
      <c r="C28" s="11">
        <f t="shared" si="12"/>
        <v>44.069351366154656</v>
      </c>
      <c r="D28" s="11">
        <f t="shared" si="12"/>
        <v>13.771721982505762</v>
      </c>
      <c r="E28" s="11">
        <f t="shared" si="12"/>
        <v>18.149452515153705</v>
      </c>
      <c r="F28" s="11">
        <f t="shared" si="12"/>
        <v>31.921174497659468</v>
      </c>
      <c r="G28" s="200">
        <f t="shared" si="3"/>
        <v>3.1788298675596849E-2</v>
      </c>
      <c r="H28" s="11"/>
      <c r="O28" s="11"/>
      <c r="P28" s="10" t="str">
        <f>name!D25</f>
        <v>72 Customer service occupations</v>
      </c>
      <c r="Q28" s="11">
        <v>10.47715985650993</v>
      </c>
      <c r="R28" s="11">
        <v>17.394993338552055</v>
      </c>
      <c r="S28" s="345">
        <f t="shared" si="4"/>
        <v>6.9178334820421252</v>
      </c>
      <c r="T28" s="345">
        <v>5.0880825350294554</v>
      </c>
      <c r="U28" s="345">
        <f t="shared" si="5"/>
        <v>12.005916017071581</v>
      </c>
      <c r="V28" s="346">
        <f t="shared" si="6"/>
        <v>2.6740802599970914E-2</v>
      </c>
      <c r="X28" s="10" t="str">
        <f>name!B25</f>
        <v>Other services</v>
      </c>
      <c r="Y28" s="11">
        <v>61.687000000000097</v>
      </c>
      <c r="Z28" s="11">
        <v>59.572000000000003</v>
      </c>
      <c r="AA28" s="345">
        <f t="shared" si="7"/>
        <v>-2.1150000000000944</v>
      </c>
      <c r="AB28" s="11">
        <v>30.841921196960236</v>
      </c>
      <c r="AC28" s="345">
        <f t="shared" si="8"/>
        <v>28.726921196960141</v>
      </c>
      <c r="AD28" s="348">
        <f t="shared" si="9"/>
        <v>2.739849038627451E-2</v>
      </c>
    </row>
    <row r="29" spans="1:30" x14ac:dyDescent="0.2">
      <c r="A29" s="10" t="str">
        <f>name!D26</f>
        <v>81 Process, plant and machine operatives</v>
      </c>
      <c r="B29" s="11">
        <f t="shared" si="12"/>
        <v>28.266820235084118</v>
      </c>
      <c r="C29" s="11">
        <f t="shared" si="12"/>
        <v>35.738880189438973</v>
      </c>
      <c r="D29" s="11">
        <f t="shared" si="12"/>
        <v>7.4720599543548527</v>
      </c>
      <c r="E29" s="11">
        <f t="shared" si="12"/>
        <v>13.090462099438046</v>
      </c>
      <c r="F29" s="11">
        <f t="shared" si="12"/>
        <v>20.562522053792893</v>
      </c>
      <c r="G29" s="200">
        <f t="shared" si="3"/>
        <v>2.569522972202809E-2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23.866591026836527</v>
      </c>
      <c r="R29" s="11">
        <v>30.449899480904115</v>
      </c>
      <c r="S29" s="345">
        <f t="shared" si="4"/>
        <v>6.5833084540675877</v>
      </c>
      <c r="T29" s="345">
        <v>10.673241826174579</v>
      </c>
      <c r="U29" s="345">
        <f t="shared" si="5"/>
        <v>17.256550280242166</v>
      </c>
      <c r="V29" s="346">
        <f t="shared" si="6"/>
        <v>2.4948370587649427E-2</v>
      </c>
      <c r="X29" s="231" t="str">
        <f>name!B3</f>
        <v>All industries</v>
      </c>
      <c r="Y29" s="34">
        <f>SUM(Y7:Y28)</f>
        <v>1953.5589999999986</v>
      </c>
      <c r="Z29" s="34">
        <f>SUM(Z7:Z28)</f>
        <v>2105.029</v>
      </c>
      <c r="AA29" s="349">
        <f t="shared" si="7"/>
        <v>151.47000000000139</v>
      </c>
      <c r="AB29" s="34">
        <f>SUM(AB7:AB28)</f>
        <v>976.15365488554312</v>
      </c>
      <c r="AC29" s="349">
        <f t="shared" si="8"/>
        <v>1127.6236548855445</v>
      </c>
      <c r="AD29" s="350">
        <f t="shared" si="9"/>
        <v>2.7385029191845822E-2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61.416302522330703</v>
      </c>
      <c r="C30" s="11">
        <f t="shared" si="12"/>
        <v>66.170905561004204</v>
      </c>
      <c r="D30" s="11">
        <f t="shared" si="12"/>
        <v>4.7546030386734968</v>
      </c>
      <c r="E30" s="11">
        <f t="shared" si="12"/>
        <v>34.49415644638804</v>
      </c>
      <c r="F30" s="11">
        <f t="shared" si="12"/>
        <v>39.248759485061534</v>
      </c>
      <c r="G30" s="200">
        <f t="shared" si="3"/>
        <v>3.0161907451815129E-2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32.270564319127125</v>
      </c>
      <c r="K30" s="11">
        <f t="array" ref="K30:K38">MMULT(aggregation!$B$13:$AA$21,C65:C90)</f>
        <v>49.451066093475731</v>
      </c>
      <c r="L30" s="11">
        <f t="array" ref="L30:L38">MMULT(aggregation!$B$13:$AA$21,D65:D90)</f>
        <v>17.180501774348606</v>
      </c>
      <c r="M30" s="11">
        <f t="array" ref="M30:M38">MMULT(aggregation!$B$13:$AA$21,E65:E90)</f>
        <v>22.776550000057831</v>
      </c>
      <c r="N30" s="11">
        <f t="array" ref="N30:N38">MMULT(aggregation!$B$13:$AA$21,F65:F90)</f>
        <v>39.957051774406438</v>
      </c>
      <c r="O30" s="11"/>
      <c r="P30" s="10" t="str">
        <f>name!D27</f>
        <v>82 Transport and mobile machine drivers and operatives</v>
      </c>
      <c r="Q30" s="11">
        <v>56.501361018628756</v>
      </c>
      <c r="R30" s="11">
        <v>57.611827611982726</v>
      </c>
      <c r="S30" s="345">
        <f t="shared" si="4"/>
        <v>1.1104665933539692</v>
      </c>
      <c r="T30" s="345">
        <v>30.075478275081526</v>
      </c>
      <c r="U30" s="345">
        <f t="shared" si="5"/>
        <v>31.185944868435495</v>
      </c>
      <c r="V30" s="346">
        <f t="shared" si="6"/>
        <v>2.8859774395530113E-2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23.053921517805449</v>
      </c>
      <c r="C31" s="11">
        <f t="shared" si="12"/>
        <v>19.073427346087659</v>
      </c>
      <c r="D31" s="11">
        <f t="shared" si="12"/>
        <v>-3.9804941717177913</v>
      </c>
      <c r="E31" s="11">
        <f t="shared" si="12"/>
        <v>7.2175382701740425</v>
      </c>
      <c r="F31" s="11">
        <f t="shared" si="12"/>
        <v>3.2370440984562521</v>
      </c>
      <c r="G31" s="200">
        <f t="shared" si="3"/>
        <v>1.832382229458096E-2</v>
      </c>
      <c r="H31" s="11"/>
      <c r="I31" s="11" t="str">
        <f>I20</f>
        <v>Professional occupations</v>
      </c>
      <c r="J31" s="11">
        <v>123.62516094082353</v>
      </c>
      <c r="K31" s="11">
        <v>176.33166962909078</v>
      </c>
      <c r="L31" s="11">
        <v>52.706508688267249</v>
      </c>
      <c r="M31" s="11">
        <v>75.454176325012241</v>
      </c>
      <c r="N31" s="11">
        <v>128.16068501327948</v>
      </c>
      <c r="O31" s="11"/>
      <c r="P31" s="10" t="str">
        <f>name!D28</f>
        <v>91 Elementary trades and related occupations</v>
      </c>
      <c r="Q31" s="11">
        <v>19.446562094740564</v>
      </c>
      <c r="R31" s="11">
        <v>16.028117024526928</v>
      </c>
      <c r="S31" s="345">
        <f t="shared" si="4"/>
        <v>-3.418445070213636</v>
      </c>
      <c r="T31" s="345">
        <v>5.4187519771183208</v>
      </c>
      <c r="U31" s="345">
        <f t="shared" si="5"/>
        <v>2.0003069069046848</v>
      </c>
      <c r="V31" s="346">
        <f t="shared" si="6"/>
        <v>1.6521903336709665E-2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179.42270422032536</v>
      </c>
      <c r="C32" s="11">
        <f t="shared" si="12"/>
        <v>178.18669421767692</v>
      </c>
      <c r="D32" s="11">
        <f t="shared" si="12"/>
        <v>-1.2360100026484417</v>
      </c>
      <c r="E32" s="11">
        <f t="shared" si="12"/>
        <v>87.894506427174591</v>
      </c>
      <c r="F32" s="11">
        <f t="shared" si="12"/>
        <v>86.658496424526163</v>
      </c>
      <c r="G32" s="200">
        <f t="shared" ref="G32" si="13">IF(B32&gt;0,(1+(E32/B32))^(1/($C$6-$B$6))-1,0)</f>
        <v>2.6935817645201476E-2</v>
      </c>
      <c r="H32" s="11"/>
      <c r="I32" s="11" t="str">
        <f>I21</f>
        <v>Associate professional occupations</v>
      </c>
      <c r="J32" s="11">
        <v>39.842962945753285</v>
      </c>
      <c r="K32" s="11">
        <v>56.635116704705155</v>
      </c>
      <c r="L32" s="11">
        <v>16.792153758951876</v>
      </c>
      <c r="M32" s="11">
        <v>23.721473881058934</v>
      </c>
      <c r="N32" s="11">
        <v>40.51362764001081</v>
      </c>
      <c r="O32" s="11"/>
      <c r="P32" s="10" t="str">
        <f>name!D29</f>
        <v>92 Elementary administration and service occupations</v>
      </c>
      <c r="Q32" s="11">
        <v>85.49016253192984</v>
      </c>
      <c r="R32" s="11">
        <v>86.342035428157175</v>
      </c>
      <c r="S32" s="345">
        <f t="shared" ref="S32" si="14">R32-Q32</f>
        <v>0.85187289622733431</v>
      </c>
      <c r="T32" s="345">
        <v>34.840926022529793</v>
      </c>
      <c r="U32" s="345">
        <f>SUM(S32:T32)</f>
        <v>35.692798918757127</v>
      </c>
      <c r="V32" s="346">
        <f t="shared" ref="V32" si="15">IF(Q32&gt;0,(1+(T32/Q32))^(1/($C$6-$B$6))-1,0)</f>
        <v>2.3051383106240442E-2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1953.5589999999995</v>
      </c>
      <c r="C33" s="11">
        <f>SUM(C62,C91,C120,C149,C178,C207,C236,C265,C294)</f>
        <v>2105.029</v>
      </c>
      <c r="D33" s="11">
        <f t="shared" si="12"/>
        <v>151.47000000000068</v>
      </c>
      <c r="E33" s="11">
        <f t="shared" si="12"/>
        <v>976.15365488554301</v>
      </c>
      <c r="F33" s="11">
        <f t="shared" si="12"/>
        <v>1127.6236548855438</v>
      </c>
      <c r="G33" s="200">
        <f t="shared" si="3"/>
        <v>2.7385029191845822E-2</v>
      </c>
      <c r="H33" s="11"/>
      <c r="I33" s="11" t="str">
        <f>I22</f>
        <v>Administrative and secretarial occupations</v>
      </c>
      <c r="J33" s="11">
        <v>14.003081099333858</v>
      </c>
      <c r="K33" s="11">
        <v>21.266012440490044</v>
      </c>
      <c r="L33" s="11">
        <v>7.2629313411561851</v>
      </c>
      <c r="M33" s="11">
        <v>9.8588037744582806</v>
      </c>
      <c r="N33" s="11">
        <v>17.121735115614463</v>
      </c>
      <c r="O33" s="11"/>
      <c r="P33" s="10" t="str">
        <f>name!D3</f>
        <v>All occupations</v>
      </c>
      <c r="Q33" s="11">
        <f>SUM(Q7:Q32)</f>
        <v>993.53934461937479</v>
      </c>
      <c r="R33" s="11">
        <f>SUM(R7:R32)</f>
        <v>1073.000575430877</v>
      </c>
      <c r="S33" s="345">
        <f>R33-Q33</f>
        <v>79.461230811502219</v>
      </c>
      <c r="T33" s="11">
        <f>SUM(T7:T32)</f>
        <v>416.35219130909695</v>
      </c>
      <c r="U33" s="345">
        <f>SUM(S33:T33)</f>
        <v>495.81342212059917</v>
      </c>
      <c r="V33" s="346">
        <f t="shared" si="6"/>
        <v>2.3607302575914479E-2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4.0531968679343144</v>
      </c>
      <c r="K34" s="11">
        <v>7.9208652955498833</v>
      </c>
      <c r="L34" s="11">
        <v>3.8676684276155688</v>
      </c>
      <c r="M34" s="11">
        <v>3.1835109114347491</v>
      </c>
      <c r="N34" s="11">
        <v>7.0511793390503179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8.4108254967925653</v>
      </c>
      <c r="K35" s="11">
        <v>15.03933231664938</v>
      </c>
      <c r="L35" s="11">
        <v>6.6285068198568169</v>
      </c>
      <c r="M35" s="11">
        <v>7.0721248811410362</v>
      </c>
      <c r="N35" s="11">
        <v>13.700631700997853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2.782653797883889</v>
      </c>
      <c r="C36" s="11">
        <v>3.8858771053039747</v>
      </c>
      <c r="D36" s="11">
        <f>C36-B36</f>
        <v>1.1032233074200857</v>
      </c>
      <c r="E36" s="11">
        <v>1.7288792615129409</v>
      </c>
      <c r="F36" s="11">
        <f>SUM(D36:E36)</f>
        <v>2.8321025689330268</v>
      </c>
      <c r="G36" s="200">
        <f>IF(B36&gt;0,(1+(E36/B36))^(1/($C$6-$B$6))-1,0)</f>
        <v>3.2739998546076565E-2</v>
      </c>
      <c r="I36" s="11" t="str">
        <f t="shared" si="17"/>
        <v>Sales and customer service occupations</v>
      </c>
      <c r="J36" s="11">
        <v>6.4712282681029496</v>
      </c>
      <c r="K36" s="11">
        <v>11.03750497995569</v>
      </c>
      <c r="L36" s="11">
        <v>4.5662767118527405</v>
      </c>
      <c r="M36" s="11">
        <v>4.247248580572661</v>
      </c>
      <c r="N36" s="11">
        <v>8.8135252924253997</v>
      </c>
      <c r="P36" s="10" t="str">
        <f>name!D4</f>
        <v>11 Corporate managers and directors</v>
      </c>
      <c r="Q36" s="11">
        <v>59.126428472937839</v>
      </c>
      <c r="R36" s="11">
        <v>69.110638338641706</v>
      </c>
      <c r="S36" s="345">
        <f>R36-Q36</f>
        <v>9.9842098657038676</v>
      </c>
      <c r="T36" s="345">
        <v>36.497598239603825</v>
      </c>
      <c r="U36" s="345">
        <f>SUM(S36:T36)</f>
        <v>46.481808105307692</v>
      </c>
      <c r="V36" s="346">
        <f>IF(Q36&gt;0,(1+(T36/Q36))^(1/($C$6-$B$6))-1,0)</f>
        <v>3.256886449780505E-2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1.002116358205188</v>
      </c>
      <c r="C37" s="11">
        <v>1.9551106297852952</v>
      </c>
      <c r="D37" s="11">
        <f t="shared" ref="D37:D60" si="25">C37-B37</f>
        <v>0.95299427158010719</v>
      </c>
      <c r="E37" s="11">
        <v>0.9591783995770411</v>
      </c>
      <c r="F37" s="11">
        <f t="shared" ref="F37:F60" si="26">SUM(D37:E37)</f>
        <v>1.9121726711571483</v>
      </c>
      <c r="G37" s="200">
        <f t="shared" ref="G37:G62" si="27">IF(B37&gt;0,(1+(E37/B37))^(1/($C$6-$B$6))-1,0)</f>
        <v>4.5783168500472593E-2</v>
      </c>
      <c r="I37" s="11" t="str">
        <f t="shared" si="17"/>
        <v>Process, plant and machine operatives</v>
      </c>
      <c r="J37" s="11">
        <v>1.9960481730092265</v>
      </c>
      <c r="K37" s="11">
        <v>3.8817043305244554</v>
      </c>
      <c r="L37" s="11">
        <v>1.8856561575152289</v>
      </c>
      <c r="M37" s="11">
        <v>1.7310121839249637</v>
      </c>
      <c r="N37" s="11">
        <v>3.6166683414401923</v>
      </c>
      <c r="P37" s="10" t="str">
        <f>name!D5</f>
        <v>12 Other managers and proprietors</v>
      </c>
      <c r="Q37" s="11">
        <v>31.089170663923241</v>
      </c>
      <c r="R37" s="11">
        <v>44.950870050696167</v>
      </c>
      <c r="S37" s="345">
        <f t="shared" ref="S37:S60" si="28">R37-Q37</f>
        <v>13.861699386772926</v>
      </c>
      <c r="T37" s="345">
        <v>25.632411585591424</v>
      </c>
      <c r="U37" s="345">
        <f t="shared" ref="U37:U60" si="29">SUM(S37:T37)</f>
        <v>39.494110972364354</v>
      </c>
      <c r="V37" s="346">
        <f t="shared" ref="V37:V62" si="30">IF(Q37&gt;0,(1+(T37/Q37))^(1/($C$6-$B$6))-1,0)</f>
        <v>4.0900650643073799E-2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6.8657247898635942</v>
      </c>
      <c r="C38" s="11">
        <v>9.8783154802017723</v>
      </c>
      <c r="D38" s="11">
        <f t="shared" si="25"/>
        <v>3.0125906903381781</v>
      </c>
      <c r="E38" s="11">
        <v>3.2243445284144001</v>
      </c>
      <c r="F38" s="11">
        <f t="shared" si="26"/>
        <v>6.2369352187525777</v>
      </c>
      <c r="G38" s="200">
        <f t="shared" si="27"/>
        <v>2.5999582207177241E-2</v>
      </c>
      <c r="I38" s="11" t="str">
        <f t="shared" si="17"/>
        <v>Elementary occupations</v>
      </c>
      <c r="J38" s="11">
        <v>5.3916107563514961</v>
      </c>
      <c r="K38" s="11">
        <v>9.8971128997515123</v>
      </c>
      <c r="L38" s="11">
        <v>4.5055021434000162</v>
      </c>
      <c r="M38" s="11">
        <v>4.3505467659414663</v>
      </c>
      <c r="N38" s="11">
        <v>8.8560489093414834</v>
      </c>
      <c r="P38" s="10" t="str">
        <f>name!D6</f>
        <v>21 Science, research, engineering and technology professionals</v>
      </c>
      <c r="Q38" s="11">
        <v>30.145955972886512</v>
      </c>
      <c r="R38" s="11">
        <v>42.29144172505039</v>
      </c>
      <c r="S38" s="345">
        <f t="shared" si="28"/>
        <v>12.145485752163879</v>
      </c>
      <c r="T38" s="345">
        <v>18.934153737999129</v>
      </c>
      <c r="U38" s="345">
        <f t="shared" si="29"/>
        <v>31.079639490163007</v>
      </c>
      <c r="V38" s="346">
        <f t="shared" si="30"/>
        <v>3.3027217787567897E-2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5.1499922328459151</v>
      </c>
      <c r="C39" s="11">
        <v>7.876404293052409</v>
      </c>
      <c r="D39" s="11">
        <f t="shared" si="25"/>
        <v>2.7264120602064938</v>
      </c>
      <c r="E39" s="11">
        <v>3.3845717177847812</v>
      </c>
      <c r="F39" s="11">
        <f t="shared" si="26"/>
        <v>6.110983777991275</v>
      </c>
      <c r="G39" s="200">
        <f t="shared" si="27"/>
        <v>3.4248701224433242E-2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63.411076579181795</v>
      </c>
      <c r="R39" s="11">
        <v>73.01376064978021</v>
      </c>
      <c r="S39" s="345">
        <f t="shared" si="28"/>
        <v>9.6026840705984142</v>
      </c>
      <c r="T39" s="345">
        <v>40.247944049113499</v>
      </c>
      <c r="U39" s="345">
        <f t="shared" si="29"/>
        <v>49.850628119711914</v>
      </c>
      <c r="V39" s="346">
        <f t="shared" si="30"/>
        <v>3.3307222488258681E-2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8.116307464656586</v>
      </c>
      <c r="C40" s="11">
        <v>10.615650496716675</v>
      </c>
      <c r="D40" s="11">
        <f>C40-B40</f>
        <v>2.4993430320600893</v>
      </c>
      <c r="E40" s="11">
        <v>4.8035312649052413</v>
      </c>
      <c r="F40" s="11">
        <f>SUM(D40:E40)</f>
        <v>7.3028742969653306</v>
      </c>
      <c r="G40" s="200">
        <f>IF(B40&gt;0,(1+(E40/B40))^(1/($C$6-$B$6))-1,0)</f>
        <v>3.147785105103118E-2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63.188979782729675</v>
      </c>
      <c r="R40" s="11">
        <v>68.85530367499878</v>
      </c>
      <c r="S40" s="345">
        <f t="shared" si="28"/>
        <v>5.666323892269105</v>
      </c>
      <c r="T40" s="345">
        <v>36.333167550696921</v>
      </c>
      <c r="U40" s="345">
        <f t="shared" si="29"/>
        <v>41.999491442966026</v>
      </c>
      <c r="V40" s="346">
        <f t="shared" si="30"/>
        <v>3.0746557380895601E-2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2.7679454934030896</v>
      </c>
      <c r="C41" s="11">
        <v>4.7761086641492732</v>
      </c>
      <c r="D41" s="11">
        <f t="shared" si="25"/>
        <v>2.0081631707461836</v>
      </c>
      <c r="E41" s="11">
        <v>1.9004350022480783</v>
      </c>
      <c r="F41" s="11">
        <f t="shared" si="26"/>
        <v>3.908598172994262</v>
      </c>
      <c r="G41" s="200">
        <f t="shared" si="27"/>
        <v>3.5461400656640052E-2</v>
      </c>
      <c r="I41" s="11" t="str">
        <f>I30</f>
        <v>Managers, directors and senior officials</v>
      </c>
      <c r="J41" s="11">
        <f t="array" ref="J41:J49">MMULT(aggregation!$B$13:$AA$21,B94:B119)</f>
        <v>65.474668186755295</v>
      </c>
      <c r="K41" s="11">
        <f t="array" ref="K41:K49">MMULT(aggregation!$B$13:$AA$21,C94:C119)</f>
        <v>81.824013583188844</v>
      </c>
      <c r="L41" s="11">
        <f t="array" ref="L41:L49">MMULT(aggregation!$B$13:$AA$21,D94:D119)</f>
        <v>16.349345396433556</v>
      </c>
      <c r="M41" s="11">
        <f t="array" ref="M41:M49">MMULT(aggregation!$B$13:$AA$21,E94:E119)</f>
        <v>43.198645590803984</v>
      </c>
      <c r="N41" s="11">
        <f t="array" ref="N41:N49">MMULT(aggregation!$B$13:$AA$21,F94:F119)</f>
        <v>59.54799098723754</v>
      </c>
      <c r="P41" s="10" t="str">
        <f>name!D9</f>
        <v>24 Business, media and public service professionals</v>
      </c>
      <c r="Q41" s="11">
        <v>62.647944628776706</v>
      </c>
      <c r="R41" s="11">
        <v>79.488778014223044</v>
      </c>
      <c r="S41" s="345">
        <f t="shared" si="28"/>
        <v>16.840833385446338</v>
      </c>
      <c r="T41" s="345">
        <v>38.997468999040663</v>
      </c>
      <c r="U41" s="345">
        <f t="shared" si="29"/>
        <v>55.838302384487001</v>
      </c>
      <c r="V41" s="346">
        <f t="shared" si="30"/>
        <v>3.2790094665559932E-2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0.88797519897932597</v>
      </c>
      <c r="C42" s="11">
        <v>1.3946400791004778</v>
      </c>
      <c r="D42" s="11">
        <f t="shared" si="25"/>
        <v>0.50666488012115185</v>
      </c>
      <c r="E42" s="11">
        <v>0.5217163322942725</v>
      </c>
      <c r="F42" s="11">
        <f t="shared" si="26"/>
        <v>1.0283812124154244</v>
      </c>
      <c r="G42" s="200">
        <f t="shared" si="27"/>
        <v>3.1291766042132796E-2</v>
      </c>
      <c r="I42" s="11" t="str">
        <f>I31</f>
        <v>Professional occupations</v>
      </c>
      <c r="J42" s="11">
        <v>149.52178181328532</v>
      </c>
      <c r="K42" s="11">
        <v>169.84977015995818</v>
      </c>
      <c r="L42" s="11">
        <v>20.327988346672853</v>
      </c>
      <c r="M42" s="11">
        <v>80.027954582002337</v>
      </c>
      <c r="N42" s="11">
        <v>100.35594292867519</v>
      </c>
      <c r="P42" s="10" t="str">
        <f>name!D10</f>
        <v>31 Science, engineering and technology associate professionals</v>
      </c>
      <c r="Q42" s="11">
        <v>11.13976520763058</v>
      </c>
      <c r="R42" s="11">
        <v>13.705733329982458</v>
      </c>
      <c r="S42" s="345">
        <f t="shared" si="28"/>
        <v>2.5659681223518778</v>
      </c>
      <c r="T42" s="345">
        <v>6.1063336965394184</v>
      </c>
      <c r="U42" s="345">
        <f t="shared" si="29"/>
        <v>8.6723018188912953</v>
      </c>
      <c r="V42" s="346">
        <f t="shared" si="30"/>
        <v>2.9566308618176107E-2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0.18863162268627406</v>
      </c>
      <c r="C43" s="11">
        <v>0.33612037744677481</v>
      </c>
      <c r="D43" s="11">
        <f t="shared" si="25"/>
        <v>0.14748875476050075</v>
      </c>
      <c r="E43" s="11">
        <v>0.16341240780957617</v>
      </c>
      <c r="F43" s="11">
        <f t="shared" si="26"/>
        <v>0.31090116257007694</v>
      </c>
      <c r="G43" s="200">
        <f t="shared" si="27"/>
        <v>4.247464026204617E-2</v>
      </c>
      <c r="I43" s="11" t="str">
        <f>I32</f>
        <v>Associate professional occupations</v>
      </c>
      <c r="J43" s="11">
        <v>80.97475181624597</v>
      </c>
      <c r="K43" s="11">
        <v>94.225065105706648</v>
      </c>
      <c r="L43" s="11">
        <v>13.250313289460669</v>
      </c>
      <c r="M43" s="11">
        <v>43.580038703237172</v>
      </c>
      <c r="N43" s="11">
        <v>56.830351992697842</v>
      </c>
      <c r="P43" s="10" t="str">
        <f>name!D11</f>
        <v>32 Health and social care associate professionals</v>
      </c>
      <c r="Q43" s="11">
        <v>28.780885932729205</v>
      </c>
      <c r="R43" s="11">
        <v>32.624689771193253</v>
      </c>
      <c r="S43" s="345">
        <f t="shared" si="28"/>
        <v>3.8438038384640478</v>
      </c>
      <c r="T43" s="345">
        <v>18.244672509852727</v>
      </c>
      <c r="U43" s="345">
        <f t="shared" si="29"/>
        <v>22.088476348316775</v>
      </c>
      <c r="V43" s="346">
        <f t="shared" si="30"/>
        <v>3.3273568735451731E-2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9.0542500924511896E-2</v>
      </c>
      <c r="C44" s="11">
        <v>0.1949856318943092</v>
      </c>
      <c r="D44" s="11">
        <f t="shared" si="25"/>
        <v>0.10444313096979731</v>
      </c>
      <c r="E44" s="11">
        <v>5.1701848672076729E-2</v>
      </c>
      <c r="F44" s="11">
        <f t="shared" si="26"/>
        <v>0.15614497964187404</v>
      </c>
      <c r="G44" s="200">
        <f t="shared" si="27"/>
        <v>3.0573179530509309E-2</v>
      </c>
      <c r="I44" s="11" t="str">
        <f>I33</f>
        <v>Administrative and secretarial occupations</v>
      </c>
      <c r="J44" s="11">
        <v>40.728373140324067</v>
      </c>
      <c r="K44" s="11">
        <v>55.402282490882442</v>
      </c>
      <c r="L44" s="11">
        <v>14.673909350558368</v>
      </c>
      <c r="M44" s="11">
        <v>26.937341474292602</v>
      </c>
      <c r="N44" s="11">
        <v>41.61125082485097</v>
      </c>
      <c r="P44" s="10" t="str">
        <f>name!D12</f>
        <v>33 Protective service occupations</v>
      </c>
      <c r="Q44" s="11">
        <v>6.9105323623983814</v>
      </c>
      <c r="R44" s="11">
        <v>12.335869992864756</v>
      </c>
      <c r="S44" s="345">
        <f t="shared" si="28"/>
        <v>5.425337630466375</v>
      </c>
      <c r="T44" s="345">
        <v>5.0491001558829653</v>
      </c>
      <c r="U44" s="345">
        <f t="shared" si="29"/>
        <v>10.474437786349341</v>
      </c>
      <c r="V44" s="346">
        <f t="shared" si="30"/>
        <v>3.7242783639281241E-2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0.61046511765147993</v>
      </c>
      <c r="C45" s="11">
        <v>0.85092553738572108</v>
      </c>
      <c r="D45" s="11">
        <f t="shared" ref="D45:D46" si="31">C45-B45</f>
        <v>0.24046041973424115</v>
      </c>
      <c r="E45" s="11">
        <v>0.39098383941940562</v>
      </c>
      <c r="F45" s="11">
        <f t="shared" ref="F45:F46" si="32">SUM(D45:E45)</f>
        <v>0.63144425915364677</v>
      </c>
      <c r="G45" s="200">
        <f t="shared" si="27"/>
        <v>3.3549301238212426E-2</v>
      </c>
      <c r="I45" s="11" t="str">
        <f t="shared" ref="I45:I49" si="33">I34</f>
        <v>Skilled trades occupations</v>
      </c>
      <c r="J45" s="11">
        <v>13.019029575362893</v>
      </c>
      <c r="K45" s="11">
        <v>20.386878730896647</v>
      </c>
      <c r="L45" s="11">
        <v>7.3678491555337517</v>
      </c>
      <c r="M45" s="11">
        <v>9.6468857593980708</v>
      </c>
      <c r="N45" s="11">
        <v>17.014734914931825</v>
      </c>
      <c r="P45" s="10" t="str">
        <f>name!D13</f>
        <v>34 Culture, media and sports occupations</v>
      </c>
      <c r="Q45" s="11">
        <v>22.35674101484496</v>
      </c>
      <c r="R45" s="11">
        <v>22.554847110097231</v>
      </c>
      <c r="S45" s="345">
        <f t="shared" si="28"/>
        <v>0.19810609525227107</v>
      </c>
      <c r="T45" s="345">
        <v>11.560280471976633</v>
      </c>
      <c r="U45" s="345">
        <f t="shared" si="29"/>
        <v>11.758386567228904</v>
      </c>
      <c r="V45" s="346">
        <f t="shared" si="30"/>
        <v>2.8175570296084862E-2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1.9260671591237999</v>
      </c>
      <c r="C46" s="11">
        <v>2.9158668117899027</v>
      </c>
      <c r="D46" s="11">
        <f t="shared" si="31"/>
        <v>0.98979965266610281</v>
      </c>
      <c r="E46" s="11">
        <v>1.164372012491937</v>
      </c>
      <c r="F46" s="11">
        <f t="shared" si="32"/>
        <v>2.1541716651580396</v>
      </c>
      <c r="G46" s="200">
        <f t="shared" si="27"/>
        <v>3.2024288003059009E-2</v>
      </c>
      <c r="I46" s="11" t="str">
        <f t="shared" si="33"/>
        <v>Caring, leisure and other service occupations</v>
      </c>
      <c r="J46" s="11">
        <v>25.251746089942099</v>
      </c>
      <c r="K46" s="11">
        <v>37.23771182682389</v>
      </c>
      <c r="L46" s="11">
        <v>11.985965736881788</v>
      </c>
      <c r="M46" s="11">
        <v>20.117060436940712</v>
      </c>
      <c r="N46" s="11">
        <v>32.103026173822499</v>
      </c>
      <c r="P46" s="10" t="str">
        <f>name!D14</f>
        <v>35 Business and public service associate professionals</v>
      </c>
      <c r="Q46" s="11">
        <v>62.823718629567374</v>
      </c>
      <c r="R46" s="11">
        <v>68.116469744841282</v>
      </c>
      <c r="S46" s="345">
        <f t="shared" si="28"/>
        <v>5.2927511152739086</v>
      </c>
      <c r="T46" s="345">
        <v>34.444441006495317</v>
      </c>
      <c r="U46" s="345">
        <f t="shared" si="29"/>
        <v>39.737192121769226</v>
      </c>
      <c r="V46" s="346">
        <f t="shared" si="30"/>
        <v>2.9571401520092744E-2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1.0980738298863222</v>
      </c>
      <c r="C47" s="11">
        <v>1.7571386689670558</v>
      </c>
      <c r="D47" s="11">
        <f t="shared" si="25"/>
        <v>0.65906483908073366</v>
      </c>
      <c r="E47" s="11">
        <v>0.75362422745246804</v>
      </c>
      <c r="F47" s="11">
        <f t="shared" si="26"/>
        <v>1.4126890665332017</v>
      </c>
      <c r="G47" s="200">
        <f t="shared" si="27"/>
        <v>3.5450261157484064E-2</v>
      </c>
      <c r="I47" s="11" t="str">
        <f t="shared" si="33"/>
        <v>Sales and customer service occupations</v>
      </c>
      <c r="J47" s="11">
        <v>22.905982569997597</v>
      </c>
      <c r="K47" s="11">
        <v>32.880511546665744</v>
      </c>
      <c r="L47" s="11">
        <v>9.9745289766681502</v>
      </c>
      <c r="M47" s="11">
        <v>14.625246772570549</v>
      </c>
      <c r="N47" s="11">
        <v>24.599775749238695</v>
      </c>
      <c r="P47" s="10" t="str">
        <f>name!D15</f>
        <v>41 Administrative occupations</v>
      </c>
      <c r="Q47" s="11">
        <v>117.26588187805164</v>
      </c>
      <c r="R47" s="11">
        <v>92.333977330114848</v>
      </c>
      <c r="S47" s="345">
        <f t="shared" si="28"/>
        <v>-24.931904547936796</v>
      </c>
      <c r="T47" s="345">
        <v>56.868864740833331</v>
      </c>
      <c r="U47" s="345">
        <f t="shared" si="29"/>
        <v>31.936960192896535</v>
      </c>
      <c r="V47" s="346">
        <f t="shared" si="30"/>
        <v>2.6709508946536786E-2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0.10745025382851942</v>
      </c>
      <c r="C48" s="11">
        <v>0.32478057387343406</v>
      </c>
      <c r="D48" s="11">
        <f t="shared" si="25"/>
        <v>0.21733032004491465</v>
      </c>
      <c r="E48" s="11">
        <v>0.13925619618973487</v>
      </c>
      <c r="F48" s="11">
        <f t="shared" si="26"/>
        <v>0.35658651623464954</v>
      </c>
      <c r="G48" s="200">
        <f t="shared" si="27"/>
        <v>5.6975377801677052E-2</v>
      </c>
      <c r="I48" s="11" t="str">
        <f t="shared" si="33"/>
        <v>Process, plant and machine operatives</v>
      </c>
      <c r="J48" s="11">
        <v>4.9280656922859825</v>
      </c>
      <c r="K48" s="11">
        <v>8.4954724331242293</v>
      </c>
      <c r="L48" s="11">
        <v>3.5674067408382473</v>
      </c>
      <c r="M48" s="11">
        <v>4.1559012550017584</v>
      </c>
      <c r="N48" s="11">
        <v>7.7233079958400062</v>
      </c>
      <c r="P48" s="10" t="str">
        <f>name!D16</f>
        <v>42 Secretarial and related occupations</v>
      </c>
      <c r="Q48" s="11">
        <v>40.54608841472534</v>
      </c>
      <c r="R48" s="11">
        <v>32.243864651959768</v>
      </c>
      <c r="S48" s="345">
        <f t="shared" si="28"/>
        <v>-8.3022237627655713</v>
      </c>
      <c r="T48" s="345">
        <v>20.798812028741857</v>
      </c>
      <c r="U48" s="345">
        <f t="shared" si="29"/>
        <v>12.496588265976285</v>
      </c>
      <c r="V48" s="346">
        <f t="shared" si="30"/>
        <v>2.7989392959176573E-2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7.6619185250526745E-2</v>
      </c>
      <c r="C49" s="11">
        <v>0.11823847083857099</v>
      </c>
      <c r="D49" s="11">
        <f t="shared" si="25"/>
        <v>4.1619285588044244E-2</v>
      </c>
      <c r="E49" s="11">
        <v>7.1347717897730978E-2</v>
      </c>
      <c r="F49" s="11">
        <f t="shared" si="26"/>
        <v>0.11296700348577522</v>
      </c>
      <c r="G49" s="200">
        <f t="shared" si="27"/>
        <v>4.4852862833248963E-2</v>
      </c>
      <c r="I49" s="11" t="str">
        <f t="shared" si="33"/>
        <v>Elementary occupations</v>
      </c>
      <c r="J49" s="11">
        <v>17.24384358201484</v>
      </c>
      <c r="K49" s="11">
        <v>26.11287940845008</v>
      </c>
      <c r="L49" s="11">
        <v>8.8690358264352405</v>
      </c>
      <c r="M49" s="11">
        <v>13.610569296673487</v>
      </c>
      <c r="N49" s="11">
        <v>22.479605123108726</v>
      </c>
      <c r="P49" s="10" t="str">
        <f>name!D17</f>
        <v>51 Skilled agricultural and related trades</v>
      </c>
      <c r="Q49" s="11">
        <v>4.5753074761962402</v>
      </c>
      <c r="R49" s="11">
        <v>6.547802478247279</v>
      </c>
      <c r="S49" s="345">
        <f t="shared" si="28"/>
        <v>1.9724950020510388</v>
      </c>
      <c r="T49" s="345">
        <v>3.8879888167874279</v>
      </c>
      <c r="U49" s="345">
        <f t="shared" si="29"/>
        <v>5.8604838188384667</v>
      </c>
      <c r="V49" s="346">
        <f t="shared" si="30"/>
        <v>4.1856608168468812E-2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7.6553498946049556E-2</v>
      </c>
      <c r="C50" s="11">
        <v>0.11352609403684019</v>
      </c>
      <c r="D50" s="11">
        <f t="shared" si="25"/>
        <v>3.6972595090790636E-2</v>
      </c>
      <c r="E50" s="11">
        <v>4.1413385904406817E-2</v>
      </c>
      <c r="F50" s="11">
        <f t="shared" si="26"/>
        <v>7.8385980995197446E-2</v>
      </c>
      <c r="G50" s="200">
        <f t="shared" si="27"/>
        <v>2.9247145149877474E-2</v>
      </c>
      <c r="O50" s="71"/>
      <c r="P50" s="10" t="str">
        <f>name!D18</f>
        <v>52 Skilled metal, electrical and electronic trades</v>
      </c>
      <c r="Q50" s="11">
        <v>1.7800336682406839</v>
      </c>
      <c r="R50" s="11">
        <v>5.7678060396519477</v>
      </c>
      <c r="S50" s="345">
        <f t="shared" si="28"/>
        <v>3.9877723714112641</v>
      </c>
      <c r="T50" s="345">
        <v>2.4779158395370593</v>
      </c>
      <c r="U50" s="345">
        <f t="shared" si="29"/>
        <v>6.4656882109483238</v>
      </c>
      <c r="V50" s="346">
        <f t="shared" si="30"/>
        <v>5.9867282703865987E-2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2.4439355026499684E-2</v>
      </c>
      <c r="C51" s="11">
        <v>3.8699800268673513E-2</v>
      </c>
      <c r="D51" s="11">
        <f t="shared" ref="D51" si="34">C51-B51</f>
        <v>1.426044524217383E-2</v>
      </c>
      <c r="E51" s="11">
        <v>1.6544887990291197E-2</v>
      </c>
      <c r="F51" s="11">
        <f t="shared" ref="F51" si="35">SUM(D51:E51)</f>
        <v>3.0805333232465027E-2</v>
      </c>
      <c r="G51" s="200">
        <f t="shared" si="27"/>
        <v>3.5067037846849836E-2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1.1123579818785356</v>
      </c>
      <c r="R51" s="11">
        <v>1.2978337877274329</v>
      </c>
      <c r="S51" s="345">
        <f t="shared" si="28"/>
        <v>0.18547580584889722</v>
      </c>
      <c r="T51" s="345">
        <v>0.58606203547703239</v>
      </c>
      <c r="U51" s="345">
        <f t="shared" si="29"/>
        <v>0.77153784132592962</v>
      </c>
      <c r="V51" s="346">
        <f t="shared" si="30"/>
        <v>2.8616219901436146E-2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0.14772714256824715</v>
      </c>
      <c r="C52" s="11">
        <v>0.26013401150479959</v>
      </c>
      <c r="D52" s="11">
        <f t="shared" si="25"/>
        <v>0.11240686893655244</v>
      </c>
      <c r="E52" s="11">
        <v>0.1092434508383099</v>
      </c>
      <c r="F52" s="11">
        <f t="shared" si="26"/>
        <v>0.22165031977486233</v>
      </c>
      <c r="G52" s="200">
        <f t="shared" si="27"/>
        <v>3.7595808423758426E-2</v>
      </c>
      <c r="I52" s="11" t="str">
        <f>I41</f>
        <v>Managers, directors and senior officials</v>
      </c>
      <c r="J52" s="11">
        <f t="array" ref="J52:J60">MMULT(aggregation!$B$13:$AA$21,B123:B148)</f>
        <v>15.050805214387644</v>
      </c>
      <c r="K52" s="11">
        <f t="array" ref="K52:K60">MMULT(aggregation!$B$13:$AA$21,C123:C148)</f>
        <v>18.061058380142505</v>
      </c>
      <c r="L52" s="11">
        <f t="array" ref="L52:L60">MMULT(aggregation!$B$13:$AA$21,D123:D148)</f>
        <v>3.0102531657548592</v>
      </c>
      <c r="M52" s="11">
        <f t="array" ref="M52:M60">MMULT(aggregation!$B$13:$AA$21,E123:E148)</f>
        <v>9.4706051672642797</v>
      </c>
      <c r="N52" s="11">
        <f t="array" ref="N52:N60">MMULT(aggregation!$B$13:$AA$21,F123:F148)</f>
        <v>12.480858333019139</v>
      </c>
      <c r="P52" s="10" t="str">
        <f>name!D20</f>
        <v>54 Textiles, printing and other skilled trades</v>
      </c>
      <c r="Q52" s="11">
        <v>15.689265361476014</v>
      </c>
      <c r="R52" s="11">
        <v>17.318190249571707</v>
      </c>
      <c r="S52" s="345">
        <f t="shared" si="28"/>
        <v>1.6289248880956926</v>
      </c>
      <c r="T52" s="345">
        <v>9.5480461222764141</v>
      </c>
      <c r="U52" s="345">
        <f t="shared" si="29"/>
        <v>11.176971010372107</v>
      </c>
      <c r="V52" s="346">
        <f t="shared" si="30"/>
        <v>3.2197252244094088E-2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0.14535314812935857</v>
      </c>
      <c r="C53" s="11">
        <v>0.28813621389828137</v>
      </c>
      <c r="D53" s="11">
        <f t="shared" si="25"/>
        <v>0.1427830657689228</v>
      </c>
      <c r="E53" s="11">
        <v>0.12332815179182433</v>
      </c>
      <c r="F53" s="11">
        <f t="shared" si="26"/>
        <v>0.26611121756074713</v>
      </c>
      <c r="G53" s="200">
        <f t="shared" si="27"/>
        <v>4.1807628636337135E-2</v>
      </c>
      <c r="I53" s="11" t="str">
        <f>I42</f>
        <v>Professional occupations</v>
      </c>
      <c r="J53" s="11">
        <v>21.623384160354526</v>
      </c>
      <c r="K53" s="11">
        <v>14.630806657231302</v>
      </c>
      <c r="L53" s="11">
        <v>-6.9925775031232247</v>
      </c>
      <c r="M53" s="11">
        <v>6.3963025882010758</v>
      </c>
      <c r="N53" s="11">
        <v>-0.5962749149221489</v>
      </c>
      <c r="P53" s="10" t="str">
        <f>name!D21</f>
        <v>61 Caring personal service occupations</v>
      </c>
      <c r="Q53" s="11">
        <v>112.87176775661669</v>
      </c>
      <c r="R53" s="11">
        <v>126.5800829355137</v>
      </c>
      <c r="S53" s="345">
        <f t="shared" si="28"/>
        <v>13.70831517889701</v>
      </c>
      <c r="T53" s="345">
        <v>69.962255851947489</v>
      </c>
      <c r="U53" s="345">
        <f t="shared" si="29"/>
        <v>83.670571030844499</v>
      </c>
      <c r="V53" s="346">
        <f t="shared" si="30"/>
        <v>3.267765366844877E-2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8.7158935187587286E-2</v>
      </c>
      <c r="C54" s="11">
        <v>0.14199109303265248</v>
      </c>
      <c r="D54" s="11">
        <f t="shared" ref="D54:D55" si="36">C54-B54</f>
        <v>5.4832157845065191E-2</v>
      </c>
      <c r="E54" s="11">
        <v>6.4464125531190589E-2</v>
      </c>
      <c r="F54" s="11">
        <f t="shared" ref="F54:F55" si="37">SUM(D54:E54)</f>
        <v>0.11929628337625578</v>
      </c>
      <c r="G54" s="200">
        <f t="shared" si="27"/>
        <v>3.7600620737563872E-2</v>
      </c>
      <c r="I54" s="11" t="str">
        <f>I43</f>
        <v>Associate professional occupations</v>
      </c>
      <c r="J54" s="11">
        <v>21.502733070645846</v>
      </c>
      <c r="K54" s="11">
        <v>21.666751453480664</v>
      </c>
      <c r="L54" s="11">
        <v>0.16401838283481895</v>
      </c>
      <c r="M54" s="11">
        <v>9.5387592258822433</v>
      </c>
      <c r="N54" s="11">
        <v>9.7027776087170619</v>
      </c>
      <c r="P54" s="10" t="str">
        <f>name!D22</f>
        <v>62 Leisure, travel and related personal service occupations</v>
      </c>
      <c r="Q54" s="11">
        <v>33.204864156233285</v>
      </c>
      <c r="R54" s="11">
        <v>33.05713615273892</v>
      </c>
      <c r="S54" s="345">
        <f t="shared" si="28"/>
        <v>-0.14772800349436466</v>
      </c>
      <c r="T54" s="345">
        <v>17.918510241645002</v>
      </c>
      <c r="U54" s="345">
        <f t="shared" si="29"/>
        <v>17.770782238150638</v>
      </c>
      <c r="V54" s="346">
        <f t="shared" si="30"/>
        <v>2.9187541261980421E-2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5.3807800962604631E-3</v>
      </c>
      <c r="C55" s="11">
        <v>8.2603113906110064E-3</v>
      </c>
      <c r="D55" s="11">
        <f t="shared" si="36"/>
        <v>2.8795312943505433E-3</v>
      </c>
      <c r="E55" s="11">
        <v>3.7012700939356006E-3</v>
      </c>
      <c r="F55" s="11">
        <f t="shared" si="37"/>
        <v>6.5808013882861435E-3</v>
      </c>
      <c r="G55" s="200">
        <f t="shared" si="27"/>
        <v>3.5513845985915893E-2</v>
      </c>
      <c r="I55" s="11" t="str">
        <f>I44</f>
        <v>Administrative and secretarial occupations</v>
      </c>
      <c r="J55" s="11">
        <v>17.040737779872419</v>
      </c>
      <c r="K55" s="11">
        <v>21.750147654125932</v>
      </c>
      <c r="L55" s="11">
        <v>4.7094098742535149</v>
      </c>
      <c r="M55" s="11">
        <v>11.329583810833224</v>
      </c>
      <c r="N55" s="11">
        <v>16.038993685086737</v>
      </c>
      <c r="P55" s="10" t="str">
        <f>name!D23</f>
        <v>63 Community and civil enforcement occupations</v>
      </c>
      <c r="Q55" s="11">
        <v>0.57632881279596748</v>
      </c>
      <c r="R55" s="11">
        <v>0.77008015124393303</v>
      </c>
      <c r="S55" s="345">
        <f t="shared" si="28"/>
        <v>0.19375133844796555</v>
      </c>
      <c r="T55" s="345">
        <v>0.46948623577949339</v>
      </c>
      <c r="U55" s="345">
        <f t="shared" si="29"/>
        <v>0.66323757422745899</v>
      </c>
      <c r="V55" s="346">
        <f t="shared" si="30"/>
        <v>4.05244836029095E-2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0.30774390363353216</v>
      </c>
      <c r="C56" s="11">
        <v>0.42877099259365464</v>
      </c>
      <c r="D56" s="11">
        <f t="shared" si="25"/>
        <v>0.12102708896012249</v>
      </c>
      <c r="E56" s="11">
        <v>0.16991928636981285</v>
      </c>
      <c r="F56" s="11">
        <f t="shared" si="26"/>
        <v>0.29094637532993534</v>
      </c>
      <c r="G56" s="200">
        <f t="shared" si="27"/>
        <v>2.9742935273420423E-2</v>
      </c>
      <c r="I56" s="11" t="str">
        <f t="shared" ref="I56:I60" si="38">I45</f>
        <v>Skilled trades occupations</v>
      </c>
      <c r="J56" s="11">
        <v>5.6825451833049074</v>
      </c>
      <c r="K56" s="11">
        <v>7.8541495475622378</v>
      </c>
      <c r="L56" s="11">
        <v>2.1716043642573299</v>
      </c>
      <c r="M56" s="11">
        <v>3.8890667101040362</v>
      </c>
      <c r="N56" s="11">
        <v>6.0606710743613661</v>
      </c>
      <c r="P56" s="10" t="str">
        <f>name!D24</f>
        <v>71 Sales occupations</v>
      </c>
      <c r="Q56" s="11">
        <v>64.101019276255329</v>
      </c>
      <c r="R56" s="11">
        <v>53.650862593745266</v>
      </c>
      <c r="S56" s="345">
        <f t="shared" si="28"/>
        <v>-10.450156682510062</v>
      </c>
      <c r="T56" s="345">
        <v>30.486314538233849</v>
      </c>
      <c r="U56" s="345">
        <f t="shared" si="29"/>
        <v>20.036157855723786</v>
      </c>
      <c r="V56" s="346">
        <f t="shared" si="30"/>
        <v>2.6276859582389456E-2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0.12734487017596482</v>
      </c>
      <c r="C57" s="11">
        <v>0.26579873557647005</v>
      </c>
      <c r="D57" s="11">
        <f t="shared" si="25"/>
        <v>0.13845386540050522</v>
      </c>
      <c r="E57" s="11">
        <v>9.4912720677341619E-2</v>
      </c>
      <c r="F57" s="11">
        <f t="shared" si="26"/>
        <v>0.23336658607784683</v>
      </c>
      <c r="G57" s="200">
        <f t="shared" si="27"/>
        <v>3.7827106984192005E-2</v>
      </c>
      <c r="I57" s="11" t="str">
        <f t="shared" si="38"/>
        <v>Caring, leisure and other service occupations</v>
      </c>
      <c r="J57" s="11">
        <v>18.750442476257746</v>
      </c>
      <c r="K57" s="11">
        <v>22.454442746828715</v>
      </c>
      <c r="L57" s="11">
        <v>3.7040002705709738</v>
      </c>
      <c r="M57" s="11">
        <v>12.104577089501865</v>
      </c>
      <c r="N57" s="11">
        <v>15.808577360072837</v>
      </c>
      <c r="P57" s="10" t="str">
        <f>name!D25</f>
        <v>72 Customer service occupations</v>
      </c>
      <c r="Q57" s="11">
        <v>19.820469527138986</v>
      </c>
      <c r="R57" s="11">
        <v>26.674358027602626</v>
      </c>
      <c r="S57" s="345">
        <f t="shared" si="28"/>
        <v>6.8538885004636398</v>
      </c>
      <c r="T57" s="345">
        <v>13.061369980124255</v>
      </c>
      <c r="U57" s="345">
        <f t="shared" si="29"/>
        <v>19.915258480587894</v>
      </c>
      <c r="V57" s="346">
        <f t="shared" si="30"/>
        <v>3.4322910377918792E-2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9.0652457501650768E-2</v>
      </c>
      <c r="C58" s="11">
        <v>0.21518066488622528</v>
      </c>
      <c r="D58" s="11">
        <f t="shared" ref="D58:D59" si="39">C58-B58</f>
        <v>0.12452820738457451</v>
      </c>
      <c r="E58" s="11">
        <v>7.7948902855620394E-2</v>
      </c>
      <c r="F58" s="11">
        <f t="shared" ref="F58:F59" si="40">SUM(D58:E58)</f>
        <v>0.20247711024019491</v>
      </c>
      <c r="G58" s="200">
        <f t="shared" si="27"/>
        <v>4.2234470645425626E-2</v>
      </c>
      <c r="I58" s="11" t="str">
        <f t="shared" si="38"/>
        <v>Sales and customer service occupations</v>
      </c>
      <c r="J58" s="11">
        <v>7.3429392685492703</v>
      </c>
      <c r="K58" s="11">
        <v>9.6873123670101329</v>
      </c>
      <c r="L58" s="11">
        <v>2.3443730984608635</v>
      </c>
      <c r="M58" s="11">
        <v>4.51377889316168</v>
      </c>
      <c r="N58" s="11">
        <v>6.8581519916225435</v>
      </c>
      <c r="P58" s="10" t="str">
        <f>name!D26</f>
        <v>81 Process, plant and machine operatives</v>
      </c>
      <c r="Q58" s="11">
        <v>4.4002292082475591</v>
      </c>
      <c r="R58" s="11">
        <v>5.2889807085348668</v>
      </c>
      <c r="S58" s="345">
        <f t="shared" si="28"/>
        <v>0.88875150028730765</v>
      </c>
      <c r="T58" s="345">
        <v>2.41722027326347</v>
      </c>
      <c r="U58" s="345">
        <f t="shared" si="29"/>
        <v>3.3059717735507776</v>
      </c>
      <c r="V58" s="346">
        <f t="shared" si="30"/>
        <v>2.9618748070816103E-2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0.18655399921160054</v>
      </c>
      <c r="C59" s="11">
        <v>0.37447745032693086</v>
      </c>
      <c r="D59" s="11">
        <f t="shared" si="39"/>
        <v>0.18792345111533032</v>
      </c>
      <c r="E59" s="11">
        <v>0.19020812046900784</v>
      </c>
      <c r="F59" s="11">
        <f t="shared" si="40"/>
        <v>0.37813157158433819</v>
      </c>
      <c r="G59" s="200">
        <f t="shared" si="27"/>
        <v>4.7974811996394306E-2</v>
      </c>
      <c r="I59" s="11" t="str">
        <f t="shared" si="38"/>
        <v>Process, plant and machine operatives</v>
      </c>
      <c r="J59" s="11">
        <v>2.3236595465915624</v>
      </c>
      <c r="K59" s="11">
        <v>3.8992925542001933</v>
      </c>
      <c r="L59" s="11">
        <v>1.5756330076086313</v>
      </c>
      <c r="M59" s="11">
        <v>1.9537744873675591</v>
      </c>
      <c r="N59" s="11">
        <v>3.5294074949761902</v>
      </c>
      <c r="P59" s="10" t="str">
        <f>name!D27</f>
        <v>82 Transport and mobile machine drivers and operatives</v>
      </c>
      <c r="Q59" s="11">
        <v>4.914941503701999</v>
      </c>
      <c r="R59" s="11">
        <v>8.5590779490214572</v>
      </c>
      <c r="S59" s="345">
        <f t="shared" si="28"/>
        <v>3.6441364453194582</v>
      </c>
      <c r="T59" s="345">
        <v>4.4186781713065182</v>
      </c>
      <c r="U59" s="345">
        <f t="shared" si="29"/>
        <v>8.0628146166259764</v>
      </c>
      <c r="V59" s="346">
        <f t="shared" si="30"/>
        <v>4.3683417193094654E-2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1.6901619566230786E-3</v>
      </c>
      <c r="C60" s="11">
        <v>1.7752064474686772E-3</v>
      </c>
      <c r="D60" s="11">
        <f t="shared" si="25"/>
        <v>8.504449084559859E-5</v>
      </c>
      <c r="E60" s="11">
        <v>9.2388553377969866E-4</v>
      </c>
      <c r="F60" s="11">
        <f t="shared" si="26"/>
        <v>1.0089300246252974E-3</v>
      </c>
      <c r="G60" s="200">
        <f t="shared" si="27"/>
        <v>2.9498401791718365E-2</v>
      </c>
      <c r="I60" s="11" t="str">
        <f t="shared" si="38"/>
        <v>Elementary occupations</v>
      </c>
      <c r="J60" s="11">
        <v>9.0607711500517212</v>
      </c>
      <c r="K60" s="11">
        <v>13.768554193898593</v>
      </c>
      <c r="L60" s="11">
        <v>4.7077830438468711</v>
      </c>
      <c r="M60" s="11">
        <v>6.8937623428644939</v>
      </c>
      <c r="N60" s="11">
        <v>11.601545386711365</v>
      </c>
      <c r="P60" s="10" t="str">
        <f>name!D28</f>
        <v>91 Elementary trades and related occupations</v>
      </c>
      <c r="Q60" s="11">
        <v>3.6073594230648895</v>
      </c>
      <c r="R60" s="11">
        <v>3.0453103215607253</v>
      </c>
      <c r="S60" s="345">
        <f t="shared" si="28"/>
        <v>-0.56204910150416421</v>
      </c>
      <c r="T60" s="345">
        <v>1.7987862930557217</v>
      </c>
      <c r="U60" s="345">
        <f t="shared" si="29"/>
        <v>1.2367371915515575</v>
      </c>
      <c r="V60" s="346">
        <f t="shared" si="30"/>
        <v>2.7337691675475728E-2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0.15745941113621054</v>
      </c>
      <c r="C61" s="11">
        <v>0.24419380379224898</v>
      </c>
      <c r="D61" s="11">
        <f t="shared" ref="D61" si="41">C61-B61</f>
        <v>8.6734392656038439E-2</v>
      </c>
      <c r="E61" s="11">
        <v>0.11641303369530889</v>
      </c>
      <c r="F61" s="11">
        <f t="shared" ref="F61" si="42">SUM(D61:E61)</f>
        <v>0.20314742635134733</v>
      </c>
      <c r="G61" s="200">
        <f t="shared" ref="G61" si="43">IF(B61&gt;0,(1+(E61/B61))^(1/($C$6-$B$6))-1,0)</f>
        <v>3.7588893582135574E-2</v>
      </c>
      <c r="P61" s="10" t="str">
        <f>name!D29</f>
        <v>92 Elementary administration and service occupations</v>
      </c>
      <c r="Q61" s="11">
        <v>93.93254168839573</v>
      </c>
      <c r="R61" s="11">
        <v>91.844658789519755</v>
      </c>
      <c r="S61" s="345">
        <f t="shared" ref="S61" si="44">R61-Q61</f>
        <v>-2.087882898875975</v>
      </c>
      <c r="T61" s="345">
        <v>53.053580404644798</v>
      </c>
      <c r="U61" s="345">
        <f t="shared" ref="U61" si="45">SUM(S61:T61)</f>
        <v>50.965697505768823</v>
      </c>
      <c r="V61" s="346">
        <f t="shared" ref="V61" si="46">IF(Q61&gt;0,(1+(T61/Q61))^(1/($C$6-$B$6))-1,0)</f>
        <v>3.0300752959262489E-2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33.028622668758601</v>
      </c>
      <c r="C62" s="11">
        <f t="shared" ref="C62:F62" si="47">SUM(C36:C61)</f>
        <v>49.261107198260504</v>
      </c>
      <c r="D62" s="11">
        <f t="shared" si="47"/>
        <v>16.232484529501896</v>
      </c>
      <c r="E62" s="11">
        <f t="shared" si="47"/>
        <v>20.26637597842052</v>
      </c>
      <c r="F62" s="11">
        <f t="shared" si="47"/>
        <v>36.49886050792243</v>
      </c>
      <c r="G62" s="200">
        <f t="shared" si="27"/>
        <v>3.241205304379613E-2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960.01965538062518</v>
      </c>
      <c r="R62" s="11">
        <f>SUM(R36:R61)</f>
        <v>1032.0284245691234</v>
      </c>
      <c r="S62" s="345">
        <f>R62-Q62</f>
        <v>72.008769188498263</v>
      </c>
      <c r="T62" s="11">
        <f>SUM(T36:T61)</f>
        <v>559.80146357644617</v>
      </c>
      <c r="U62" s="345">
        <f>SUM(S62:T62)</f>
        <v>631.81023276494443</v>
      </c>
      <c r="V62" s="346">
        <f t="shared" si="30"/>
        <v>3.1100086631976165E-2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19.839819015214264</v>
      </c>
      <c r="K63" s="11">
        <f t="array" ref="K63:K71">MMULT(aggregation!$B$13:$AA$21,C152:C177)</f>
        <v>23.075016685487391</v>
      </c>
      <c r="L63" s="11">
        <f t="array" ref="L63:L71">MMULT(aggregation!$B$13:$AA$21,D152:D177)</f>
        <v>3.2351976702731262</v>
      </c>
      <c r="M63" s="11">
        <f t="array" ref="M63:M71">MMULT(aggregation!$B$13:$AA$21,E152:E177)</f>
        <v>11.647377933175122</v>
      </c>
      <c r="N63" s="11">
        <f t="array" ref="N63:N71">MMULT(aggregation!$B$13:$AA$21,F152:F177)</f>
        <v>14.882575603448247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22.604222522976102</v>
      </c>
      <c r="K64" s="11">
        <v>24.047506743416445</v>
      </c>
      <c r="L64" s="11">
        <v>1.4432842204403427</v>
      </c>
      <c r="M64" s="11">
        <v>10.089282332009475</v>
      </c>
      <c r="N64" s="11">
        <v>11.532566552449817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23.512442782222678</v>
      </c>
      <c r="C65" s="11">
        <v>32.121374703279585</v>
      </c>
      <c r="D65" s="11">
        <f>C65-B65</f>
        <v>8.6089319210569073</v>
      </c>
      <c r="E65" s="11">
        <v>14.462335161581564</v>
      </c>
      <c r="F65" s="11">
        <f>SUM(D65:E65)</f>
        <v>23.071267082638471</v>
      </c>
      <c r="G65" s="200">
        <f>IF(B65&gt;0,(1+(E65/B65))^(1/($C$6-$B$6))-1,0)</f>
        <v>3.247568505711862E-2</v>
      </c>
      <c r="I65" s="11" t="str">
        <f>I54</f>
        <v>Associate professional occupations</v>
      </c>
      <c r="J65" s="11">
        <v>19.465485133109407</v>
      </c>
      <c r="K65" s="11">
        <v>19.841475566787643</v>
      </c>
      <c r="L65" s="11">
        <v>0.37599043367823581</v>
      </c>
      <c r="M65" s="11">
        <v>8.6687514415046927</v>
      </c>
      <c r="N65" s="11">
        <v>9.0447418751829289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8.7581215369044472</v>
      </c>
      <c r="C66" s="11">
        <v>17.329691390196146</v>
      </c>
      <c r="D66" s="11">
        <f t="shared" ref="D66:D89" si="50">C66-B66</f>
        <v>8.5715698532916988</v>
      </c>
      <c r="E66" s="11">
        <v>8.3142148384762695</v>
      </c>
      <c r="F66" s="11">
        <f t="shared" ref="F66:F89" si="51">SUM(D66:E66)</f>
        <v>16.885784691767967</v>
      </c>
      <c r="G66" s="200">
        <f t="shared" ref="G66:G89" si="52">IF(B66&gt;0,(1+(E66/B66))^(1/($C$6-$B$6))-1,0)</f>
        <v>4.5503439970928206E-2</v>
      </c>
      <c r="I66" s="11" t="str">
        <f>I55</f>
        <v>Administrative and secretarial occupations</v>
      </c>
      <c r="J66" s="11">
        <v>14.379227054692665</v>
      </c>
      <c r="K66" s="11">
        <v>16.651518984939155</v>
      </c>
      <c r="L66" s="11">
        <v>2.2722919302464892</v>
      </c>
      <c r="M66" s="11">
        <v>8.4782627325168427</v>
      </c>
      <c r="N66" s="11">
        <v>10.750554662763331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27.563139700094869</v>
      </c>
      <c r="C67" s="11">
        <v>43.094633005435206</v>
      </c>
      <c r="D67" s="11">
        <f t="shared" si="50"/>
        <v>15.531493305340337</v>
      </c>
      <c r="E67" s="11">
        <v>14.480466359779619</v>
      </c>
      <c r="F67" s="11">
        <f t="shared" si="51"/>
        <v>30.011959665119956</v>
      </c>
      <c r="G67" s="200">
        <f t="shared" si="52"/>
        <v>2.8548443870143769E-2</v>
      </c>
      <c r="I67" s="11" t="str">
        <f t="shared" ref="I67:I71" si="53">I56</f>
        <v>Skilled trades occupations</v>
      </c>
      <c r="J67" s="11">
        <v>11.513030239347732</v>
      </c>
      <c r="K67" s="11">
        <v>15.754220694963823</v>
      </c>
      <c r="L67" s="11">
        <v>4.2411904556160938</v>
      </c>
      <c r="M67" s="11">
        <v>7.1598067042816709</v>
      </c>
      <c r="N67" s="11">
        <v>11.400997159897765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16.369727584357307</v>
      </c>
      <c r="C68" s="11">
        <v>23.77202853959248</v>
      </c>
      <c r="D68" s="11">
        <f t="shared" si="50"/>
        <v>7.4023009552351731</v>
      </c>
      <c r="E68" s="11">
        <v>11.182804186175861</v>
      </c>
      <c r="F68" s="11">
        <f t="shared" si="51"/>
        <v>18.585105141411034</v>
      </c>
      <c r="G68" s="200">
        <f t="shared" si="52"/>
        <v>3.5320159677360685E-2</v>
      </c>
      <c r="I68" s="11" t="str">
        <f t="shared" si="53"/>
        <v>Caring, leisure and other service occupations</v>
      </c>
      <c r="J68" s="11">
        <v>13.907666453036585</v>
      </c>
      <c r="K68" s="11">
        <v>18.569628034837699</v>
      </c>
      <c r="L68" s="11">
        <v>4.6619615818011138</v>
      </c>
      <c r="M68" s="11">
        <v>9.7801261649062283</v>
      </c>
      <c r="N68" s="11">
        <v>14.442087746707344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46.372484109143336</v>
      </c>
      <c r="C69" s="11">
        <v>59.050846679180857</v>
      </c>
      <c r="D69" s="11">
        <f t="shared" ref="D69" si="54">C69-B69</f>
        <v>12.678362570037521</v>
      </c>
      <c r="E69" s="11">
        <v>28.454387886296612</v>
      </c>
      <c r="F69" s="11">
        <f t="shared" ref="F69" si="55">SUM(D69:E69)</f>
        <v>41.132750456334136</v>
      </c>
      <c r="G69" s="200">
        <f t="shared" si="52"/>
        <v>3.2412249179728292E-2</v>
      </c>
      <c r="I69" s="11" t="str">
        <f t="shared" si="53"/>
        <v>Sales and customer service occupations</v>
      </c>
      <c r="J69" s="11">
        <v>6.4742820875772908</v>
      </c>
      <c r="K69" s="11">
        <v>8.057946788033167</v>
      </c>
      <c r="L69" s="11">
        <v>1.5836647004558764</v>
      </c>
      <c r="M69" s="11">
        <v>3.3929072841335088</v>
      </c>
      <c r="N69" s="11">
        <v>4.976571984589385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33.319809547228019</v>
      </c>
      <c r="C70" s="11">
        <v>50.414161404882236</v>
      </c>
      <c r="D70" s="11">
        <f t="shared" si="50"/>
        <v>17.094351857654217</v>
      </c>
      <c r="E70" s="11">
        <v>21.336517892760142</v>
      </c>
      <c r="F70" s="11">
        <f t="shared" si="51"/>
        <v>38.430869750414359</v>
      </c>
      <c r="G70" s="200">
        <f t="shared" si="52"/>
        <v>3.3544536925016466E-2</v>
      </c>
      <c r="I70" s="11" t="str">
        <f t="shared" si="53"/>
        <v>Process, plant and machine operatives</v>
      </c>
      <c r="J70" s="11">
        <v>4.3557659686364145</v>
      </c>
      <c r="K70" s="11">
        <v>6.677376554403315</v>
      </c>
      <c r="L70" s="11">
        <v>2.3216105857669005</v>
      </c>
      <c r="M70" s="11">
        <v>3.4401644704277263</v>
      </c>
      <c r="N70" s="11">
        <v>5.7617750561946277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4.9706864127602568</v>
      </c>
      <c r="C71" s="11">
        <v>6.3151425461181674</v>
      </c>
      <c r="D71" s="11">
        <f t="shared" si="50"/>
        <v>1.3444561333579106</v>
      </c>
      <c r="E71" s="11">
        <v>2.3667189921919238</v>
      </c>
      <c r="F71" s="11">
        <f t="shared" si="51"/>
        <v>3.7111751255498344</v>
      </c>
      <c r="G71" s="200">
        <f t="shared" si="52"/>
        <v>2.6301767032657075E-2</v>
      </c>
      <c r="I71" s="11" t="str">
        <f t="shared" si="53"/>
        <v>Elementary occupations</v>
      </c>
      <c r="J71" s="11">
        <v>8.6472000031564935</v>
      </c>
      <c r="K71" s="11">
        <v>12.578222585993757</v>
      </c>
      <c r="L71" s="11">
        <v>3.9310225828372642</v>
      </c>
      <c r="M71" s="11">
        <v>6.2564913794629993</v>
      </c>
      <c r="N71" s="11">
        <v>10.187513962300265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4.2830968183155127</v>
      </c>
      <c r="C72" s="11">
        <v>6.6802450719977653</v>
      </c>
      <c r="D72" s="11">
        <f t="shared" si="50"/>
        <v>2.3971482536822526</v>
      </c>
      <c r="E72" s="11">
        <v>3.2566446016228867</v>
      </c>
      <c r="F72" s="11">
        <f t="shared" si="51"/>
        <v>5.6537928553051398</v>
      </c>
      <c r="G72" s="200">
        <f t="shared" si="52"/>
        <v>3.8420462139705736E-2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1.7727373129375255</v>
      </c>
      <c r="C73" s="11">
        <v>3.82760617983118</v>
      </c>
      <c r="D73" s="11">
        <f t="shared" si="50"/>
        <v>2.0548688668936546</v>
      </c>
      <c r="E73" s="11">
        <v>0.94660691569135447</v>
      </c>
      <c r="F73" s="11">
        <f t="shared" si="51"/>
        <v>3.0014757825850089</v>
      </c>
      <c r="G73" s="200">
        <f t="shared" si="52"/>
        <v>2.8935109847461282E-2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9.7338740681487153</v>
      </c>
      <c r="C74" s="11">
        <v>13.534968229019658</v>
      </c>
      <c r="D74" s="11">
        <f t="shared" ref="D74:D75" si="56">C74-B74</f>
        <v>3.8010941608709423</v>
      </c>
      <c r="E74" s="11">
        <v>6.0001635979196655</v>
      </c>
      <c r="F74" s="11">
        <f t="shared" ref="F74:F75" si="57">SUM(D74:E74)</f>
        <v>9.8012577587906087</v>
      </c>
      <c r="G74" s="200">
        <f t="shared" si="52"/>
        <v>3.25322632399212E-2</v>
      </c>
      <c r="I74" s="11" t="str">
        <f>I63</f>
        <v>Managers, directors and senior officials</v>
      </c>
      <c r="J74" s="11">
        <f t="array" ref="J74:J82">MMULT(aggregation!$B$13:$AA$21,B181:B206)</f>
        <v>43.317952459564523</v>
      </c>
      <c r="K74" s="11">
        <f t="array" ref="K74:K82">MMULT(aggregation!$B$13:$AA$21,C181:C206)</f>
        <v>44.878964947170495</v>
      </c>
      <c r="L74" s="11">
        <f t="array" ref="L74:L82">MMULT(aggregation!$B$13:$AA$21,D181:D206)</f>
        <v>1.561012487605975</v>
      </c>
      <c r="M74" s="11">
        <f t="array" ref="M74:M82">MMULT(aggregation!$B$13:$AA$21,E181:E206)</f>
        <v>19.434767433411579</v>
      </c>
      <c r="N74" s="11">
        <f t="array" ref="N74:N82">MMULT(aggregation!$B$13:$AA$21,F181:F206)</f>
        <v>20.995779921017554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19.082568333591272</v>
      </c>
      <c r="C75" s="11">
        <v>26.277154677738388</v>
      </c>
      <c r="D75" s="11">
        <f t="shared" si="56"/>
        <v>7.1945863441471154</v>
      </c>
      <c r="E75" s="11">
        <v>11.151339773633104</v>
      </c>
      <c r="F75" s="11">
        <f t="shared" si="57"/>
        <v>18.34592611778022</v>
      </c>
      <c r="G75" s="200">
        <f t="shared" si="52"/>
        <v>3.1154712357867487E-2</v>
      </c>
      <c r="I75" s="11" t="str">
        <f>I64</f>
        <v>Professional occupations</v>
      </c>
      <c r="J75" s="11">
        <v>45.979883767442217</v>
      </c>
      <c r="K75" s="11">
        <v>51.699393148159416</v>
      </c>
      <c r="L75" s="11">
        <v>5.7195093807172031</v>
      </c>
      <c r="M75" s="11">
        <v>19.719234745790008</v>
      </c>
      <c r="N75" s="11">
        <v>25.43874412650721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11.647382947741585</v>
      </c>
      <c r="C76" s="11">
        <v>16.844614502618573</v>
      </c>
      <c r="D76" s="11">
        <f t="shared" si="50"/>
        <v>5.1972315548769874</v>
      </c>
      <c r="E76" s="11">
        <v>7.6366920003021725</v>
      </c>
      <c r="F76" s="11">
        <f t="shared" si="51"/>
        <v>12.83392355517916</v>
      </c>
      <c r="G76" s="200">
        <f t="shared" si="52"/>
        <v>3.4184514231202279E-2</v>
      </c>
      <c r="I76" s="11" t="str">
        <f>I65</f>
        <v>Associate professional occupations</v>
      </c>
      <c r="J76" s="11">
        <v>48.279666878133206</v>
      </c>
      <c r="K76" s="11">
        <v>43.82578096958818</v>
      </c>
      <c r="L76" s="11">
        <v>-4.4538859085450273</v>
      </c>
      <c r="M76" s="11">
        <v>18.556102058161255</v>
      </c>
      <c r="N76" s="11">
        <v>14.102216149616225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2.3556981515922732</v>
      </c>
      <c r="C77" s="11">
        <v>4.421397937871471</v>
      </c>
      <c r="D77" s="11">
        <f t="shared" si="50"/>
        <v>2.0656997862791977</v>
      </c>
      <c r="E77" s="11">
        <v>2.2221117741561072</v>
      </c>
      <c r="F77" s="11">
        <f t="shared" si="51"/>
        <v>4.2878115604353049</v>
      </c>
      <c r="G77" s="200">
        <f t="shared" si="52"/>
        <v>4.5287782584011671E-2</v>
      </c>
      <c r="I77" s="11" t="str">
        <f>I66</f>
        <v>Administrative and secretarial occupations</v>
      </c>
      <c r="J77" s="11">
        <v>42.948910529425397</v>
      </c>
      <c r="K77" s="11">
        <v>24.25964257823475</v>
      </c>
      <c r="L77" s="11">
        <v>-18.689267951190644</v>
      </c>
      <c r="M77" s="11">
        <v>16.82420943377641</v>
      </c>
      <c r="N77" s="11">
        <v>-1.8650585174142367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0.3841475678912693</v>
      </c>
      <c r="C78" s="11">
        <v>0.55325781042410904</v>
      </c>
      <c r="D78" s="11">
        <f t="shared" si="50"/>
        <v>0.16911024253283974</v>
      </c>
      <c r="E78" s="11">
        <v>0.26655154961743899</v>
      </c>
      <c r="F78" s="11">
        <f t="shared" si="51"/>
        <v>0.43566179215027873</v>
      </c>
      <c r="G78" s="200">
        <f t="shared" si="52"/>
        <v>3.5759221703133726E-2</v>
      </c>
      <c r="I78" s="11" t="str">
        <f t="shared" ref="I78:I82" si="58">I67</f>
        <v>Skilled trades occupations</v>
      </c>
      <c r="J78" s="11">
        <v>58.671012147034673</v>
      </c>
      <c r="K78" s="11">
        <v>58.697349768792812</v>
      </c>
      <c r="L78" s="11">
        <v>2.6337621758140806E-2</v>
      </c>
      <c r="M78" s="11">
        <v>22.399128808623281</v>
      </c>
      <c r="N78" s="11">
        <v>22.425466430381423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1.360323994957978</v>
      </c>
      <c r="C79" s="11">
        <v>3.4186567041571458</v>
      </c>
      <c r="D79" s="11">
        <f t="shared" si="50"/>
        <v>2.0583327091991679</v>
      </c>
      <c r="E79" s="11">
        <v>1.202555773514878</v>
      </c>
      <c r="F79" s="11">
        <f t="shared" si="51"/>
        <v>3.2608884827140461</v>
      </c>
      <c r="G79" s="200">
        <f t="shared" si="52"/>
        <v>4.3131495305284151E-2</v>
      </c>
      <c r="I79" s="11" t="str">
        <f t="shared" si="58"/>
        <v>Caring, leisure and other service occupations</v>
      </c>
      <c r="J79" s="11">
        <v>63.32546249012055</v>
      </c>
      <c r="K79" s="11">
        <v>74.251940143334892</v>
      </c>
      <c r="L79" s="11">
        <v>10.926477653214331</v>
      </c>
      <c r="M79" s="11">
        <v>37.558232162044533</v>
      </c>
      <c r="N79" s="11">
        <v>48.48470981525886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0.81297966555343071</v>
      </c>
      <c r="C80" s="11">
        <v>1.2760153330643615</v>
      </c>
      <c r="D80" s="11">
        <f t="shared" ref="D80" si="59">C80-B80</f>
        <v>0.46303566751093084</v>
      </c>
      <c r="E80" s="11">
        <v>0.53699677880491425</v>
      </c>
      <c r="F80" s="11">
        <f t="shared" ref="F80" si="60">SUM(D80:E80)</f>
        <v>1.0000324463158452</v>
      </c>
      <c r="G80" s="200">
        <f t="shared" si="52"/>
        <v>3.4387111312069063E-2</v>
      </c>
      <c r="I80" s="11" t="str">
        <f t="shared" si="58"/>
        <v>Sales and customer service occupations</v>
      </c>
      <c r="J80" s="11">
        <v>40.582728230915791</v>
      </c>
      <c r="K80" s="11">
        <v>42.163343470226096</v>
      </c>
      <c r="L80" s="11">
        <v>1.5806152393103075</v>
      </c>
      <c r="M80" s="11">
        <v>17.98589547975444</v>
      </c>
      <c r="N80" s="11">
        <v>19.566510719064748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1.4957456395316362</v>
      </c>
      <c r="C81" s="11">
        <v>2.6729354479042664</v>
      </c>
      <c r="D81" s="11">
        <f t="shared" si="50"/>
        <v>1.1771898083726302</v>
      </c>
      <c r="E81" s="11">
        <v>1.1774068094975181</v>
      </c>
      <c r="F81" s="11">
        <f t="shared" si="51"/>
        <v>2.3545966178701483</v>
      </c>
      <c r="G81" s="200">
        <f t="shared" si="52"/>
        <v>3.9467859550458062E-2</v>
      </c>
      <c r="I81" s="11" t="str">
        <f t="shared" si="58"/>
        <v>Process, plant and machine operatives</v>
      </c>
      <c r="J81" s="11">
        <v>21.114411114714766</v>
      </c>
      <c r="K81" s="11">
        <v>29.019740644061507</v>
      </c>
      <c r="L81" s="11">
        <v>7.9053295293467425</v>
      </c>
      <c r="M81" s="11">
        <v>11.72230993732547</v>
      </c>
      <c r="N81" s="11">
        <v>19.627639466672214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7.0254366846493994</v>
      </c>
      <c r="C82" s="11">
        <v>12.783086182780472</v>
      </c>
      <c r="D82" s="11">
        <f t="shared" si="50"/>
        <v>5.7576494981310731</v>
      </c>
      <c r="E82" s="11">
        <v>6.0355815920558724</v>
      </c>
      <c r="F82" s="11">
        <f t="shared" si="51"/>
        <v>11.793231090186946</v>
      </c>
      <c r="G82" s="200">
        <f t="shared" si="52"/>
        <v>4.2206028291932318E-2</v>
      </c>
      <c r="I82" s="11" t="str">
        <f t="shared" si="58"/>
        <v>Elementary occupations</v>
      </c>
      <c r="J82" s="11">
        <v>39.859262716293344</v>
      </c>
      <c r="K82" s="11">
        <v>39.4097621371073</v>
      </c>
      <c r="L82" s="11">
        <v>-0.44950057918604625</v>
      </c>
      <c r="M82" s="11">
        <v>18.987204849067311</v>
      </c>
      <c r="N82" s="11">
        <v>18.537704269881264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1.2709503517808995</v>
      </c>
      <c r="C83" s="11">
        <v>2.1068004752398104</v>
      </c>
      <c r="D83" s="11">
        <f t="shared" ref="D83:D84" si="61">C83-B83</f>
        <v>0.83585012345891085</v>
      </c>
      <c r="E83" s="11">
        <v>0.97243074244022798</v>
      </c>
      <c r="F83" s="11">
        <f t="shared" ref="F83:F84" si="62">SUM(D83:E83)</f>
        <v>1.8082808658991389</v>
      </c>
      <c r="G83" s="200">
        <f t="shared" si="52"/>
        <v>3.8607923119635457E-2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0.11443846036226614</v>
      </c>
      <c r="C84" s="11">
        <v>0.14944565862909842</v>
      </c>
      <c r="D84" s="11">
        <f t="shared" si="61"/>
        <v>3.5007198266832282E-2</v>
      </c>
      <c r="E84" s="11">
        <v>6.4112546644936028E-2</v>
      </c>
      <c r="F84" s="11">
        <f t="shared" si="62"/>
        <v>9.9119744911768309E-2</v>
      </c>
      <c r="G84" s="200">
        <f t="shared" si="52"/>
        <v>3.009991937100831E-2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5.0149739181725952</v>
      </c>
      <c r="C85" s="11">
        <v>7.926666689727849</v>
      </c>
      <c r="D85" s="11">
        <f t="shared" si="50"/>
        <v>2.9116927715552539</v>
      </c>
      <c r="E85" s="11">
        <v>3.0489474941119057</v>
      </c>
      <c r="F85" s="11">
        <f t="shared" si="51"/>
        <v>5.9606402656671591</v>
      </c>
      <c r="G85" s="200">
        <f t="shared" si="52"/>
        <v>3.2171445900184947E-2</v>
      </c>
      <c r="I85" s="11" t="str">
        <f>I74</f>
        <v>Managers, directors and senior officials</v>
      </c>
      <c r="J85" s="11">
        <f t="array" ref="J85:J93">MMULT(aggregation!$B$13:$AA$21,B210:B235)</f>
        <v>33.725327502666936</v>
      </c>
      <c r="K85" s="11">
        <f t="array" ref="K85:K93">MMULT(aggregation!$B$13:$AA$21,C210:C235)</f>
        <v>30.292851517601427</v>
      </c>
      <c r="L85" s="11">
        <f t="array" ref="L85:L93">MMULT(aggregation!$B$13:$AA$21,D210:D235)</f>
        <v>-3.4324759850655067</v>
      </c>
      <c r="M85" s="11">
        <f t="array" ref="M85:M93">MMULT(aggregation!$B$13:$AA$21,E210:E235)</f>
        <v>15.786967924535299</v>
      </c>
      <c r="N85" s="11">
        <f t="array" ref="N85:N93">MMULT(aggregation!$B$13:$AA$21,F210:F235)</f>
        <v>12.354491939469792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1.4562543499303542</v>
      </c>
      <c r="C86" s="11">
        <v>3.1108382902278406</v>
      </c>
      <c r="D86" s="11">
        <f t="shared" si="50"/>
        <v>1.6545839402974865</v>
      </c>
      <c r="E86" s="11">
        <v>1.1983010864607553</v>
      </c>
      <c r="F86" s="11">
        <f t="shared" si="51"/>
        <v>2.8528850267582415</v>
      </c>
      <c r="G86" s="200">
        <f t="shared" si="52"/>
        <v>4.0839193665240581E-2</v>
      </c>
      <c r="I86" s="11" t="str">
        <f>I75</f>
        <v>Professional occupations</v>
      </c>
      <c r="J86" s="11">
        <v>30.055208738904916</v>
      </c>
      <c r="K86" s="11">
        <v>27.39355280883035</v>
      </c>
      <c r="L86" s="11">
        <v>-2.6616559300745686</v>
      </c>
      <c r="M86" s="11">
        <v>11.509164694935667</v>
      </c>
      <c r="N86" s="11">
        <v>8.8475087648610984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0.52812367210765021</v>
      </c>
      <c r="C87" s="11">
        <v>1.3402732726214879</v>
      </c>
      <c r="D87" s="11">
        <f t="shared" ref="D87:D88" si="63">C87-B87</f>
        <v>0.81214960051383767</v>
      </c>
      <c r="E87" s="11">
        <v>0.44409532743633456</v>
      </c>
      <c r="F87" s="11">
        <f t="shared" ref="F87:F88" si="64">SUM(D87:E87)</f>
        <v>1.2562449279501722</v>
      </c>
      <c r="G87" s="200">
        <f t="shared" si="52"/>
        <v>4.1522279847713062E-2</v>
      </c>
      <c r="I87" s="11" t="str">
        <f>I76</f>
        <v>Associate professional occupations</v>
      </c>
      <c r="J87" s="11">
        <v>35.10402956556868</v>
      </c>
      <c r="K87" s="11">
        <v>27.982886077144801</v>
      </c>
      <c r="L87" s="11">
        <v>-7.1211434884238791</v>
      </c>
      <c r="M87" s="11">
        <v>11.99109757792149</v>
      </c>
      <c r="N87" s="11">
        <v>4.869954089497611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1.4679245009015764</v>
      </c>
      <c r="C88" s="11">
        <v>2.5414310579029675</v>
      </c>
      <c r="D88" s="11">
        <f t="shared" si="63"/>
        <v>1.0735065570013911</v>
      </c>
      <c r="E88" s="11">
        <v>1.2869168564886291</v>
      </c>
      <c r="F88" s="11">
        <f t="shared" si="64"/>
        <v>2.3604234134900199</v>
      </c>
      <c r="G88" s="200">
        <f t="shared" si="52"/>
        <v>4.2860436342216257E-2</v>
      </c>
      <c r="I88" s="11" t="str">
        <f>I77</f>
        <v>Administrative and secretarial occupations</v>
      </c>
      <c r="J88" s="11">
        <v>43.30696538770178</v>
      </c>
      <c r="K88" s="11">
        <v>20.531058715246875</v>
      </c>
      <c r="L88" s="11">
        <v>-22.775906672454905</v>
      </c>
      <c r="M88" s="11">
        <v>13.294143619461728</v>
      </c>
      <c r="N88" s="11">
        <v>-9.4817630529931769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0.31861930499647345</v>
      </c>
      <c r="C89" s="11">
        <v>0.48518745518658679</v>
      </c>
      <c r="D89" s="11">
        <f t="shared" si="50"/>
        <v>0.16656815019011334</v>
      </c>
      <c r="E89" s="11">
        <v>0.18040623735386116</v>
      </c>
      <c r="F89" s="11">
        <f t="shared" si="51"/>
        <v>0.34697438754397447</v>
      </c>
      <c r="G89" s="200">
        <f t="shared" si="52"/>
        <v>3.036250423029685E-2</v>
      </c>
      <c r="I89" s="11" t="str">
        <f t="shared" ref="I89:I93" si="65">I78</f>
        <v>Skilled trades occupations</v>
      </c>
      <c r="J89" s="11">
        <v>45.284562171481518</v>
      </c>
      <c r="K89" s="11">
        <v>44.903275507086363</v>
      </c>
      <c r="L89" s="11">
        <v>-0.3812866643951609</v>
      </c>
      <c r="M89" s="11">
        <v>19.004392859683868</v>
      </c>
      <c r="N89" s="11">
        <v>18.623106195288706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5.0729914513550227</v>
      </c>
      <c r="C90" s="11">
        <v>9.4119254445649254</v>
      </c>
      <c r="D90" s="11">
        <f t="shared" ref="D90" si="66">C90-B90</f>
        <v>4.3389339932099027</v>
      </c>
      <c r="E90" s="11">
        <v>4.1701405285876048</v>
      </c>
      <c r="F90" s="11">
        <f t="shared" ref="F90" si="67">SUM(D90:E90)</f>
        <v>8.5090745217975083</v>
      </c>
      <c r="G90" s="200">
        <f t="shared" ref="G90:G91" si="68">IF(B90&gt;0,(1+(E90/B90))^(1/($C$6-$B$6))-1,0)</f>
        <v>4.0807312713474486E-2</v>
      </c>
      <c r="I90" s="11" t="str">
        <f t="shared" si="65"/>
        <v>Caring, leisure and other service occupations</v>
      </c>
      <c r="J90" s="11">
        <v>43.484843988846706</v>
      </c>
      <c r="K90" s="11">
        <v>36.769803289442294</v>
      </c>
      <c r="L90" s="11">
        <v>-6.7150406994044154</v>
      </c>
      <c r="M90" s="11">
        <v>18.927058996545487</v>
      </c>
      <c r="N90" s="11">
        <v>12.21201829714107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236.06467886722831</v>
      </c>
      <c r="C91" s="11">
        <f t="shared" ref="C91:F91" si="69">SUM(C65:C90)</f>
        <v>351.46038469019265</v>
      </c>
      <c r="D91" s="11">
        <f t="shared" si="69"/>
        <v>115.39570582296429</v>
      </c>
      <c r="E91" s="11">
        <f t="shared" si="69"/>
        <v>152.39544730360214</v>
      </c>
      <c r="F91" s="11">
        <f t="shared" si="69"/>
        <v>267.79115312656643</v>
      </c>
      <c r="G91" s="200">
        <f t="shared" si="68"/>
        <v>3.3763107233042433E-2</v>
      </c>
      <c r="I91" s="11" t="str">
        <f t="shared" si="65"/>
        <v>Sales and customer service occupations</v>
      </c>
      <c r="J91" s="11">
        <v>34.753789504557673</v>
      </c>
      <c r="K91" s="11">
        <v>27.451797393624915</v>
      </c>
      <c r="L91" s="11">
        <v>-7.3019921109327539</v>
      </c>
      <c r="M91" s="11">
        <v>13.506152681894072</v>
      </c>
      <c r="N91" s="11">
        <v>6.2041605709613172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26.477162306421178</v>
      </c>
      <c r="K92" s="11">
        <v>30.470405244599672</v>
      </c>
      <c r="L92" s="11">
        <v>3.9932429381784935</v>
      </c>
      <c r="M92" s="11">
        <v>14.44133278394761</v>
      </c>
      <c r="N92" s="11">
        <v>18.434575722126105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56.408179461918913</v>
      </c>
      <c r="K93" s="11">
        <v>52.094741109008787</v>
      </c>
      <c r="L93" s="11">
        <v>-4.3134383529101266</v>
      </c>
      <c r="M93" s="11">
        <v>25.170182107512304</v>
      </c>
      <c r="N93" s="11">
        <v>20.856743754602174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48.96115485305755</v>
      </c>
      <c r="C94" s="11">
        <v>55.112658324859652</v>
      </c>
      <c r="D94" s="11">
        <f>C94-B94</f>
        <v>6.1515034718021013</v>
      </c>
      <c r="E94" s="11">
        <v>28.688913006826883</v>
      </c>
      <c r="F94" s="11">
        <f>SUM(D94:E94)</f>
        <v>34.840416478628981</v>
      </c>
      <c r="G94" s="200">
        <f>IF(B94&gt;0,(1+(E94/B94))^(1/($C$6-$B$6))-1,0)</f>
        <v>3.1223209703759247E-2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16.513513333697745</v>
      </c>
      <c r="C95" s="11">
        <v>26.711355258329199</v>
      </c>
      <c r="D95" s="11">
        <f t="shared" ref="D95:D118" si="72">C95-B95</f>
        <v>10.197841924631454</v>
      </c>
      <c r="E95" s="11">
        <v>14.509732583977103</v>
      </c>
      <c r="F95" s="11">
        <f t="shared" ref="F95:F118" si="73">SUM(D95:E95)</f>
        <v>24.707574508608559</v>
      </c>
      <c r="G95" s="200">
        <f t="shared" ref="G95:G120" si="74">IF(B95&gt;0,(1+(E95/B95))^(1/($C$6-$B$6))-1,0)</f>
        <v>4.2933258192231039E-2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41.058813168122185</v>
      </c>
      <c r="C96" s="11">
        <v>46.065367124958883</v>
      </c>
      <c r="D96" s="11">
        <f t="shared" si="72"/>
        <v>5.0065539568366972</v>
      </c>
      <c r="E96" s="11">
        <v>17.569765134111798</v>
      </c>
      <c r="F96" s="11">
        <f t="shared" si="73"/>
        <v>22.576319090948495</v>
      </c>
      <c r="G96" s="200">
        <f t="shared" si="74"/>
        <v>2.4032007765753427E-2</v>
      </c>
      <c r="I96" s="11" t="str">
        <f>I85</f>
        <v>Managers, directors and senior officials</v>
      </c>
      <c r="J96" s="11">
        <f t="array" ref="J96:J104">MMULT(aggregation!$B$13:$AA$21,B239:B264)</f>
        <v>20.583405727779571</v>
      </c>
      <c r="K96" s="11">
        <f t="array" ref="K96:K104">MMULT(aggregation!$B$13:$AA$21,C239:C264)</f>
        <v>16.688155132748594</v>
      </c>
      <c r="L96" s="11">
        <f t="array" ref="L96:L104">MMULT(aggregation!$B$13:$AA$21,D239:D264)</f>
        <v>-3.8952505950309764</v>
      </c>
      <c r="M96" s="11">
        <f t="array" ref="M96:M104">MMULT(aggregation!$B$13:$AA$21,E239:E264)</f>
        <v>8.545351164674285</v>
      </c>
      <c r="N96" s="11">
        <f t="array" ref="N96:N104">MMULT(aggregation!$B$13:$AA$21,F239:F264)</f>
        <v>4.6501005696433086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30.84257923138993</v>
      </c>
      <c r="C97" s="11">
        <v>39.131787574820208</v>
      </c>
      <c r="D97" s="11">
        <f t="shared" si="72"/>
        <v>8.2892083434302783</v>
      </c>
      <c r="E97" s="11">
        <v>20.388516120724979</v>
      </c>
      <c r="F97" s="11">
        <f t="shared" si="73"/>
        <v>28.677724464155258</v>
      </c>
      <c r="G97" s="200">
        <f t="shared" si="74"/>
        <v>3.4408776838121158E-2</v>
      </c>
      <c r="I97" s="11" t="str">
        <f>I86</f>
        <v>Professional occupations</v>
      </c>
      <c r="J97" s="11">
        <v>16.62226644706346</v>
      </c>
      <c r="K97" s="11">
        <v>12.425324826300427</v>
      </c>
      <c r="L97" s="11">
        <v>-4.1969416207630337</v>
      </c>
      <c r="M97" s="11">
        <v>5.8257103588935593</v>
      </c>
      <c r="N97" s="11">
        <v>1.6287687381305265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25.798849953973665</v>
      </c>
      <c r="C98" s="11">
        <v>20.278895311211134</v>
      </c>
      <c r="D98" s="11">
        <f t="shared" ref="D98" si="75">C98-B98</f>
        <v>-5.5199546427625314</v>
      </c>
      <c r="E98" s="11">
        <v>11.65125894833276</v>
      </c>
      <c r="F98" s="11">
        <f t="shared" ref="F98" si="76">SUM(D98:E98)</f>
        <v>6.1313043055702288</v>
      </c>
      <c r="G98" s="200">
        <f t="shared" si="74"/>
        <v>2.5156530375786801E-2</v>
      </c>
      <c r="I98" s="11" t="str">
        <f>I87</f>
        <v>Associate professional occupations</v>
      </c>
      <c r="J98" s="11">
        <v>19.472246562022612</v>
      </c>
      <c r="K98" s="11">
        <v>12.663909950717319</v>
      </c>
      <c r="L98" s="11">
        <v>-6.8083366113052932</v>
      </c>
      <c r="M98" s="11">
        <v>5.8716176632149182</v>
      </c>
      <c r="N98" s="11">
        <v>-0.93671894809037437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51.821539459799553</v>
      </c>
      <c r="C99" s="11">
        <v>64.373720148967962</v>
      </c>
      <c r="D99" s="11">
        <f t="shared" si="72"/>
        <v>12.552180689168409</v>
      </c>
      <c r="E99" s="11">
        <v>30.418414378832804</v>
      </c>
      <c r="F99" s="11">
        <f t="shared" si="73"/>
        <v>42.970595068001217</v>
      </c>
      <c r="G99" s="200">
        <f t="shared" si="74"/>
        <v>3.1267908009811496E-2</v>
      </c>
      <c r="I99" s="11" t="str">
        <f>I88</f>
        <v>Administrative and secretarial occupations</v>
      </c>
      <c r="J99" s="11">
        <v>23.648210893751202</v>
      </c>
      <c r="K99" s="11">
        <v>4.9582527530789724</v>
      </c>
      <c r="L99" s="11">
        <v>-18.689958140672228</v>
      </c>
      <c r="M99" s="11">
        <v>4.8824527413587973</v>
      </c>
      <c r="N99" s="11">
        <v>-13.807505399313431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9.4121042540183382</v>
      </c>
      <c r="C100" s="11">
        <v>9.5366403429453683</v>
      </c>
      <c r="D100" s="11">
        <f t="shared" si="72"/>
        <v>0.12453608892703016</v>
      </c>
      <c r="E100" s="11">
        <v>4.0592934275351347</v>
      </c>
      <c r="F100" s="11">
        <f t="shared" si="73"/>
        <v>4.1838295164621648</v>
      </c>
      <c r="G100" s="200">
        <f t="shared" si="74"/>
        <v>2.4192823754717763E-2</v>
      </c>
      <c r="I100" s="11" t="str">
        <f t="shared" ref="I100:I104" si="77">I89</f>
        <v>Skilled trades occupations</v>
      </c>
      <c r="J100" s="11">
        <v>25.419062467520476</v>
      </c>
      <c r="K100" s="11">
        <v>23.953282043310367</v>
      </c>
      <c r="L100" s="11">
        <v>-1.4657804242101049</v>
      </c>
      <c r="M100" s="11">
        <v>10.020802571214055</v>
      </c>
      <c r="N100" s="11">
        <v>8.5550221470039514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11.408299918600445</v>
      </c>
      <c r="C101" s="11">
        <v>15.164780175486323</v>
      </c>
      <c r="D101" s="11">
        <f t="shared" si="72"/>
        <v>3.7564802568858777</v>
      </c>
      <c r="E101" s="11">
        <v>8.3481293431229826</v>
      </c>
      <c r="F101" s="11">
        <f t="shared" si="73"/>
        <v>12.10460960000886</v>
      </c>
      <c r="G101" s="200">
        <f t="shared" si="74"/>
        <v>3.7287556986971282E-2</v>
      </c>
      <c r="I101" s="11" t="str">
        <f t="shared" si="77"/>
        <v>Caring, leisure and other service occupations</v>
      </c>
      <c r="J101" s="11">
        <v>12.469845643086517</v>
      </c>
      <c r="K101" s="11">
        <v>8.9174620740153507</v>
      </c>
      <c r="L101" s="11">
        <v>-3.5523835690711678</v>
      </c>
      <c r="M101" s="11">
        <v>4.0218078410219249</v>
      </c>
      <c r="N101" s="11">
        <v>0.46942427195075737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7.0338329077512682</v>
      </c>
      <c r="C102" s="11">
        <v>12.849093359645167</v>
      </c>
      <c r="D102" s="11">
        <f t="shared" si="72"/>
        <v>5.8152604518938986</v>
      </c>
      <c r="E102" s="11">
        <v>4.3696377875834855</v>
      </c>
      <c r="F102" s="11">
        <f t="shared" si="73"/>
        <v>10.184898239477384</v>
      </c>
      <c r="G102" s="200">
        <f t="shared" si="74"/>
        <v>3.2736833745200533E-2</v>
      </c>
      <c r="I102" s="11" t="str">
        <f t="shared" si="77"/>
        <v>Sales and customer service occupations</v>
      </c>
      <c r="J102" s="11">
        <v>20.668612922485949</v>
      </c>
      <c r="K102" s="11">
        <v>9.1829337906143422</v>
      </c>
      <c r="L102" s="11">
        <v>-11.485679131871606</v>
      </c>
      <c r="M102" s="11">
        <v>5.0813229675939908</v>
      </c>
      <c r="N102" s="11">
        <v>-6.4043561642776154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16.755077084382041</v>
      </c>
      <c r="C103" s="11">
        <v>17.878432070352762</v>
      </c>
      <c r="D103" s="11">
        <f t="shared" ref="D103:D104" si="78">C103-B103</f>
        <v>1.123354985970721</v>
      </c>
      <c r="E103" s="11">
        <v>8.2230360263243405</v>
      </c>
      <c r="F103" s="11">
        <f t="shared" ref="F103:F104" si="79">SUM(D103:E103)</f>
        <v>9.3463910122950615</v>
      </c>
      <c r="G103" s="200">
        <f t="shared" si="74"/>
        <v>2.6977384325273857E-2</v>
      </c>
      <c r="I103" s="11" t="str">
        <f t="shared" si="77"/>
        <v>Process, plant and machine operatives</v>
      </c>
      <c r="J103" s="11">
        <v>20.106379107141798</v>
      </c>
      <c r="K103" s="11">
        <v>13.380290825089379</v>
      </c>
      <c r="L103" s="11">
        <v>-6.7260882820524168</v>
      </c>
      <c r="M103" s="11">
        <v>7.475249838635678</v>
      </c>
      <c r="N103" s="11">
        <v>0.74916155658326122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36.365437651493885</v>
      </c>
      <c r="C104" s="11">
        <v>38.796119157277026</v>
      </c>
      <c r="D104" s="11">
        <f t="shared" si="78"/>
        <v>2.4306815057831415</v>
      </c>
      <c r="E104" s="11">
        <v>18.57994211867123</v>
      </c>
      <c r="F104" s="11">
        <f t="shared" si="79"/>
        <v>21.010623624454372</v>
      </c>
      <c r="G104" s="200">
        <f t="shared" si="74"/>
        <v>2.7896744827379694E-2</v>
      </c>
      <c r="I104" s="11" t="str">
        <f t="shared" si="77"/>
        <v>Elementary occupations</v>
      </c>
      <c r="J104" s="11">
        <v>47.594128040829183</v>
      </c>
      <c r="K104" s="11">
        <v>32.933230428199487</v>
      </c>
      <c r="L104" s="11">
        <v>-14.660897612629698</v>
      </c>
      <c r="M104" s="11">
        <v>16.495682199261744</v>
      </c>
      <c r="N104" s="11">
        <v>1.8347845866320467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33.870009662289377</v>
      </c>
      <c r="C105" s="11">
        <v>40.13805946247917</v>
      </c>
      <c r="D105" s="11">
        <f t="shared" si="72"/>
        <v>6.2680498001897931</v>
      </c>
      <c r="E105" s="11">
        <v>20.126925233709724</v>
      </c>
      <c r="F105" s="11">
        <f t="shared" si="73"/>
        <v>26.394975033899517</v>
      </c>
      <c r="G105" s="200">
        <f t="shared" si="74"/>
        <v>3.1581596852525484E-2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6.8583634780346925</v>
      </c>
      <c r="C106" s="11">
        <v>15.264223028403269</v>
      </c>
      <c r="D106" s="11">
        <f t="shared" si="72"/>
        <v>8.4058595503685751</v>
      </c>
      <c r="E106" s="11">
        <v>6.810416240582879</v>
      </c>
      <c r="F106" s="11">
        <f t="shared" si="73"/>
        <v>15.216275790951453</v>
      </c>
      <c r="G106" s="200">
        <f t="shared" si="74"/>
        <v>4.7049667234803527E-2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3.2676982080160561</v>
      </c>
      <c r="C107" s="11">
        <v>5.3840573509212035</v>
      </c>
      <c r="D107" s="11">
        <f t="shared" si="72"/>
        <v>2.1163591429051474</v>
      </c>
      <c r="E107" s="11">
        <v>2.9034129417569901</v>
      </c>
      <c r="F107" s="11">
        <f t="shared" si="73"/>
        <v>5.0197720846621374</v>
      </c>
      <c r="G107" s="200">
        <f t="shared" si="74"/>
        <v>4.3297328342027486E-2</v>
      </c>
      <c r="I107" s="11" t="str">
        <f>I96</f>
        <v>Managers, directors and senior officials</v>
      </c>
      <c r="J107" s="11">
        <f t="array" ref="J107:J115">MMULT(aggregation!$B$13:$AA$21,B268:B293)</f>
        <v>4.748296432214687</v>
      </c>
      <c r="K107" s="11">
        <f t="array" ref="K107:K115">MMULT(aggregation!$B$13:$AA$21,C268:C293)</f>
        <v>7.3794341573649422</v>
      </c>
      <c r="L107" s="11">
        <f t="array" ref="L107:L115">MMULT(aggregation!$B$13:$AA$21,D268:D293)</f>
        <v>2.6311377251502557</v>
      </c>
      <c r="M107" s="11">
        <f t="array" ref="M107:M115">MMULT(aggregation!$B$13:$AA$21,E268:E293)</f>
        <v>1.9753998365846943</v>
      </c>
      <c r="N107" s="11">
        <f t="array" ref="N107:N115">MMULT(aggregation!$B$13:$AA$21,F268:F293)</f>
        <v>4.6065375617349495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3.6515735257035224</v>
      </c>
      <c r="C108" s="11">
        <v>5.8382209519646571</v>
      </c>
      <c r="D108" s="11">
        <f t="shared" si="72"/>
        <v>2.1866474262611346</v>
      </c>
      <c r="E108" s="11">
        <v>2.4571485539888611</v>
      </c>
      <c r="F108" s="11">
        <f t="shared" si="73"/>
        <v>4.6437959802499957</v>
      </c>
      <c r="G108" s="200">
        <f t="shared" si="74"/>
        <v>3.4899128341334462E-2</v>
      </c>
      <c r="I108" s="11" t="str">
        <f>I97</f>
        <v>Professional occupations</v>
      </c>
      <c r="J108" s="11">
        <v>3.7005018787420858</v>
      </c>
      <c r="K108" s="11">
        <v>8.0568817146742191</v>
      </c>
      <c r="L108" s="11">
        <v>4.3563798359321346</v>
      </c>
      <c r="M108" s="11">
        <v>1.8986987483258142</v>
      </c>
      <c r="N108" s="11">
        <v>6.2550785842579488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2.4243585074741167</v>
      </c>
      <c r="C109" s="11">
        <v>3.4132201453026152</v>
      </c>
      <c r="D109" s="11">
        <f t="shared" ref="D109" si="80">C109-B109</f>
        <v>0.98886163782849845</v>
      </c>
      <c r="E109" s="11">
        <v>1.6055931638208087</v>
      </c>
      <c r="F109" s="11">
        <f t="shared" ref="F109" si="81">SUM(D109:E109)</f>
        <v>2.5944548016493072</v>
      </c>
      <c r="G109" s="200">
        <f t="shared" si="74"/>
        <v>3.4459596957425065E-2</v>
      </c>
      <c r="I109" s="11" t="str">
        <f>I98</f>
        <v>Associate professional occupations</v>
      </c>
      <c r="J109" s="11">
        <v>4.2109034790650899</v>
      </c>
      <c r="K109" s="11">
        <v>7.2561059241103427</v>
      </c>
      <c r="L109" s="11">
        <v>3.0452024450452528</v>
      </c>
      <c r="M109" s="11">
        <v>1.6941048611480902</v>
      </c>
      <c r="N109" s="11">
        <v>4.7393073061933437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3.6753993341691977</v>
      </c>
      <c r="C110" s="11">
        <v>5.751380282708169</v>
      </c>
      <c r="D110" s="11">
        <f t="shared" si="72"/>
        <v>2.0759809485389713</v>
      </c>
      <c r="E110" s="11">
        <v>2.6807310998314113</v>
      </c>
      <c r="F110" s="11">
        <f t="shared" si="73"/>
        <v>4.7567120483703826</v>
      </c>
      <c r="G110" s="200">
        <f t="shared" si="74"/>
        <v>3.7192142237490122E-2</v>
      </c>
      <c r="I110" s="11" t="str">
        <f>I99</f>
        <v>Administrative and secretarial occupations</v>
      </c>
      <c r="J110" s="11">
        <v>5.5495358376254735</v>
      </c>
      <c r="K110" s="11">
        <v>3.4730447116576286</v>
      </c>
      <c r="L110" s="11">
        <v>-2.0764911259678454</v>
      </c>
      <c r="M110" s="11">
        <v>1.2366742252681264</v>
      </c>
      <c r="N110" s="11">
        <v>-0.83981690069971893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19.006642796021723</v>
      </c>
      <c r="C111" s="11">
        <v>27.274829037219323</v>
      </c>
      <c r="D111" s="11">
        <f>C111-B111</f>
        <v>8.2681862411976006</v>
      </c>
      <c r="E111" s="11">
        <v>15.129868558431138</v>
      </c>
      <c r="F111" s="11">
        <f>SUM(D111:E111)</f>
        <v>23.398054799628738</v>
      </c>
      <c r="G111" s="200">
        <f t="shared" si="74"/>
        <v>3.981061864931057E-2</v>
      </c>
      <c r="I111" s="11" t="str">
        <f t="shared" ref="I111:I115" si="82">I100</f>
        <v>Skilled trades occupations</v>
      </c>
      <c r="J111" s="11">
        <v>10.318951596136015</v>
      </c>
      <c r="K111" s="11">
        <v>5.2631482708066448</v>
      </c>
      <c r="L111" s="11">
        <v>-5.0558033253293715</v>
      </c>
      <c r="M111" s="11">
        <v>2.3256098792878404</v>
      </c>
      <c r="N111" s="11">
        <v>-2.7301934460415311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5.7967611014696425</v>
      </c>
      <c r="C112" s="11">
        <v>9.3614216191248332</v>
      </c>
      <c r="D112" s="11">
        <f t="shared" ref="D112:D113" si="83">C112-B112</f>
        <v>3.5646605176551907</v>
      </c>
      <c r="E112" s="11">
        <v>4.6541025167903047</v>
      </c>
      <c r="F112" s="11">
        <f t="shared" ref="F112:F113" si="84">SUM(D112:E112)</f>
        <v>8.2187630344454945</v>
      </c>
      <c r="G112" s="200">
        <f t="shared" si="74"/>
        <v>4.00745075617297E-2</v>
      </c>
      <c r="I112" s="11" t="str">
        <f t="shared" si="82"/>
        <v>Caring, leisure and other service occupations</v>
      </c>
      <c r="J112" s="11">
        <v>3.4981915835040978</v>
      </c>
      <c r="K112" s="11">
        <v>4.0356356924603967</v>
      </c>
      <c r="L112" s="11">
        <v>0.53744410895629902</v>
      </c>
      <c r="M112" s="11">
        <v>1.0302263459275067</v>
      </c>
      <c r="N112" s="11">
        <v>1.5676704548838054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0.44834219245073392</v>
      </c>
      <c r="C113" s="11">
        <v>0.60146117047973002</v>
      </c>
      <c r="D113" s="11">
        <f t="shared" si="83"/>
        <v>0.1531189780289961</v>
      </c>
      <c r="E113" s="11">
        <v>0.3330893617192674</v>
      </c>
      <c r="F113" s="11">
        <f t="shared" si="84"/>
        <v>0.4862083397482635</v>
      </c>
      <c r="G113" s="200">
        <f t="shared" si="74"/>
        <v>3.7732509275115955E-2</v>
      </c>
      <c r="I113" s="11" t="str">
        <f t="shared" si="82"/>
        <v>Sales and customer service occupations</v>
      </c>
      <c r="J113" s="11">
        <v>7.3459372430322247</v>
      </c>
      <c r="K113" s="11">
        <v>6.4886180277557166</v>
      </c>
      <c r="L113" s="11">
        <v>-0.85731921527650901</v>
      </c>
      <c r="M113" s="11">
        <v>1.7635321749918158</v>
      </c>
      <c r="N113" s="11">
        <v>0.90621295971530658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17.448271510811704</v>
      </c>
      <c r="C114" s="11">
        <v>23.078437938757073</v>
      </c>
      <c r="D114" s="11">
        <f t="shared" si="72"/>
        <v>5.6301664279453689</v>
      </c>
      <c r="E114" s="11">
        <v>10.502992137864691</v>
      </c>
      <c r="F114" s="11">
        <f t="shared" si="73"/>
        <v>16.13315856581006</v>
      </c>
      <c r="G114" s="200">
        <f t="shared" si="74"/>
        <v>3.1913440420573425E-2</v>
      </c>
      <c r="I114" s="11" t="str">
        <f t="shared" si="82"/>
        <v>Process, plant and machine operatives</v>
      </c>
      <c r="J114" s="11">
        <v>8.1044243919006451</v>
      </c>
      <c r="K114" s="11">
        <v>5.4958450492272615</v>
      </c>
      <c r="L114" s="11">
        <v>-2.6085793426733832</v>
      </c>
      <c r="M114" s="11">
        <v>2.396716565870689</v>
      </c>
      <c r="N114" s="11">
        <v>-0.21186277680269416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5.4577110591858942</v>
      </c>
      <c r="C115" s="11">
        <v>9.8020736079086745</v>
      </c>
      <c r="D115" s="11">
        <f t="shared" si="72"/>
        <v>4.3443625487227804</v>
      </c>
      <c r="E115" s="11">
        <v>4.1222546347058566</v>
      </c>
      <c r="F115" s="11">
        <f t="shared" si="73"/>
        <v>8.466617183428637</v>
      </c>
      <c r="G115" s="200">
        <f t="shared" si="74"/>
        <v>3.8222000581731308E-2</v>
      </c>
      <c r="I115" s="11" t="str">
        <f t="shared" si="82"/>
        <v>Elementary occupations</v>
      </c>
      <c r="J115" s="11">
        <v>18.112480454421984</v>
      </c>
      <c r="K115" s="11">
        <v>10.219649791115346</v>
      </c>
      <c r="L115" s="11">
        <v>-7.8928306633066381</v>
      </c>
      <c r="M115" s="11">
        <v>3.2302688373357444</v>
      </c>
      <c r="N115" s="11">
        <v>-4.6625618259708936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1.1489123295961186</v>
      </c>
      <c r="C116" s="11">
        <v>2.722763279653186</v>
      </c>
      <c r="D116" s="11">
        <f t="shared" ref="D116:D117" si="85">C116-B116</f>
        <v>1.5738509500570674</v>
      </c>
      <c r="E116" s="11">
        <v>0.96483199371312345</v>
      </c>
      <c r="F116" s="11">
        <f t="shared" ref="F116:F117" si="86">SUM(D116:E116)</f>
        <v>2.538682943770191</v>
      </c>
      <c r="G116" s="200">
        <f t="shared" si="74"/>
        <v>4.1480247471121334E-2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3.7791533626898639</v>
      </c>
      <c r="C117" s="11">
        <v>5.7727091534710437</v>
      </c>
      <c r="D117" s="11">
        <f t="shared" si="85"/>
        <v>1.9935557907811798</v>
      </c>
      <c r="E117" s="11">
        <v>3.1910692612886349</v>
      </c>
      <c r="F117" s="11">
        <f t="shared" si="86"/>
        <v>5.1846250520698147</v>
      </c>
      <c r="G117" s="200">
        <f t="shared" si="74"/>
        <v>4.1653975101678231E-2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1.0214649540668925</v>
      </c>
      <c r="C118" s="11">
        <v>0.98709424434098303</v>
      </c>
      <c r="D118" s="11">
        <f t="shared" si="72"/>
        <v>-3.4370709725909498E-2</v>
      </c>
      <c r="E118" s="11">
        <v>0.51519365004455575</v>
      </c>
      <c r="F118" s="11">
        <f t="shared" si="73"/>
        <v>0.48082294031864625</v>
      </c>
      <c r="G118" s="200">
        <f t="shared" si="74"/>
        <v>2.759881492839833E-2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16.222378627947947</v>
      </c>
      <c r="C119" s="11">
        <v>25.125785164109097</v>
      </c>
      <c r="D119" s="11">
        <f t="shared" ref="D119" si="87">C119-B119</f>
        <v>8.9034065361611496</v>
      </c>
      <c r="E119" s="11">
        <v>13.095375646628932</v>
      </c>
      <c r="F119" s="11">
        <f t="shared" ref="F119" si="88">SUM(D119:E119)</f>
        <v>21.99878218279008</v>
      </c>
      <c r="G119" s="200">
        <f t="shared" si="74"/>
        <v>4.0242063717544907E-2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420.04824246621399</v>
      </c>
      <c r="C120" s="11">
        <f t="shared" ref="C120:F120" si="89">SUM(C94:C119)</f>
        <v>526.41458528569672</v>
      </c>
      <c r="D120" s="11">
        <f t="shared" si="89"/>
        <v>106.36634281948261</v>
      </c>
      <c r="E120" s="11">
        <f t="shared" si="89"/>
        <v>255.89964387092061</v>
      </c>
      <c r="F120" s="11">
        <f t="shared" si="89"/>
        <v>362.26598669040328</v>
      </c>
      <c r="G120" s="200">
        <f t="shared" si="74"/>
        <v>3.2224753359123781E-2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9.8094595550865726</v>
      </c>
      <c r="C123" s="11">
        <v>10.048425013411945</v>
      </c>
      <c r="D123" s="11">
        <f>C123-B123</f>
        <v>0.23896545832537264</v>
      </c>
      <c r="E123" s="11">
        <v>5.0167866110843971</v>
      </c>
      <c r="F123" s="11">
        <f>SUM(D123:E123)</f>
        <v>5.2557520694097697</v>
      </c>
      <c r="G123" s="200">
        <f>IF(B123&gt;0,(1+(E123/B123))^(1/($C$6-$B$6))-1,0)</f>
        <v>2.7919429439185572E-2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5.2413456593010714</v>
      </c>
      <c r="C124" s="11">
        <v>8.012633366730558</v>
      </c>
      <c r="D124" s="11">
        <f t="shared" ref="D124:D139" si="92">C124-B124</f>
        <v>2.7712877074294866</v>
      </c>
      <c r="E124" s="11">
        <v>4.4538185561798826</v>
      </c>
      <c r="F124" s="11">
        <f t="shared" ref="F124:F131" si="93">SUM(D124:E124)</f>
        <v>7.2251062636093693</v>
      </c>
      <c r="G124" s="200">
        <f t="shared" ref="G124:G147" si="94">IF(B124&gt;0,(1+(E124/B124))^(1/($C$6-$B$6))-1,0)</f>
        <v>4.1855505888124034E-2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4.4924773160470961</v>
      </c>
      <c r="C125" s="11">
        <v>5.3262460299040422</v>
      </c>
      <c r="D125" s="11">
        <f t="shared" si="92"/>
        <v>0.83376871385694606</v>
      </c>
      <c r="E125" s="11">
        <v>1.9337037322533224</v>
      </c>
      <c r="F125" s="11">
        <f t="shared" si="93"/>
        <v>2.7674724461102684</v>
      </c>
      <c r="G125" s="200">
        <f t="shared" si="94"/>
        <v>2.4152126157996889E-2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9.8423812511230118</v>
      </c>
      <c r="C126" s="11">
        <v>2.2199316849666539</v>
      </c>
      <c r="D126" s="11">
        <f t="shared" si="92"/>
        <v>-7.6224495661563578</v>
      </c>
      <c r="E126" s="11">
        <v>1.9860493582065282</v>
      </c>
      <c r="F126" s="11">
        <f t="shared" si="93"/>
        <v>-5.6364002079498299</v>
      </c>
      <c r="G126" s="200">
        <f t="shared" si="94"/>
        <v>1.2329275063912348E-2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2.0259851449272701</v>
      </c>
      <c r="C127" s="11">
        <v>1.46244923547508</v>
      </c>
      <c r="D127" s="11">
        <f t="shared" si="92"/>
        <v>-0.56353590945219012</v>
      </c>
      <c r="E127" s="11">
        <v>0.45926225580565716</v>
      </c>
      <c r="F127" s="11">
        <f t="shared" si="93"/>
        <v>-0.10427365364653296</v>
      </c>
      <c r="G127" s="200">
        <f>IF(B127&gt;0,(1+(E127/B127))^(1/($C$6-$B$6))-1,0)</f>
        <v>1.3714265397458902E-2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5.2625404482571483</v>
      </c>
      <c r="C128" s="11">
        <v>5.6221797068855253</v>
      </c>
      <c r="D128" s="11">
        <f t="shared" si="92"/>
        <v>0.35963925862837698</v>
      </c>
      <c r="E128" s="11">
        <v>2.0172872419355685</v>
      </c>
      <c r="F128" s="11">
        <f t="shared" si="93"/>
        <v>2.3769265005639455</v>
      </c>
      <c r="G128" s="200">
        <f t="shared" si="94"/>
        <v>2.1868574561359821E-2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1.7954063939401694</v>
      </c>
      <c r="C129" s="11">
        <v>2.3231998870088542</v>
      </c>
      <c r="D129" s="11">
        <f t="shared" si="92"/>
        <v>0.52779349306868473</v>
      </c>
      <c r="E129" s="11">
        <v>0.94618934956094314</v>
      </c>
      <c r="F129" s="11">
        <f t="shared" si="93"/>
        <v>1.4739828426296278</v>
      </c>
      <c r="G129" s="200">
        <f t="shared" si="94"/>
        <v>2.8622555663257332E-2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5.4703187784478571</v>
      </c>
      <c r="C130" s="11">
        <v>2.4390952228120968</v>
      </c>
      <c r="D130" s="11">
        <f t="shared" si="92"/>
        <v>-3.0312235556357603</v>
      </c>
      <c r="E130" s="11">
        <v>1.5642174347324036</v>
      </c>
      <c r="F130" s="11">
        <f t="shared" si="93"/>
        <v>-1.4670061209033567</v>
      </c>
      <c r="G130" s="200">
        <f t="shared" si="94"/>
        <v>1.6907668350166993E-2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1.835591235572144</v>
      </c>
      <c r="C131" s="11">
        <v>3.0705858453465988</v>
      </c>
      <c r="D131" s="11">
        <f t="shared" si="92"/>
        <v>1.2349946097744549</v>
      </c>
      <c r="E131" s="11">
        <v>0.95392755480747438</v>
      </c>
      <c r="F131" s="11">
        <f t="shared" si="93"/>
        <v>2.1889221645819292</v>
      </c>
      <c r="G131" s="200">
        <f t="shared" si="94"/>
        <v>2.8293019701352451E-2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2.1516451891135158</v>
      </c>
      <c r="C132" s="11">
        <v>2.4816023856922196</v>
      </c>
      <c r="D132" s="11">
        <f t="shared" si="92"/>
        <v>0.32995719657870382</v>
      </c>
      <c r="E132" s="11">
        <v>0.99204324828751045</v>
      </c>
      <c r="F132" s="11">
        <f t="shared" ref="F132:F133" si="95">SUM(D132:E132)</f>
        <v>1.3220004448662142</v>
      </c>
      <c r="G132" s="200">
        <f t="shared" si="94"/>
        <v>2.5599788768455811E-2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10.24977147357216</v>
      </c>
      <c r="C133" s="11">
        <v>11.352268112620896</v>
      </c>
      <c r="D133" s="11">
        <f t="shared" si="92"/>
        <v>1.1024966390487361</v>
      </c>
      <c r="E133" s="11">
        <v>5.0823816384939118</v>
      </c>
      <c r="F133" s="11">
        <f t="shared" si="95"/>
        <v>6.1848782775426479</v>
      </c>
      <c r="G133" s="200">
        <f t="shared" si="94"/>
        <v>2.7210060756169607E-2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13.55908716781796</v>
      </c>
      <c r="C134" s="11">
        <v>15.86819506112937</v>
      </c>
      <c r="D134" s="11">
        <f t="shared" si="92"/>
        <v>2.3091078933114098</v>
      </c>
      <c r="E134" s="11">
        <v>8.4021431666024711</v>
      </c>
      <c r="F134" s="11">
        <f t="shared" ref="F134:F137" si="96">SUM(D134:E134)</f>
        <v>10.711251059913881</v>
      </c>
      <c r="G134" s="200">
        <f t="shared" si="94"/>
        <v>3.267044479419412E-2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3.4816506120544584</v>
      </c>
      <c r="C135" s="11">
        <v>5.8819525929965639</v>
      </c>
      <c r="D135" s="11">
        <f t="shared" si="92"/>
        <v>2.4003019809421056</v>
      </c>
      <c r="E135" s="11">
        <v>2.927440644230753</v>
      </c>
      <c r="F135" s="11">
        <f t="shared" si="96"/>
        <v>5.3277426251728581</v>
      </c>
      <c r="G135" s="200">
        <f t="shared" si="94"/>
        <v>4.1519529715154269E-2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1.2423111774011946</v>
      </c>
      <c r="C136" s="11">
        <v>1.8743615169014047</v>
      </c>
      <c r="D136" s="11">
        <f t="shared" si="92"/>
        <v>0.63205033950021017</v>
      </c>
      <c r="E136" s="11">
        <v>1.1146908235408111</v>
      </c>
      <c r="F136" s="11">
        <f t="shared" si="96"/>
        <v>1.7467411630410212</v>
      </c>
      <c r="G136" s="200">
        <f t="shared" si="94"/>
        <v>4.3618984031811303E-2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1.3756431193289766</v>
      </c>
      <c r="C137" s="11">
        <v>1.806092405440239</v>
      </c>
      <c r="D137" s="11">
        <f t="shared" si="92"/>
        <v>0.43044928611126232</v>
      </c>
      <c r="E137" s="11">
        <v>0.72330844047226694</v>
      </c>
      <c r="F137" s="11">
        <f t="shared" si="96"/>
        <v>1.1537577265835293</v>
      </c>
      <c r="G137" s="200">
        <f t="shared" si="94"/>
        <v>2.8568237495409488E-2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1.6985536399642189</v>
      </c>
      <c r="C138" s="11">
        <v>2.3745257950561918</v>
      </c>
      <c r="D138" s="11">
        <f t="shared" si="92"/>
        <v>0.67597215509197284</v>
      </c>
      <c r="E138" s="11">
        <v>1.2015706781669118</v>
      </c>
      <c r="F138" s="11">
        <f t="shared" ref="F138" si="97">SUM(D138:E138)</f>
        <v>1.8775428332588846</v>
      </c>
      <c r="G138" s="200">
        <f t="shared" si="94"/>
        <v>3.6308729646187698E-2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1.3660372466105175</v>
      </c>
      <c r="C139" s="11">
        <v>1.7991698301644021</v>
      </c>
      <c r="D139" s="11">
        <f t="shared" si="92"/>
        <v>0.43313258355388462</v>
      </c>
      <c r="E139" s="11">
        <v>0.84949676792404627</v>
      </c>
      <c r="F139" s="11">
        <f t="shared" ref="F139" si="98">SUM(D139:E139)</f>
        <v>1.2826293514779308</v>
      </c>
      <c r="G139" s="200">
        <f t="shared" si="94"/>
        <v>3.2763923450799259E-2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15.096296705265811</v>
      </c>
      <c r="C140" s="11">
        <v>17.100470596505442</v>
      </c>
      <c r="D140" s="11">
        <f>C140-B140</f>
        <v>2.0041738912396312</v>
      </c>
      <c r="E140" s="11">
        <v>9.3892997687926165</v>
      </c>
      <c r="F140" s="11">
        <f>SUM(D140:E140)</f>
        <v>11.393473660032248</v>
      </c>
      <c r="G140" s="200">
        <f t="shared" si="94"/>
        <v>3.2767789189080521E-2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3.5194778233721977</v>
      </c>
      <c r="C141" s="11">
        <v>5.2133918044676735</v>
      </c>
      <c r="D141" s="11">
        <f t="shared" ref="D141:D147" si="99">C141-B141</f>
        <v>1.6939139810954758</v>
      </c>
      <c r="E141" s="11">
        <v>2.6400037386536326</v>
      </c>
      <c r="F141" s="11">
        <f t="shared" ref="F141:F142" si="100">SUM(D141:E141)</f>
        <v>4.3339177197491079</v>
      </c>
      <c r="G141" s="200">
        <f t="shared" si="94"/>
        <v>3.8016830120805922E-2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0.13466794761973472</v>
      </c>
      <c r="C142" s="11">
        <v>0.14058034585560153</v>
      </c>
      <c r="D142" s="11">
        <f t="shared" si="99"/>
        <v>5.9123982358668115E-3</v>
      </c>
      <c r="E142" s="11">
        <v>7.527358205561499E-2</v>
      </c>
      <c r="F142" s="11">
        <f t="shared" si="100"/>
        <v>8.1185980291481802E-2</v>
      </c>
      <c r="G142" s="200">
        <f t="shared" si="94"/>
        <v>3.004359923877109E-2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5.3430427267881511</v>
      </c>
      <c r="C143" s="11">
        <v>6.1890345029246161</v>
      </c>
      <c r="D143" s="11">
        <f t="shared" si="99"/>
        <v>0.84599177613646503</v>
      </c>
      <c r="E143" s="11">
        <v>2.9324797525749657</v>
      </c>
      <c r="F143" s="11">
        <f t="shared" ref="F143:F144" si="101">SUM(D143:E143)</f>
        <v>3.7784715287114308</v>
      </c>
      <c r="G143" s="200">
        <f t="shared" si="94"/>
        <v>2.9596644165050368E-2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1.9998965417611194</v>
      </c>
      <c r="C144" s="11">
        <v>3.4982778640855177</v>
      </c>
      <c r="D144" s="11">
        <f t="shared" si="99"/>
        <v>1.4983813223243982</v>
      </c>
      <c r="E144" s="11">
        <v>1.5812991405867145</v>
      </c>
      <c r="F144" s="11">
        <f t="shared" si="101"/>
        <v>3.0796804629111127</v>
      </c>
      <c r="G144" s="200">
        <f t="shared" si="94"/>
        <v>3.9604222673369049E-2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0.56868210953063458</v>
      </c>
      <c r="C145" s="11">
        <v>1.3183796646762784</v>
      </c>
      <c r="D145" s="11">
        <f t="shared" si="99"/>
        <v>0.74969755514564385</v>
      </c>
      <c r="E145" s="11">
        <v>0.47196947262965333</v>
      </c>
      <c r="F145" s="11">
        <f t="shared" ref="F145:F146" si="102">SUM(D145:E145)</f>
        <v>1.2216670277752972</v>
      </c>
      <c r="G145" s="200">
        <f t="shared" si="94"/>
        <v>4.1107844683370143E-2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1.7549774370609277</v>
      </c>
      <c r="C146" s="11">
        <v>2.5809128895239151</v>
      </c>
      <c r="D146" s="11">
        <f t="shared" si="99"/>
        <v>0.82593545246298739</v>
      </c>
      <c r="E146" s="11">
        <v>1.4818050147379058</v>
      </c>
      <c r="F146" s="11">
        <f t="shared" si="102"/>
        <v>2.307740467200893</v>
      </c>
      <c r="G146" s="200">
        <f t="shared" si="94"/>
        <v>4.1652350632207513E-2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0.752176482576977</v>
      </c>
      <c r="C147" s="11">
        <v>0.94189564404084614</v>
      </c>
      <c r="D147" s="11">
        <f t="shared" si="99"/>
        <v>0.18971916146386913</v>
      </c>
      <c r="E147" s="11">
        <v>0.42478349717284192</v>
      </c>
      <c r="F147" s="11">
        <f t="shared" ref="F147" si="103">SUM(D147:E147)</f>
        <v>0.61450265863671105</v>
      </c>
      <c r="G147" s="200">
        <f t="shared" si="94"/>
        <v>3.0297856603436424E-2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8.3085946674747451</v>
      </c>
      <c r="C148" s="11">
        <v>12.826658549857747</v>
      </c>
      <c r="D148" s="11">
        <f t="shared" ref="D148" si="104">C148-B148</f>
        <v>4.5180638823830019</v>
      </c>
      <c r="E148" s="11">
        <v>6.4689788456916517</v>
      </c>
      <c r="F148" s="11">
        <f t="shared" ref="F148" si="105">SUM(D148:E148)</f>
        <v>10.987042728074654</v>
      </c>
      <c r="G148" s="200">
        <f t="shared" ref="G148:G149" si="106">IF(B148&gt;0,(1+(E148/B148))^(1/($C$6-$B$6))-1,0)</f>
        <v>3.9134355921165653E-2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118.37801785001564</v>
      </c>
      <c r="C149" s="11">
        <f t="shared" ref="C149:F149" si="107">SUM(C123:C148)</f>
        <v>133.77251555448026</v>
      </c>
      <c r="D149" s="11">
        <f t="shared" si="107"/>
        <v>15.394497704464639</v>
      </c>
      <c r="E149" s="11">
        <f t="shared" si="107"/>
        <v>66.090210315180457</v>
      </c>
      <c r="F149" s="11">
        <f t="shared" si="107"/>
        <v>81.484708019645083</v>
      </c>
      <c r="G149" s="200">
        <f t="shared" si="106"/>
        <v>3.0014568752586346E-2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14.429482802515802</v>
      </c>
      <c r="C152" s="11">
        <v>14.790861804173165</v>
      </c>
      <c r="D152" s="11">
        <f>C152-B152</f>
        <v>0.36137900165736347</v>
      </c>
      <c r="E152" s="11">
        <v>7.3022561266324031</v>
      </c>
      <c r="F152" s="11">
        <f>SUM(D152:E152)</f>
        <v>7.6636351282897666</v>
      </c>
      <c r="G152" s="200">
        <f>IF(B152&gt;0,(1+(E152/B152))^(1/($C$6-$B$6))-1,0)</f>
        <v>2.7676078872892029E-2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5.4103362126984633</v>
      </c>
      <c r="C153" s="11">
        <v>8.2841548813142261</v>
      </c>
      <c r="D153" s="11">
        <f t="shared" ref="D153:D168" si="110">C153-B153</f>
        <v>2.8738186686157627</v>
      </c>
      <c r="E153" s="11">
        <v>4.3451218065427177</v>
      </c>
      <c r="F153" s="11">
        <f t="shared" ref="F153:F160" si="111">SUM(D153:E153)</f>
        <v>7.2189404751584805</v>
      </c>
      <c r="G153" s="200">
        <f t="shared" ref="G153:G155" si="112">IF(B153&gt;0,(1+(E153/B153))^(1/($C$6-$B$6))-1,0)</f>
        <v>4.0083549362159632E-2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10.84358230576804</v>
      </c>
      <c r="C154" s="11">
        <v>10.289116787779852</v>
      </c>
      <c r="D154" s="11">
        <f t="shared" si="110"/>
        <v>-0.55446551798818788</v>
      </c>
      <c r="E154" s="11">
        <v>3.7896572738289636</v>
      </c>
      <c r="F154" s="11">
        <f t="shared" si="111"/>
        <v>3.2351917558407757</v>
      </c>
      <c r="G154" s="200">
        <f t="shared" si="112"/>
        <v>2.0182446895942396E-2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2.3820627164716139</v>
      </c>
      <c r="C155" s="11">
        <v>2.7181432248911723</v>
      </c>
      <c r="D155" s="11">
        <f t="shared" si="110"/>
        <v>0.33608050841955839</v>
      </c>
      <c r="E155" s="11">
        <v>1.3106160155263598</v>
      </c>
      <c r="F155" s="11">
        <f t="shared" si="111"/>
        <v>1.6466965239459181</v>
      </c>
      <c r="G155" s="200">
        <f t="shared" si="112"/>
        <v>2.9656950734525678E-2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1.0190846212157252</v>
      </c>
      <c r="C156" s="11">
        <v>0.79358994478873013</v>
      </c>
      <c r="D156" s="11">
        <f t="shared" si="110"/>
        <v>-0.22549467642699506</v>
      </c>
      <c r="E156" s="11">
        <v>0.4176570724070448</v>
      </c>
      <c r="F156" s="11">
        <f t="shared" si="111"/>
        <v>0.19216239598004975</v>
      </c>
      <c r="G156" s="200">
        <f>IF(B156&gt;0,(1+(E156/B156))^(1/($C$6-$B$6))-1,0)</f>
        <v>2.3162379237593456E-2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8.3594928795207242</v>
      </c>
      <c r="C157" s="11">
        <v>10.246656785956691</v>
      </c>
      <c r="D157" s="11">
        <f t="shared" si="110"/>
        <v>1.8871639064359673</v>
      </c>
      <c r="E157" s="11">
        <v>4.5713519702471066</v>
      </c>
      <c r="F157" s="11">
        <f t="shared" si="111"/>
        <v>6.4585158766830739</v>
      </c>
      <c r="G157" s="200">
        <f t="shared" ref="G157:G178" si="113">IF(B157&gt;0,(1+(E157/B157))^(1/($C$6-$B$6))-1,0)</f>
        <v>2.9508171086571888E-2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4.2665895651517936</v>
      </c>
      <c r="C158" s="11">
        <v>3.5800261322452953</v>
      </c>
      <c r="D158" s="11">
        <f t="shared" si="110"/>
        <v>-0.68656343290649824</v>
      </c>
      <c r="E158" s="11">
        <v>1.4032618090698972</v>
      </c>
      <c r="F158" s="11">
        <f t="shared" si="111"/>
        <v>0.71669837616339893</v>
      </c>
      <c r="G158" s="200">
        <f t="shared" si="113"/>
        <v>1.9137355490920882E-2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1.8674690170267494</v>
      </c>
      <c r="C159" s="11">
        <v>1.9875780293815415</v>
      </c>
      <c r="D159" s="11">
        <f t="shared" si="110"/>
        <v>0.1201090123547921</v>
      </c>
      <c r="E159" s="11">
        <v>1.0603647546285822</v>
      </c>
      <c r="F159" s="11">
        <f t="shared" si="111"/>
        <v>1.1804737669833743</v>
      </c>
      <c r="G159" s="200">
        <f t="shared" si="113"/>
        <v>3.043246702240654E-2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1.4662121351234618</v>
      </c>
      <c r="C160" s="11">
        <v>1.8969332068602727</v>
      </c>
      <c r="D160" s="11">
        <f t="shared" si="110"/>
        <v>0.43072107173681085</v>
      </c>
      <c r="E160" s="11">
        <v>0.6300258255167015</v>
      </c>
      <c r="F160" s="11">
        <f t="shared" si="111"/>
        <v>1.0607468972535123</v>
      </c>
      <c r="G160" s="200">
        <f t="shared" si="113"/>
        <v>2.4117022254521281E-2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2.6147120365950642</v>
      </c>
      <c r="C161" s="11">
        <v>2.3551837317908628</v>
      </c>
      <c r="D161" s="11">
        <f t="shared" si="110"/>
        <v>-0.25952830480420142</v>
      </c>
      <c r="E161" s="11">
        <v>1.0937986196485423</v>
      </c>
      <c r="F161" s="11">
        <f t="shared" ref="F161:F162" si="114">SUM(D161:E161)</f>
        <v>0.83427031484434089</v>
      </c>
      <c r="G161" s="200">
        <f t="shared" si="113"/>
        <v>2.3571954051184729E-2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9.2505023792123389</v>
      </c>
      <c r="C162" s="11">
        <v>10.021754466509671</v>
      </c>
      <c r="D162" s="11">
        <f t="shared" si="110"/>
        <v>0.77125208729733252</v>
      </c>
      <c r="E162" s="11">
        <v>4.4813004326409702</v>
      </c>
      <c r="F162" s="11">
        <f t="shared" si="114"/>
        <v>5.2525525199383027</v>
      </c>
      <c r="G162" s="200">
        <f t="shared" si="113"/>
        <v>2.6685627983048299E-2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11.707575400729597</v>
      </c>
      <c r="C163" s="11">
        <v>12.898351821207326</v>
      </c>
      <c r="D163" s="11">
        <f t="shared" si="110"/>
        <v>1.1907764204777287</v>
      </c>
      <c r="E163" s="11">
        <v>6.5143061412341332</v>
      </c>
      <c r="F163" s="11">
        <f t="shared" ref="F163:F166" si="115">SUM(D163:E163)</f>
        <v>7.7050825617118619</v>
      </c>
      <c r="G163" s="200">
        <f t="shared" si="113"/>
        <v>2.9931680195302901E-2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2.6716516539630679</v>
      </c>
      <c r="C164" s="11">
        <v>3.7531671637318285</v>
      </c>
      <c r="D164" s="11">
        <f t="shared" si="110"/>
        <v>1.0815155097687605</v>
      </c>
      <c r="E164" s="11">
        <v>1.9639565912827097</v>
      </c>
      <c r="F164" s="11">
        <f t="shared" si="115"/>
        <v>3.0454721010514705</v>
      </c>
      <c r="G164" s="200">
        <f t="shared" si="113"/>
        <v>3.7421218296026515E-2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1.932329577056026</v>
      </c>
      <c r="C165" s="11">
        <v>2.8151246689692626</v>
      </c>
      <c r="D165" s="11">
        <f t="shared" si="110"/>
        <v>0.88279509191323657</v>
      </c>
      <c r="E165" s="11">
        <v>1.4870329302961161</v>
      </c>
      <c r="F165" s="11">
        <f t="shared" si="115"/>
        <v>2.3698280222093526</v>
      </c>
      <c r="G165" s="200">
        <f t="shared" si="113"/>
        <v>3.8781634902986362E-2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5.5282496393845326</v>
      </c>
      <c r="C166" s="11">
        <v>7.4119953888338772</v>
      </c>
      <c r="D166" s="11">
        <f t="shared" si="110"/>
        <v>1.8837457494493446</v>
      </c>
      <c r="E166" s="11">
        <v>2.9548809317401501</v>
      </c>
      <c r="F166" s="11">
        <f t="shared" si="115"/>
        <v>4.8386266811894947</v>
      </c>
      <c r="G166" s="200">
        <f t="shared" si="113"/>
        <v>2.8958597680068809E-2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2.3803317543065661</v>
      </c>
      <c r="C167" s="11">
        <v>3.1303143412103562</v>
      </c>
      <c r="D167" s="11">
        <f t="shared" si="110"/>
        <v>0.74998258690379016</v>
      </c>
      <c r="E167" s="11">
        <v>1.6120202529404817</v>
      </c>
      <c r="F167" s="11">
        <f t="shared" ref="F167" si="116">SUM(D167:E167)</f>
        <v>2.3620028398442718</v>
      </c>
      <c r="G167" s="200">
        <f t="shared" si="113"/>
        <v>3.5077231920398466E-2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1.6721192686006061</v>
      </c>
      <c r="C168" s="11">
        <v>2.3967862959503288</v>
      </c>
      <c r="D168" s="11">
        <f t="shared" si="110"/>
        <v>0.72466702734972266</v>
      </c>
      <c r="E168" s="11">
        <v>1.1058725893049233</v>
      </c>
      <c r="F168" s="11">
        <f t="shared" ref="F168" si="117">SUM(D168:E168)</f>
        <v>1.8305396166546459</v>
      </c>
      <c r="G168" s="200">
        <f t="shared" si="113"/>
        <v>3.4421601342982777E-2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9.1153410156111452</v>
      </c>
      <c r="C169" s="11">
        <v>10.952183468985334</v>
      </c>
      <c r="D169" s="11">
        <f>C169-B169</f>
        <v>1.8368424533741887</v>
      </c>
      <c r="E169" s="11">
        <v>5.9478985422411768</v>
      </c>
      <c r="F169" s="11">
        <f>SUM(D169:E169)</f>
        <v>7.7847409956153655</v>
      </c>
      <c r="G169" s="200">
        <f t="shared" si="113"/>
        <v>3.4053552110489438E-2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4.6726086210338247</v>
      </c>
      <c r="C170" s="11">
        <v>7.512152890299177</v>
      </c>
      <c r="D170" s="11">
        <f t="shared" ref="D170:D176" si="118">C170-B170</f>
        <v>2.8395442692653523</v>
      </c>
      <c r="E170" s="11">
        <v>3.7711961969566397</v>
      </c>
      <c r="F170" s="11">
        <f t="shared" ref="F170:F171" si="119">SUM(D170:E170)</f>
        <v>6.6107404662219924</v>
      </c>
      <c r="G170" s="200">
        <f t="shared" si="113"/>
        <v>4.0236093661665473E-2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0.11971681639161494</v>
      </c>
      <c r="C171" s="11">
        <v>0.10529167555318798</v>
      </c>
      <c r="D171" s="11">
        <f t="shared" si="118"/>
        <v>-1.4425140838426956E-2</v>
      </c>
      <c r="E171" s="11">
        <v>6.1031425708412856E-2</v>
      </c>
      <c r="F171" s="11">
        <f t="shared" si="119"/>
        <v>4.6606284869985901E-2</v>
      </c>
      <c r="G171" s="200">
        <f t="shared" si="113"/>
        <v>2.7845711479416391E-2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4.4849805856524769</v>
      </c>
      <c r="C172" s="11">
        <v>5.0102831965773929</v>
      </c>
      <c r="D172" s="11">
        <f t="shared" si="118"/>
        <v>0.52530261092491592</v>
      </c>
      <c r="E172" s="11">
        <v>2.0538727621143256</v>
      </c>
      <c r="F172" s="11">
        <f t="shared" ref="F172:F173" si="120">SUM(D172:E172)</f>
        <v>2.5791753730392415</v>
      </c>
      <c r="G172" s="200">
        <f t="shared" si="113"/>
        <v>2.5453728862414593E-2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1.9893015019248137</v>
      </c>
      <c r="C173" s="11">
        <v>3.0476635914557741</v>
      </c>
      <c r="D173" s="11">
        <f t="shared" si="118"/>
        <v>1.0583620895309604</v>
      </c>
      <c r="E173" s="11">
        <v>1.3390345220191833</v>
      </c>
      <c r="F173" s="11">
        <f t="shared" si="120"/>
        <v>2.3973966115501435</v>
      </c>
      <c r="G173" s="200">
        <f t="shared" si="113"/>
        <v>3.4908062464915401E-2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1.3806936700012613</v>
      </c>
      <c r="C174" s="11">
        <v>2.5945801845081866</v>
      </c>
      <c r="D174" s="11">
        <f t="shared" si="118"/>
        <v>1.2138865145069253</v>
      </c>
      <c r="E174" s="11">
        <v>1.0064920990853103</v>
      </c>
      <c r="F174" s="11">
        <f t="shared" ref="F174:F175" si="121">SUM(D174:E174)</f>
        <v>2.2203786135922359</v>
      </c>
      <c r="G174" s="200">
        <f t="shared" si="113"/>
        <v>3.7176318721738655E-2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2.9750722986351534</v>
      </c>
      <c r="C175" s="11">
        <v>4.0827963698951288</v>
      </c>
      <c r="D175" s="11">
        <f t="shared" si="118"/>
        <v>1.1077240712599754</v>
      </c>
      <c r="E175" s="11">
        <v>2.433672371342416</v>
      </c>
      <c r="F175" s="11">
        <f t="shared" si="121"/>
        <v>3.5413964426023914</v>
      </c>
      <c r="G175" s="200">
        <f t="shared" si="113"/>
        <v>4.0654573147560935E-2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1.0131485388110399</v>
      </c>
      <c r="C176" s="11">
        <v>1.0236706106952453</v>
      </c>
      <c r="D176" s="11">
        <f t="shared" si="118"/>
        <v>1.0522071884205397E-2</v>
      </c>
      <c r="E176" s="11">
        <v>0.45702175027429831</v>
      </c>
      <c r="F176" s="11">
        <f t="shared" ref="F176" si="122">SUM(D176:E176)</f>
        <v>0.46754382215850371</v>
      </c>
      <c r="G176" s="200">
        <f t="shared" si="113"/>
        <v>2.513163218898562E-2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7.6340514643454531</v>
      </c>
      <c r="C177" s="11">
        <v>11.554551975298512</v>
      </c>
      <c r="D177" s="11">
        <f t="shared" ref="D177" si="123">C177-B177</f>
        <v>3.9205005109530591</v>
      </c>
      <c r="E177" s="11">
        <v>5.7994696291887013</v>
      </c>
      <c r="F177" s="11">
        <f t="shared" ref="F177" si="124">SUM(D177:E177)</f>
        <v>9.7199701401417613</v>
      </c>
      <c r="G177" s="200">
        <f t="shared" si="113"/>
        <v>3.8394355071643016E-2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121.18669847774697</v>
      </c>
      <c r="C178" s="11">
        <f t="shared" ref="C178:F178" si="125">SUM(C152:C177)</f>
        <v>145.2529126388624</v>
      </c>
      <c r="D178" s="11">
        <f t="shared" si="125"/>
        <v>24.066214161115443</v>
      </c>
      <c r="E178" s="11">
        <f t="shared" si="125"/>
        <v>68.913170442418277</v>
      </c>
      <c r="F178" s="11">
        <f t="shared" si="125"/>
        <v>92.979384603533731</v>
      </c>
      <c r="G178" s="200">
        <f t="shared" si="113"/>
        <v>3.046945785186006E-2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31.038515946972012</v>
      </c>
      <c r="C181" s="11">
        <v>29.691818250660344</v>
      </c>
      <c r="D181" s="11">
        <f>C181-B181</f>
        <v>-1.3466976963116686</v>
      </c>
      <c r="E181" s="11">
        <v>12.505118710280799</v>
      </c>
      <c r="F181" s="11">
        <f>SUM(D181:E181)</f>
        <v>11.15842101396913</v>
      </c>
      <c r="G181" s="200">
        <f>IF(B181&gt;0,(1+(E181/B181))^(1/($C$6-$B$6))-1,0)</f>
        <v>2.2825582674731004E-2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12.279436512592509</v>
      </c>
      <c r="C182" s="11">
        <v>15.187146696510153</v>
      </c>
      <c r="D182" s="11">
        <f t="shared" ref="D182:D197" si="128">C182-B182</f>
        <v>2.9077101839176436</v>
      </c>
      <c r="E182" s="11">
        <v>6.9296487231307804</v>
      </c>
      <c r="F182" s="11">
        <f t="shared" ref="F182:F189" si="129">SUM(D182:E182)</f>
        <v>9.837358907048424</v>
      </c>
      <c r="G182" s="200">
        <f t="shared" ref="G182:G184" si="130">IF(B182&gt;0,(1+(E182/B182))^(1/($C$6-$B$6))-1,0)</f>
        <v>3.0279874445001465E-2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15.431588178545462</v>
      </c>
      <c r="C183" s="11">
        <v>14.881112235235625</v>
      </c>
      <c r="D183" s="11">
        <f t="shared" si="128"/>
        <v>-0.55047594330983785</v>
      </c>
      <c r="E183" s="11">
        <v>4.178022322917089</v>
      </c>
      <c r="F183" s="11">
        <f t="shared" si="129"/>
        <v>3.6275463796072511</v>
      </c>
      <c r="G183" s="200">
        <f t="shared" si="130"/>
        <v>1.6101805006971226E-2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8.5080403580081629</v>
      </c>
      <c r="C184" s="11">
        <v>10.060408312690083</v>
      </c>
      <c r="D184" s="11">
        <f t="shared" si="128"/>
        <v>1.5523679546819196</v>
      </c>
      <c r="E184" s="11">
        <v>5.362653997783652</v>
      </c>
      <c r="F184" s="11">
        <f t="shared" si="129"/>
        <v>6.9150219524655716</v>
      </c>
      <c r="G184" s="200">
        <f t="shared" si="130"/>
        <v>3.3121129921973136E-2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3.7034141594625947</v>
      </c>
      <c r="C185" s="11">
        <v>4.6066760349211568</v>
      </c>
      <c r="D185" s="11">
        <f t="shared" si="128"/>
        <v>0.90326187545856218</v>
      </c>
      <c r="E185" s="11">
        <v>1.7051301777048924</v>
      </c>
      <c r="F185" s="11">
        <f t="shared" si="129"/>
        <v>2.6083920531634543</v>
      </c>
      <c r="G185" s="200">
        <f>IF(B185&gt;0,(1+(E185/B185))^(1/($C$6-$B$6))-1,0)</f>
        <v>2.5569761654740342E-2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18.336841071425994</v>
      </c>
      <c r="C186" s="11">
        <v>22.151196565312553</v>
      </c>
      <c r="D186" s="11">
        <f t="shared" si="128"/>
        <v>3.8143554938865591</v>
      </c>
      <c r="E186" s="11">
        <v>8.4734282473843745</v>
      </c>
      <c r="F186" s="11">
        <f t="shared" si="129"/>
        <v>12.287783741270934</v>
      </c>
      <c r="G186" s="200">
        <f t="shared" ref="G186:G205" si="131">IF(B186&gt;0,(1+(E186/B186))^(1/($C$6-$B$6))-1,0)</f>
        <v>2.5648250860493382E-2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6.0712181614151595</v>
      </c>
      <c r="C187" s="11">
        <v>3.3842488206659485</v>
      </c>
      <c r="D187" s="11">
        <f t="shared" si="128"/>
        <v>-2.686969340749211</v>
      </c>
      <c r="E187" s="11">
        <v>1.4870091644661281</v>
      </c>
      <c r="F187" s="11">
        <f t="shared" si="129"/>
        <v>-1.1999601762830829</v>
      </c>
      <c r="G187" s="200">
        <f t="shared" si="131"/>
        <v>1.4712337267196673E-2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6.7818478459218579</v>
      </c>
      <c r="C188" s="11">
        <v>7.8647302525736995</v>
      </c>
      <c r="D188" s="11">
        <f t="shared" si="128"/>
        <v>1.0828824066518417</v>
      </c>
      <c r="E188" s="11">
        <v>4.224598587066164</v>
      </c>
      <c r="F188" s="11">
        <f t="shared" si="129"/>
        <v>5.3074809937180056</v>
      </c>
      <c r="G188" s="200">
        <f t="shared" si="131"/>
        <v>3.2808821787500664E-2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4.9011102811709595</v>
      </c>
      <c r="C189" s="11">
        <v>5.48889635229476</v>
      </c>
      <c r="D189" s="11">
        <f t="shared" si="128"/>
        <v>0.58778607112380055</v>
      </c>
      <c r="E189" s="11">
        <v>1.3779498894430486</v>
      </c>
      <c r="F189" s="11">
        <f t="shared" si="129"/>
        <v>1.9657359605668492</v>
      </c>
      <c r="G189" s="200">
        <f t="shared" si="131"/>
        <v>1.665440019700859E-2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6.0020196546669657</v>
      </c>
      <c r="C190" s="11">
        <v>5.209562974010737</v>
      </c>
      <c r="D190" s="11">
        <f t="shared" si="128"/>
        <v>-0.79245668065622876</v>
      </c>
      <c r="E190" s="11">
        <v>1.9295191288716691</v>
      </c>
      <c r="F190" s="11">
        <f t="shared" ref="F190:F191" si="132">SUM(D190:E190)</f>
        <v>1.1370624482154403</v>
      </c>
      <c r="G190" s="200">
        <f t="shared" si="131"/>
        <v>1.8757148754974251E-2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24.523470934958262</v>
      </c>
      <c r="C191" s="11">
        <v>21.878342570043031</v>
      </c>
      <c r="D191" s="11">
        <f t="shared" si="128"/>
        <v>-2.6451283649152302</v>
      </c>
      <c r="E191" s="11">
        <v>9.5370252883142435</v>
      </c>
      <c r="F191" s="11">
        <f t="shared" si="132"/>
        <v>6.8918969233990133</v>
      </c>
      <c r="G191" s="200">
        <f t="shared" si="131"/>
        <v>2.2142082264456686E-2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34.133246171905938</v>
      </c>
      <c r="C192" s="11">
        <v>22.13065391599585</v>
      </c>
      <c r="D192" s="11">
        <f t="shared" si="128"/>
        <v>-12.002592255910088</v>
      </c>
      <c r="E192" s="11">
        <v>13.460907418675216</v>
      </c>
      <c r="F192" s="11">
        <f t="shared" ref="F192:F195" si="133">SUM(D192:E192)</f>
        <v>1.4583151627651283</v>
      </c>
      <c r="G192" s="200">
        <f t="shared" si="131"/>
        <v>2.2409950724985972E-2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8.8156643575194593</v>
      </c>
      <c r="C193" s="11">
        <v>2.1289886622389012</v>
      </c>
      <c r="D193" s="11">
        <f t="shared" si="128"/>
        <v>-6.6866756952805577</v>
      </c>
      <c r="E193" s="11">
        <v>3.3633020151011928</v>
      </c>
      <c r="F193" s="11">
        <f t="shared" si="133"/>
        <v>-3.323373680179365</v>
      </c>
      <c r="G193" s="200">
        <f t="shared" si="131"/>
        <v>2.1779124673772632E-2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2.7109950596225221</v>
      </c>
      <c r="C194" s="11">
        <v>2.6416725509324732</v>
      </c>
      <c r="D194" s="11">
        <f t="shared" si="128"/>
        <v>-6.9322508690048856E-2</v>
      </c>
      <c r="E194" s="11">
        <v>1.4268968632041064</v>
      </c>
      <c r="F194" s="11">
        <f t="shared" si="133"/>
        <v>1.3575743545140575</v>
      </c>
      <c r="G194" s="200">
        <f t="shared" si="131"/>
        <v>2.8592518485726526E-2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25.043654842651421</v>
      </c>
      <c r="C195" s="11">
        <v>24.974671867847878</v>
      </c>
      <c r="D195" s="11">
        <f t="shared" si="128"/>
        <v>-6.8982974803542874E-2</v>
      </c>
      <c r="E195" s="11">
        <v>8.6745952412032334</v>
      </c>
      <c r="F195" s="11">
        <f t="shared" si="133"/>
        <v>8.6056122663996906</v>
      </c>
      <c r="G195" s="200">
        <f t="shared" si="131"/>
        <v>2.0025794840768274E-2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20.844483913341854</v>
      </c>
      <c r="C196" s="11">
        <v>18.912100014587608</v>
      </c>
      <c r="D196" s="11">
        <f t="shared" si="128"/>
        <v>-1.9323838987542459</v>
      </c>
      <c r="E196" s="11">
        <v>7.6280230017123873</v>
      </c>
      <c r="F196" s="11">
        <f t="shared" ref="F196" si="134">SUM(D196:E196)</f>
        <v>5.6956391029581415</v>
      </c>
      <c r="G196" s="200">
        <f t="shared" si="131"/>
        <v>2.1007590248732111E-2</v>
      </c>
    </row>
    <row r="197" spans="1:14" x14ac:dyDescent="0.2">
      <c r="A197" t="str">
        <f t="shared" si="127"/>
        <v>54 Textiles, printing and other skilled trades</v>
      </c>
      <c r="B197" s="11">
        <v>10.071878331418873</v>
      </c>
      <c r="C197" s="11">
        <v>12.168905335424851</v>
      </c>
      <c r="D197" s="11">
        <f t="shared" si="128"/>
        <v>2.0970270040059784</v>
      </c>
      <c r="E197" s="11">
        <v>4.6696137025035549</v>
      </c>
      <c r="F197" s="11">
        <f t="shared" ref="F197" si="135">SUM(D197:E197)</f>
        <v>6.7666407065095333</v>
      </c>
      <c r="G197" s="200">
        <f t="shared" si="131"/>
        <v>2.571978207018133E-2</v>
      </c>
    </row>
    <row r="198" spans="1:14" x14ac:dyDescent="0.2">
      <c r="A198" t="str">
        <f t="shared" si="127"/>
        <v>61 Caring personal service occupations</v>
      </c>
      <c r="B198" s="11">
        <v>50.021164467460032</v>
      </c>
      <c r="C198" s="11">
        <v>62.559195290319202</v>
      </c>
      <c r="D198" s="11">
        <f>C198-B198</f>
        <v>12.53803082285917</v>
      </c>
      <c r="E198" s="11">
        <v>31.890645559497457</v>
      </c>
      <c r="F198" s="11">
        <f>SUM(D198:E198)</f>
        <v>44.428676382356628</v>
      </c>
      <c r="G198" s="200">
        <f t="shared" si="131"/>
        <v>3.3426312266750413E-2</v>
      </c>
    </row>
    <row r="199" spans="1:14" x14ac:dyDescent="0.2">
      <c r="A199" t="str">
        <f t="shared" si="127"/>
        <v>62 Leisure, travel and related personal service occupations</v>
      </c>
      <c r="B199" s="11">
        <v>12.895968193933211</v>
      </c>
      <c r="C199" s="11">
        <v>11.412961275625911</v>
      </c>
      <c r="D199" s="11">
        <f t="shared" ref="D199:D205" si="136">C199-B199</f>
        <v>-1.4830069183073</v>
      </c>
      <c r="E199" s="11">
        <v>5.5629373880390425</v>
      </c>
      <c r="F199" s="11">
        <f t="shared" ref="F199:F200" si="137">SUM(D199:E199)</f>
        <v>4.0799304697317424</v>
      </c>
      <c r="G199" s="200">
        <f t="shared" si="131"/>
        <v>2.4196922030691237E-2</v>
      </c>
    </row>
    <row r="200" spans="1:14" x14ac:dyDescent="0.2">
      <c r="A200" t="str">
        <f t="shared" si="127"/>
        <v>63 Community and civil enforcement occupations</v>
      </c>
      <c r="B200" s="11">
        <v>0.40832982872731383</v>
      </c>
      <c r="C200" s="11">
        <v>0.27978357738977455</v>
      </c>
      <c r="D200" s="11">
        <f t="shared" si="136"/>
        <v>-0.12854625133753927</v>
      </c>
      <c r="E200" s="11">
        <v>0.10464921450803027</v>
      </c>
      <c r="F200" s="11">
        <f t="shared" si="137"/>
        <v>-2.3897036829509E-2</v>
      </c>
      <c r="G200" s="200">
        <f t="shared" si="131"/>
        <v>1.5326920122770371E-2</v>
      </c>
    </row>
    <row r="201" spans="1:14" x14ac:dyDescent="0.2">
      <c r="A201" t="str">
        <f t="shared" si="127"/>
        <v>71 Sales occupations</v>
      </c>
      <c r="B201" s="11">
        <v>32.979651053444158</v>
      </c>
      <c r="C201" s="11">
        <v>31.909150553135099</v>
      </c>
      <c r="D201" s="11">
        <f t="shared" si="136"/>
        <v>-1.0705005003090591</v>
      </c>
      <c r="E201" s="11">
        <v>13.783962517867405</v>
      </c>
      <c r="F201" s="11">
        <f t="shared" ref="F201:F202" si="138">SUM(D201:E201)</f>
        <v>12.713462017558346</v>
      </c>
      <c r="G201" s="200">
        <f t="shared" si="131"/>
        <v>2.3554095752960968E-2</v>
      </c>
    </row>
    <row r="202" spans="1:14" x14ac:dyDescent="0.2">
      <c r="A202" t="str">
        <f t="shared" si="127"/>
        <v>72 Customer service occupations</v>
      </c>
      <c r="B202" s="11">
        <v>7.6030771774716301</v>
      </c>
      <c r="C202" s="11">
        <v>10.254192917090997</v>
      </c>
      <c r="D202" s="11">
        <f t="shared" si="136"/>
        <v>2.6511157396193665</v>
      </c>
      <c r="E202" s="11">
        <v>4.2019329618870351</v>
      </c>
      <c r="F202" s="11">
        <f t="shared" si="138"/>
        <v>6.8530487015064017</v>
      </c>
      <c r="G202" s="200">
        <f t="shared" si="131"/>
        <v>2.9765800420670008E-2</v>
      </c>
    </row>
    <row r="203" spans="1:14" x14ac:dyDescent="0.2">
      <c r="A203" t="str">
        <f t="shared" si="127"/>
        <v>81 Process, plant and machine operatives</v>
      </c>
      <c r="B203" s="11">
        <v>7.4716928161143024</v>
      </c>
      <c r="C203" s="11">
        <v>11.610967626839342</v>
      </c>
      <c r="D203" s="11">
        <f t="shared" si="136"/>
        <v>4.1392748107250394</v>
      </c>
      <c r="E203" s="11">
        <v>3.6891330943686964</v>
      </c>
      <c r="F203" s="11">
        <f t="shared" ref="F203:F204" si="139">SUM(D203:E203)</f>
        <v>7.8284079050937354</v>
      </c>
      <c r="G203" s="200">
        <f t="shared" si="131"/>
        <v>2.7113620390723625E-2</v>
      </c>
    </row>
    <row r="204" spans="1:14" x14ac:dyDescent="0.2">
      <c r="A204" t="str">
        <f t="shared" si="127"/>
        <v>82 Transport and mobile machine drivers and operatives</v>
      </c>
      <c r="B204" s="11">
        <v>13.642718298600464</v>
      </c>
      <c r="C204" s="11">
        <v>17.408773017222167</v>
      </c>
      <c r="D204" s="11">
        <f t="shared" si="136"/>
        <v>3.766054718621703</v>
      </c>
      <c r="E204" s="11">
        <v>8.0331768429567738</v>
      </c>
      <c r="F204" s="11">
        <f t="shared" si="139"/>
        <v>11.799231561578477</v>
      </c>
      <c r="G204" s="200">
        <f t="shared" si="131"/>
        <v>3.1347630916479075E-2</v>
      </c>
    </row>
    <row r="205" spans="1:14" x14ac:dyDescent="0.2">
      <c r="A205" t="str">
        <f t="shared" si="127"/>
        <v>91 Elementary trades and related occupations</v>
      </c>
      <c r="B205" s="11">
        <v>4.3354076485983235</v>
      </c>
      <c r="C205" s="11">
        <v>5.0599355865520872</v>
      </c>
      <c r="D205" s="11">
        <f t="shared" si="136"/>
        <v>0.72452793795376369</v>
      </c>
      <c r="E205" s="11">
        <v>1.494545053598159</v>
      </c>
      <c r="F205" s="11">
        <f t="shared" ref="F205" si="140">SUM(D205:E205)</f>
        <v>2.2190729915519229</v>
      </c>
      <c r="G205" s="200">
        <f t="shared" si="131"/>
        <v>1.9942462447709586E-2</v>
      </c>
    </row>
    <row r="206" spans="1:14" x14ac:dyDescent="0.2">
      <c r="A206" t="str">
        <f t="shared" si="127"/>
        <v>92 Elementary administration and service occupations</v>
      </c>
      <c r="B206" s="11">
        <v>35.523855067695024</v>
      </c>
      <c r="C206" s="11">
        <v>34.349826550555214</v>
      </c>
      <c r="D206" s="11">
        <f t="shared" ref="D206" si="141">C206-B206</f>
        <v>-1.1740285171398099</v>
      </c>
      <c r="E206" s="11">
        <v>17.492659795469152</v>
      </c>
      <c r="F206" s="11">
        <f t="shared" ref="F206" si="142">SUM(D206:E206)</f>
        <v>16.318631278329342</v>
      </c>
      <c r="G206" s="200">
        <f t="shared" ref="G206:G207" si="143">IF(B206&gt;0,(1+(E206/B206))^(1/($C$6-$B$6))-1,0)</f>
        <v>2.7052724621057456E-2</v>
      </c>
    </row>
    <row r="207" spans="1:14" x14ac:dyDescent="0.2">
      <c r="A207" t="str">
        <f t="shared" si="127"/>
        <v>All occupations</v>
      </c>
      <c r="B207" s="11">
        <f>SUM(B181:B206)</f>
        <v>404.07929033364445</v>
      </c>
      <c r="C207" s="11">
        <f t="shared" ref="C207:F207" si="144">SUM(C181:C206)</f>
        <v>408.20591780667547</v>
      </c>
      <c r="D207" s="11">
        <f t="shared" si="144"/>
        <v>4.1266274730309824</v>
      </c>
      <c r="E207" s="11">
        <f t="shared" si="144"/>
        <v>183.18708490795427</v>
      </c>
      <c r="F207" s="11">
        <f t="shared" si="144"/>
        <v>187.31371238098527</v>
      </c>
      <c r="G207" s="200">
        <f t="shared" si="143"/>
        <v>2.5237704353763712E-2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21.908657922604057</v>
      </c>
      <c r="C210" s="11">
        <v>16.010086777998421</v>
      </c>
      <c r="D210" s="11">
        <f>C210-B210</f>
        <v>-5.8985711446056364</v>
      </c>
      <c r="E210" s="11">
        <v>8.2252732380845615</v>
      </c>
      <c r="F210" s="11">
        <f>SUM(D210:E210)</f>
        <v>2.3267020934789251</v>
      </c>
      <c r="G210" s="200">
        <f>IF(B210&gt;0,(1+(E210/B210))^(1/($C$6-$B$6))-1,0)</f>
        <v>2.1478745610155281E-2</v>
      </c>
    </row>
    <row r="211" spans="1:7" x14ac:dyDescent="0.2">
      <c r="A211" t="str">
        <f t="shared" si="146"/>
        <v>12 Other managers and proprietors</v>
      </c>
      <c r="B211" s="11">
        <v>11.816669580062877</v>
      </c>
      <c r="C211" s="11">
        <v>14.282764739603007</v>
      </c>
      <c r="D211" s="11">
        <f t="shared" ref="D211:D226" si="147">C211-B211</f>
        <v>2.4660951595401297</v>
      </c>
      <c r="E211" s="11">
        <v>7.5616946864507373</v>
      </c>
      <c r="F211" s="11">
        <f t="shared" ref="F211:F218" si="148">SUM(D211:E211)</f>
        <v>10.027789845990867</v>
      </c>
      <c r="G211" s="200">
        <f t="shared" ref="G211:G213" si="149">IF(B211&gt;0,(1+(E211/B211))^(1/($C$6-$B$6))-1,0)</f>
        <v>3.3526146969389714E-2</v>
      </c>
    </row>
    <row r="212" spans="1:7" x14ac:dyDescent="0.2">
      <c r="A212" t="str">
        <f t="shared" si="146"/>
        <v>21 Science, research, engineering and technology professionals</v>
      </c>
      <c r="B212" s="11">
        <v>10.608020533267851</v>
      </c>
      <c r="C212" s="11">
        <v>9.9736185998591349</v>
      </c>
      <c r="D212" s="11">
        <f t="shared" si="147"/>
        <v>-0.63440193340871609</v>
      </c>
      <c r="E212" s="11">
        <v>3.3870406117954692</v>
      </c>
      <c r="F212" s="11">
        <f t="shared" si="148"/>
        <v>2.7526386783867531</v>
      </c>
      <c r="G212" s="200">
        <f t="shared" si="149"/>
        <v>1.8644621831132024E-2</v>
      </c>
    </row>
    <row r="213" spans="1:7" x14ac:dyDescent="0.2">
      <c r="A213" t="str">
        <f t="shared" si="146"/>
        <v>22 Health professionals</v>
      </c>
      <c r="B213" s="11">
        <v>5.4037353416191483</v>
      </c>
      <c r="C213" s="11">
        <v>4.4438066463583814</v>
      </c>
      <c r="D213" s="11">
        <f t="shared" si="147"/>
        <v>-0.95992869526076685</v>
      </c>
      <c r="E213" s="11">
        <v>2.4436992769751997</v>
      </c>
      <c r="F213" s="11">
        <f t="shared" si="148"/>
        <v>1.4837705817144329</v>
      </c>
      <c r="G213" s="200">
        <f t="shared" si="149"/>
        <v>2.51849981000134E-2</v>
      </c>
    </row>
    <row r="214" spans="1:7" x14ac:dyDescent="0.2">
      <c r="A214" t="str">
        <f t="shared" si="146"/>
        <v>23 Teaching and other educational professionals</v>
      </c>
      <c r="B214" s="11">
        <v>2.739807561653766</v>
      </c>
      <c r="C214" s="11">
        <v>2.4469897882997338</v>
      </c>
      <c r="D214" s="11">
        <f t="shared" si="147"/>
        <v>-0.29281777335403225</v>
      </c>
      <c r="E214" s="11">
        <v>1.1775882297168914</v>
      </c>
      <c r="F214" s="11">
        <f t="shared" si="148"/>
        <v>0.88477045636285911</v>
      </c>
      <c r="G214" s="200">
        <f>IF(B214&gt;0,(1+(E214/B214))^(1/($C$6-$B$6))-1,0)</f>
        <v>2.4122307711186064E-2</v>
      </c>
    </row>
    <row r="215" spans="1:7" x14ac:dyDescent="0.2">
      <c r="A215" t="str">
        <f t="shared" si="146"/>
        <v>24 Business, media and public service professionals</v>
      </c>
      <c r="B215" s="11">
        <v>11.303645302364151</v>
      </c>
      <c r="C215" s="11">
        <v>10.529137774313098</v>
      </c>
      <c r="D215" s="11">
        <f t="shared" si="147"/>
        <v>-0.77450752805105338</v>
      </c>
      <c r="E215" s="11">
        <v>4.5008365764481066</v>
      </c>
      <c r="F215" s="11">
        <f t="shared" si="148"/>
        <v>3.7263290483970533</v>
      </c>
      <c r="G215" s="200">
        <f t="shared" ref="G215:G234" si="150">IF(B215&gt;0,(1+(E215/B215))^(1/($C$6-$B$6))-1,0)</f>
        <v>2.2596062400503047E-2</v>
      </c>
    </row>
    <row r="216" spans="1:7" x14ac:dyDescent="0.2">
      <c r="A216" t="str">
        <f t="shared" si="146"/>
        <v>31 Science, engineering and technology associate professionals</v>
      </c>
      <c r="B216" s="11">
        <v>4.5961787041585263</v>
      </c>
      <c r="C216" s="11">
        <v>3.7765671552669748</v>
      </c>
      <c r="D216" s="11">
        <f t="shared" si="147"/>
        <v>-0.81961154889155141</v>
      </c>
      <c r="E216" s="11">
        <v>1.4869834194929281</v>
      </c>
      <c r="F216" s="11">
        <f t="shared" si="148"/>
        <v>0.6673718706013767</v>
      </c>
      <c r="G216" s="200">
        <f t="shared" si="150"/>
        <v>1.8862314653770085E-2</v>
      </c>
    </row>
    <row r="217" spans="1:7" x14ac:dyDescent="0.2">
      <c r="A217" t="str">
        <f t="shared" si="146"/>
        <v>32 Health and social care associate professionals</v>
      </c>
      <c r="B217" s="11">
        <v>4.4723422512389428</v>
      </c>
      <c r="C217" s="11">
        <v>3.5758040568163012</v>
      </c>
      <c r="D217" s="11">
        <f t="shared" si="147"/>
        <v>-0.8965381944226416</v>
      </c>
      <c r="E217" s="11">
        <v>2.0561570556950861</v>
      </c>
      <c r="F217" s="11">
        <f t="shared" si="148"/>
        <v>1.1596188612724445</v>
      </c>
      <c r="G217" s="200">
        <f t="shared" si="150"/>
        <v>2.5538310578663737E-2</v>
      </c>
    </row>
    <row r="218" spans="1:7" x14ac:dyDescent="0.2">
      <c r="A218" t="str">
        <f t="shared" si="146"/>
        <v>33 Protective service occupations</v>
      </c>
      <c r="B218" s="11">
        <v>5.0856568942065516</v>
      </c>
      <c r="C218" s="11">
        <v>4.9509766296033089</v>
      </c>
      <c r="D218" s="11">
        <f t="shared" si="147"/>
        <v>-0.13468026460324278</v>
      </c>
      <c r="E218" s="11">
        <v>1.5887902936791538</v>
      </c>
      <c r="F218" s="11">
        <f t="shared" si="148"/>
        <v>1.454110029075911</v>
      </c>
      <c r="G218" s="200">
        <f t="shared" si="150"/>
        <v>1.8289384327948133E-2</v>
      </c>
    </row>
    <row r="219" spans="1:7" x14ac:dyDescent="0.2">
      <c r="A219" t="str">
        <f t="shared" si="146"/>
        <v>34 Culture, media and sports occupations</v>
      </c>
      <c r="B219" s="11">
        <v>2.7954804756197591</v>
      </c>
      <c r="C219" s="11">
        <v>1.2925936611576971</v>
      </c>
      <c r="D219" s="11">
        <f t="shared" si="147"/>
        <v>-1.502886814462062</v>
      </c>
      <c r="E219" s="11">
        <v>0.72877913829105634</v>
      </c>
      <c r="F219" s="11">
        <f t="shared" ref="F219:F220" si="151">SUM(D219:E219)</f>
        <v>-0.77410767617100562</v>
      </c>
      <c r="G219" s="200">
        <f t="shared" si="150"/>
        <v>1.5564306730673216E-2</v>
      </c>
    </row>
    <row r="220" spans="1:7" x14ac:dyDescent="0.2">
      <c r="A220" t="str">
        <f t="shared" si="146"/>
        <v>35 Business and public service associate professionals</v>
      </c>
      <c r="B220" s="11">
        <v>18.154371240344901</v>
      </c>
      <c r="C220" s="11">
        <v>14.38694457430052</v>
      </c>
      <c r="D220" s="11">
        <f t="shared" si="147"/>
        <v>-3.7674266660443809</v>
      </c>
      <c r="E220" s="11">
        <v>6.1303876707632661</v>
      </c>
      <c r="F220" s="11">
        <f t="shared" si="151"/>
        <v>2.3629610047188851</v>
      </c>
      <c r="G220" s="200">
        <f t="shared" si="150"/>
        <v>1.9585159766606575E-2</v>
      </c>
    </row>
    <row r="221" spans="1:7" x14ac:dyDescent="0.2">
      <c r="A221" t="str">
        <f t="shared" si="146"/>
        <v>41 Administrative occupations</v>
      </c>
      <c r="B221" s="11">
        <v>34.182986102722943</v>
      </c>
      <c r="C221" s="11">
        <v>18.882442067062087</v>
      </c>
      <c r="D221" s="11">
        <f t="shared" si="147"/>
        <v>-15.300544035660856</v>
      </c>
      <c r="E221" s="11">
        <v>10.820454846453478</v>
      </c>
      <c r="F221" s="11">
        <f t="shared" ref="F221:F224" si="152">SUM(D221:E221)</f>
        <v>-4.4800891892073782</v>
      </c>
      <c r="G221" s="200">
        <f t="shared" si="150"/>
        <v>1.8503161714546135E-2</v>
      </c>
    </row>
    <row r="222" spans="1:7" x14ac:dyDescent="0.2">
      <c r="A222" t="str">
        <f t="shared" si="146"/>
        <v>42 Secretarial and related occupations</v>
      </c>
      <c r="B222" s="11">
        <v>9.1239792849788373</v>
      </c>
      <c r="C222" s="11">
        <v>1.6486166481847875</v>
      </c>
      <c r="D222" s="11">
        <f t="shared" si="147"/>
        <v>-7.47536263679405</v>
      </c>
      <c r="E222" s="11">
        <v>2.4736887730082509</v>
      </c>
      <c r="F222" s="11">
        <f t="shared" si="152"/>
        <v>-5.0016738637857987</v>
      </c>
      <c r="G222" s="200">
        <f t="shared" si="150"/>
        <v>1.6121776729181692E-2</v>
      </c>
    </row>
    <row r="223" spans="1:7" x14ac:dyDescent="0.2">
      <c r="A223" t="str">
        <f t="shared" si="146"/>
        <v>51 Skilled agricultural and related trades</v>
      </c>
      <c r="B223" s="11">
        <v>3.771431102946067</v>
      </c>
      <c r="C223" s="11">
        <v>3.8350535797166438</v>
      </c>
      <c r="D223" s="11">
        <f t="shared" si="147"/>
        <v>6.3622476770576863E-2</v>
      </c>
      <c r="E223" s="11">
        <v>2.0074506259741072</v>
      </c>
      <c r="F223" s="11">
        <f t="shared" si="152"/>
        <v>2.071073102744684</v>
      </c>
      <c r="G223" s="200">
        <f t="shared" si="150"/>
        <v>2.8858954783025581E-2</v>
      </c>
    </row>
    <row r="224" spans="1:7" x14ac:dyDescent="0.2">
      <c r="A224" t="str">
        <f t="shared" si="146"/>
        <v>52 Skilled metal, electrical and electronic trades</v>
      </c>
      <c r="B224" s="11">
        <v>14.295340844664393</v>
      </c>
      <c r="C224" s="11">
        <v>12.969757815816996</v>
      </c>
      <c r="D224" s="11">
        <f t="shared" si="147"/>
        <v>-1.3255830288473973</v>
      </c>
      <c r="E224" s="11">
        <v>4.954797902352837</v>
      </c>
      <c r="F224" s="11">
        <f t="shared" si="152"/>
        <v>3.6292148735054397</v>
      </c>
      <c r="G224" s="200">
        <f t="shared" si="150"/>
        <v>2.0037073579060261E-2</v>
      </c>
    </row>
    <row r="225" spans="1:7" x14ac:dyDescent="0.2">
      <c r="A225" t="str">
        <f t="shared" si="146"/>
        <v>53 Skilled construction and building trades</v>
      </c>
      <c r="B225" s="11">
        <v>18.52806498906952</v>
      </c>
      <c r="C225" s="11">
        <v>21.038607029095704</v>
      </c>
      <c r="D225" s="11">
        <f t="shared" si="147"/>
        <v>2.5105420400261842</v>
      </c>
      <c r="E225" s="11">
        <v>9.0569460197969107</v>
      </c>
      <c r="F225" s="11">
        <f t="shared" ref="F225" si="153">SUM(D225:E225)</f>
        <v>11.567488059823095</v>
      </c>
      <c r="G225" s="200">
        <f t="shared" si="150"/>
        <v>2.6887513552674713E-2</v>
      </c>
    </row>
    <row r="226" spans="1:7" x14ac:dyDescent="0.2">
      <c r="A226" t="str">
        <f t="shared" si="146"/>
        <v>54 Textiles, printing and other skilled trades</v>
      </c>
      <c r="B226" s="11">
        <v>8.6897252348015375</v>
      </c>
      <c r="C226" s="11">
        <v>7.0598570824570128</v>
      </c>
      <c r="D226" s="11">
        <f t="shared" si="147"/>
        <v>-1.6298681523445246</v>
      </c>
      <c r="E226" s="11">
        <v>2.9851983115600111</v>
      </c>
      <c r="F226" s="11">
        <f t="shared" ref="F226" si="154">SUM(D226:E226)</f>
        <v>1.3553301592154865</v>
      </c>
      <c r="G226" s="200">
        <f t="shared" si="150"/>
        <v>1.9881858567670108E-2</v>
      </c>
    </row>
    <row r="227" spans="1:7" x14ac:dyDescent="0.2">
      <c r="A227" t="str">
        <f t="shared" si="146"/>
        <v>61 Caring personal service occupations</v>
      </c>
      <c r="B227" s="11">
        <v>31.853582408574038</v>
      </c>
      <c r="C227" s="11">
        <v>28.125303479921939</v>
      </c>
      <c r="D227" s="11">
        <f>C227-B227</f>
        <v>-3.7282789286520988</v>
      </c>
      <c r="E227" s="11">
        <v>14.453085629431728</v>
      </c>
      <c r="F227" s="11">
        <f>SUM(D227:E227)</f>
        <v>10.724806700779629</v>
      </c>
      <c r="G227" s="200">
        <f t="shared" si="150"/>
        <v>2.5256071977190597E-2</v>
      </c>
    </row>
    <row r="228" spans="1:7" x14ac:dyDescent="0.2">
      <c r="A228" t="str">
        <f t="shared" si="146"/>
        <v>62 Leisure, travel and related personal service occupations</v>
      </c>
      <c r="B228" s="11">
        <v>11.095543170427282</v>
      </c>
      <c r="C228" s="11">
        <v>8.2716342214297232</v>
      </c>
      <c r="D228" s="11">
        <f t="shared" ref="D228:D234" si="155">C228-B228</f>
        <v>-2.8239089489975591</v>
      </c>
      <c r="E228" s="11">
        <v>4.3073196298898848</v>
      </c>
      <c r="F228" s="11">
        <f t="shared" ref="F228:F229" si="156">SUM(D228:E228)</f>
        <v>1.4834106808923258</v>
      </c>
      <c r="G228" s="200">
        <f t="shared" si="150"/>
        <v>2.2108167392704603E-2</v>
      </c>
    </row>
    <row r="229" spans="1:7" x14ac:dyDescent="0.2">
      <c r="A229" t="str">
        <f t="shared" si="146"/>
        <v>63 Community and civil enforcement occupations</v>
      </c>
      <c r="B229" s="11">
        <v>0.53571840984539032</v>
      </c>
      <c r="C229" s="11">
        <v>0.37286558809063253</v>
      </c>
      <c r="D229" s="11">
        <f t="shared" si="155"/>
        <v>-0.16285282175475779</v>
      </c>
      <c r="E229" s="11">
        <v>0.16665373722387347</v>
      </c>
      <c r="F229" s="11">
        <f t="shared" si="156"/>
        <v>3.8009154691156788E-3</v>
      </c>
      <c r="G229" s="200">
        <f t="shared" si="150"/>
        <v>1.8220994281377134E-2</v>
      </c>
    </row>
    <row r="230" spans="1:7" x14ac:dyDescent="0.2">
      <c r="A230" t="str">
        <f t="shared" si="146"/>
        <v>71 Sales occupations</v>
      </c>
      <c r="B230" s="11">
        <v>27.440906052686202</v>
      </c>
      <c r="C230" s="11">
        <v>18.862671400496481</v>
      </c>
      <c r="D230" s="11">
        <f t="shared" si="155"/>
        <v>-8.578234652189721</v>
      </c>
      <c r="E230" s="11">
        <v>9.5752088042791552</v>
      </c>
      <c r="F230" s="11">
        <f t="shared" ref="F230:F231" si="157">SUM(D230:E230)</f>
        <v>0.99697415208943418</v>
      </c>
      <c r="G230" s="200">
        <f t="shared" si="150"/>
        <v>2.0154992161178775E-2</v>
      </c>
    </row>
    <row r="231" spans="1:7" x14ac:dyDescent="0.2">
      <c r="A231" t="str">
        <f t="shared" si="146"/>
        <v>72 Customer service occupations</v>
      </c>
      <c r="B231" s="11">
        <v>7.3128834518714685</v>
      </c>
      <c r="C231" s="11">
        <v>8.5891259931284356</v>
      </c>
      <c r="D231" s="11">
        <f t="shared" si="155"/>
        <v>1.2762425412569671</v>
      </c>
      <c r="E231" s="11">
        <v>3.9309438776149164</v>
      </c>
      <c r="F231" s="11">
        <f t="shared" si="157"/>
        <v>5.207186418871883</v>
      </c>
      <c r="G231" s="200">
        <f t="shared" si="150"/>
        <v>2.9093972187997474E-2</v>
      </c>
    </row>
    <row r="232" spans="1:7" x14ac:dyDescent="0.2">
      <c r="A232" t="str">
        <f t="shared" si="146"/>
        <v>81 Process, plant and machine operatives</v>
      </c>
      <c r="B232" s="11">
        <v>8.7344586540453371</v>
      </c>
      <c r="C232" s="11">
        <v>11.849337326873442</v>
      </c>
      <c r="D232" s="11">
        <f t="shared" si="155"/>
        <v>3.1148786728281053</v>
      </c>
      <c r="E232" s="11">
        <v>4.3052541532204547</v>
      </c>
      <c r="F232" s="11">
        <f t="shared" ref="F232:F233" si="158">SUM(D232:E232)</f>
        <v>7.4201328260485599</v>
      </c>
      <c r="G232" s="200">
        <f t="shared" si="150"/>
        <v>2.7074946400037936E-2</v>
      </c>
    </row>
    <row r="233" spans="1:7" x14ac:dyDescent="0.2">
      <c r="A233" t="str">
        <f t="shared" si="146"/>
        <v>82 Transport and mobile machine drivers and operatives</v>
      </c>
      <c r="B233" s="11">
        <v>17.742703652375841</v>
      </c>
      <c r="C233" s="11">
        <v>18.621067917726229</v>
      </c>
      <c r="D233" s="11">
        <f t="shared" si="155"/>
        <v>0.87836426535038825</v>
      </c>
      <c r="E233" s="11">
        <v>10.136078630727155</v>
      </c>
      <c r="F233" s="11">
        <f t="shared" si="158"/>
        <v>11.014442896077544</v>
      </c>
      <c r="G233" s="200">
        <f t="shared" si="150"/>
        <v>3.0584485093892111E-2</v>
      </c>
    </row>
    <row r="234" spans="1:7" x14ac:dyDescent="0.2">
      <c r="A234" t="str">
        <f t="shared" si="146"/>
        <v>91 Elementary trades and related occupations</v>
      </c>
      <c r="B234" s="11">
        <v>6.1122877160688862</v>
      </c>
      <c r="C234" s="11">
        <v>5.0563398621871594</v>
      </c>
      <c r="D234" s="11">
        <f t="shared" si="155"/>
        <v>-1.0559478538817269</v>
      </c>
      <c r="E234" s="11">
        <v>1.8616258453818642</v>
      </c>
      <c r="F234" s="11">
        <f t="shared" ref="F234" si="159">SUM(D234:E234)</f>
        <v>0.8056779915001373</v>
      </c>
      <c r="G234" s="200">
        <f t="shared" si="150"/>
        <v>1.7882971488997867E-2</v>
      </c>
    </row>
    <row r="235" spans="1:7" x14ac:dyDescent="0.2">
      <c r="A235" t="str">
        <f t="shared" si="146"/>
        <v>92 Elementary administration and service occupations</v>
      </c>
      <c r="B235" s="11">
        <v>50.295891745850028</v>
      </c>
      <c r="C235" s="11">
        <v>47.038401246821628</v>
      </c>
      <c r="D235" s="11">
        <f t="shared" ref="D235" si="160">C235-B235</f>
        <v>-3.2574904990283997</v>
      </c>
      <c r="E235" s="11">
        <v>23.308556262130438</v>
      </c>
      <c r="F235" s="11">
        <f t="shared" ref="F235" si="161">SUM(D235:E235)</f>
        <v>20.051065763102038</v>
      </c>
      <c r="G235" s="200">
        <f t="shared" ref="G235:G236" si="162">IF(B235&gt;0,(1+(E235/B235))^(1/($C$6-$B$6))-1,0)</f>
        <v>2.5710425616114252E-2</v>
      </c>
    </row>
    <row r="236" spans="1:7" x14ac:dyDescent="0.2">
      <c r="A236" t="str">
        <f t="shared" si="146"/>
        <v>All occupations</v>
      </c>
      <c r="B236" s="11">
        <f>SUM(B210:B235)</f>
        <v>348.6000686280683</v>
      </c>
      <c r="C236" s="11">
        <f t="shared" ref="C236:F236" si="163">SUM(C210:C235)</f>
        <v>297.89037166258549</v>
      </c>
      <c r="D236" s="11">
        <f t="shared" si="163"/>
        <v>-50.70969696548282</v>
      </c>
      <c r="E236" s="11">
        <f t="shared" si="163"/>
        <v>143.63049324643754</v>
      </c>
      <c r="F236" s="11">
        <f t="shared" si="163"/>
        <v>92.920796280954704</v>
      </c>
      <c r="G236" s="200">
        <f t="shared" si="162"/>
        <v>2.3268033412812139E-2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14.468263163540982</v>
      </c>
      <c r="C239" s="11">
        <v>11.066138720143172</v>
      </c>
      <c r="D239" s="11">
        <f>C239-B239</f>
        <v>-3.4021244433978097</v>
      </c>
      <c r="E239" s="11">
        <v>5.6215509878372494</v>
      </c>
      <c r="F239" s="11">
        <f>SUM(D239:E239)</f>
        <v>2.2194265444394397</v>
      </c>
      <c r="G239" s="200">
        <f>IF(B239&gt;0,(1+(E239/B239))^(1/($C$6-$B$6))-1,0)</f>
        <v>2.2124899300614231E-2</v>
      </c>
    </row>
    <row r="240" spans="1:7" x14ac:dyDescent="0.2">
      <c r="A240" t="str">
        <f t="shared" si="165"/>
        <v>12 Other managers and proprietors</v>
      </c>
      <c r="B240" s="11">
        <v>6.1151425642385888</v>
      </c>
      <c r="C240" s="11">
        <v>5.6220164126054222</v>
      </c>
      <c r="D240" s="11">
        <f t="shared" ref="D240:D255" si="166">C240-B240</f>
        <v>-0.49312615163316664</v>
      </c>
      <c r="E240" s="11">
        <v>2.9238001768370356</v>
      </c>
      <c r="F240" s="11">
        <f t="shared" ref="F240:F247" si="167">SUM(D240:E240)</f>
        <v>2.430674025203869</v>
      </c>
      <c r="G240" s="200">
        <f t="shared" ref="G240:G242" si="168">IF(B240&gt;0,(1+(E240/B240))^(1/($C$6-$B$6))-1,0)</f>
        <v>2.6393918025250818E-2</v>
      </c>
    </row>
    <row r="241" spans="1:7" x14ac:dyDescent="0.2">
      <c r="A241" t="str">
        <f t="shared" si="165"/>
        <v>21 Science, research, engineering and technology professionals</v>
      </c>
      <c r="B241" s="11">
        <v>5.4198607427813768</v>
      </c>
      <c r="C241" s="11">
        <v>3.663504042974548</v>
      </c>
      <c r="D241" s="11">
        <f t="shared" si="166"/>
        <v>-1.7563566998068287</v>
      </c>
      <c r="E241" s="11">
        <v>1.482199890373199</v>
      </c>
      <c r="F241" s="11">
        <f t="shared" si="167"/>
        <v>-0.27415680943362974</v>
      </c>
      <c r="G241" s="200">
        <f t="shared" si="168"/>
        <v>1.6247233053024113E-2</v>
      </c>
    </row>
    <row r="242" spans="1:7" x14ac:dyDescent="0.2">
      <c r="A242" t="str">
        <f t="shared" si="165"/>
        <v>22 Health professionals</v>
      </c>
      <c r="B242" s="11">
        <v>2.8538117913178329</v>
      </c>
      <c r="C242" s="11">
        <v>1.9811765106219881</v>
      </c>
      <c r="D242" s="11">
        <f t="shared" si="166"/>
        <v>-0.87263528069584484</v>
      </c>
      <c r="E242" s="11">
        <v>1.1668086213550164</v>
      </c>
      <c r="F242" s="11">
        <f t="shared" si="167"/>
        <v>0.29417334065917156</v>
      </c>
      <c r="G242" s="200">
        <f t="shared" si="168"/>
        <v>2.3115151704216741E-2</v>
      </c>
    </row>
    <row r="243" spans="1:7" x14ac:dyDescent="0.2">
      <c r="A243" t="str">
        <f t="shared" si="165"/>
        <v>23 Teaching and other educational professionals</v>
      </c>
      <c r="B243" s="11">
        <v>1.6717476479329787</v>
      </c>
      <c r="C243" s="11">
        <v>1.6815078256235461</v>
      </c>
      <c r="D243" s="11">
        <f t="shared" si="166"/>
        <v>9.7601776905673621E-3</v>
      </c>
      <c r="E243" s="11">
        <v>0.76853212677712268</v>
      </c>
      <c r="F243" s="11">
        <f t="shared" si="167"/>
        <v>0.77829230446769004</v>
      </c>
      <c r="G243" s="200">
        <f>IF(B243&gt;0,(1+(E243/B243))^(1/($C$6-$B$6))-1,0)</f>
        <v>2.5536825787945361E-2</v>
      </c>
    </row>
    <row r="244" spans="1:7" x14ac:dyDescent="0.2">
      <c r="A244" t="str">
        <f t="shared" si="165"/>
        <v>24 Business, media and public service professionals</v>
      </c>
      <c r="B244" s="11">
        <v>6.6768462650312719</v>
      </c>
      <c r="C244" s="11">
        <v>5.0991364470803449</v>
      </c>
      <c r="D244" s="11">
        <f t="shared" si="166"/>
        <v>-1.577709817950927</v>
      </c>
      <c r="E244" s="11">
        <v>2.4081697203882215</v>
      </c>
      <c r="F244" s="11">
        <f t="shared" si="167"/>
        <v>0.83045990243729451</v>
      </c>
      <c r="G244" s="200">
        <f t="shared" ref="G244:G263" si="169">IF(B244&gt;0,(1+(E244/B244))^(1/($C$6-$B$6))-1,0)</f>
        <v>2.0744279261430298E-2</v>
      </c>
    </row>
    <row r="245" spans="1:7" x14ac:dyDescent="0.2">
      <c r="A245" t="str">
        <f t="shared" si="165"/>
        <v>31 Science, engineering and technology associate professionals</v>
      </c>
      <c r="B245" s="11">
        <v>3.3097497533946592</v>
      </c>
      <c r="C245" s="11">
        <v>2.653343295614929</v>
      </c>
      <c r="D245" s="11">
        <f t="shared" si="166"/>
        <v>-0.65640645777973017</v>
      </c>
      <c r="E245" s="11">
        <v>0.9923298748503504</v>
      </c>
      <c r="F245" s="11">
        <f t="shared" si="167"/>
        <v>0.33592341707062023</v>
      </c>
      <c r="G245" s="200">
        <f>IF(B245&gt;0,(1+(E245/B245))^(1/($C$6-$B$6))-1,0)</f>
        <v>1.7635430252089801E-2</v>
      </c>
    </row>
    <row r="246" spans="1:7" x14ac:dyDescent="0.2">
      <c r="A246" t="str">
        <f t="shared" si="165"/>
        <v>32 Health and social care associate professionals</v>
      </c>
      <c r="B246" s="11">
        <v>1.3404359580711045</v>
      </c>
      <c r="C246" s="11">
        <v>0.78095517111705715</v>
      </c>
      <c r="D246" s="11">
        <f t="shared" si="166"/>
        <v>-0.55948078695404735</v>
      </c>
      <c r="E246" s="11">
        <v>0.47396362273235648</v>
      </c>
      <c r="F246" s="11">
        <f t="shared" si="167"/>
        <v>-8.5517164221690867E-2</v>
      </c>
      <c r="G246" s="200">
        <f t="shared" si="169"/>
        <v>2.0389053978598026E-2</v>
      </c>
    </row>
    <row r="247" spans="1:7" x14ac:dyDescent="0.2">
      <c r="A247" t="str">
        <f t="shared" si="165"/>
        <v>33 Protective service occupations</v>
      </c>
      <c r="B247" s="11">
        <v>2.7793967307461993</v>
      </c>
      <c r="C247" s="11">
        <v>2.6070369078034492</v>
      </c>
      <c r="D247" s="11">
        <f t="shared" si="166"/>
        <v>-0.1723598229427501</v>
      </c>
      <c r="E247" s="11">
        <v>1.0800761500377165</v>
      </c>
      <c r="F247" s="11">
        <f t="shared" si="167"/>
        <v>0.90771632709496641</v>
      </c>
      <c r="G247" s="200">
        <f t="shared" si="169"/>
        <v>2.2127712821744971E-2</v>
      </c>
    </row>
    <row r="248" spans="1:7" x14ac:dyDescent="0.2">
      <c r="A248" t="str">
        <f t="shared" si="165"/>
        <v>34 Culture, media and sports occupations</v>
      </c>
      <c r="B248" s="11">
        <v>2.129146996822783</v>
      </c>
      <c r="C248" s="11">
        <v>1.1021677904470213</v>
      </c>
      <c r="D248" s="11">
        <f t="shared" si="166"/>
        <v>-1.0269792063757617</v>
      </c>
      <c r="E248" s="11">
        <v>0.59853757017907872</v>
      </c>
      <c r="F248" s="11">
        <f t="shared" ref="F248:F249" si="170">SUM(D248:E248)</f>
        <v>-0.42844163619668296</v>
      </c>
      <c r="G248" s="200">
        <f t="shared" si="169"/>
        <v>1.6652578987753852E-2</v>
      </c>
    </row>
    <row r="249" spans="1:7" x14ac:dyDescent="0.2">
      <c r="A249" t="str">
        <f t="shared" si="165"/>
        <v>35 Business and public service associate professionals</v>
      </c>
      <c r="B249" s="11">
        <v>9.913517122987864</v>
      </c>
      <c r="C249" s="11">
        <v>5.5204067857348607</v>
      </c>
      <c r="D249" s="11">
        <f t="shared" si="166"/>
        <v>-4.3931103372530034</v>
      </c>
      <c r="E249" s="11">
        <v>2.7267104454154163</v>
      </c>
      <c r="F249" s="11">
        <f t="shared" si="170"/>
        <v>-1.6663998918375871</v>
      </c>
      <c r="G249" s="200">
        <f t="shared" si="169"/>
        <v>1.6330928724135774E-2</v>
      </c>
    </row>
    <row r="250" spans="1:7" x14ac:dyDescent="0.2">
      <c r="A250" t="str">
        <f t="shared" si="165"/>
        <v>41 Administrative occupations</v>
      </c>
      <c r="B250" s="11">
        <v>16.62759333954455</v>
      </c>
      <c r="C250" s="11">
        <v>4.5828784176048378</v>
      </c>
      <c r="D250" s="11">
        <f t="shared" si="166"/>
        <v>-12.044714921939711</v>
      </c>
      <c r="E250" s="11">
        <v>3.7302393934889735</v>
      </c>
      <c r="F250" s="11">
        <f t="shared" ref="F250:F253" si="171">SUM(D250:E250)</f>
        <v>-8.3144755284507372</v>
      </c>
      <c r="G250" s="200">
        <f t="shared" si="169"/>
        <v>1.3584926097659711E-2</v>
      </c>
    </row>
    <row r="251" spans="1:7" x14ac:dyDescent="0.2">
      <c r="A251" t="str">
        <f t="shared" si="165"/>
        <v>42 Secretarial and related occupations</v>
      </c>
      <c r="B251" s="11">
        <v>7.0206175542066518</v>
      </c>
      <c r="C251" s="11">
        <v>0.3753743354741344</v>
      </c>
      <c r="D251" s="11">
        <f t="shared" si="166"/>
        <v>-6.6452432187325172</v>
      </c>
      <c r="E251" s="11">
        <v>1.1522133478698233</v>
      </c>
      <c r="F251" s="11">
        <f t="shared" si="171"/>
        <v>-5.4930298708626939</v>
      </c>
      <c r="G251" s="200">
        <f t="shared" si="169"/>
        <v>1.0182435998339123E-2</v>
      </c>
    </row>
    <row r="252" spans="1:7" x14ac:dyDescent="0.2">
      <c r="A252" t="str">
        <f t="shared" si="165"/>
        <v>51 Skilled agricultural and related trades</v>
      </c>
      <c r="B252" s="11">
        <v>3.2784229025708087</v>
      </c>
      <c r="C252" s="11">
        <v>4.1779267314573971</v>
      </c>
      <c r="D252" s="11">
        <f t="shared" si="166"/>
        <v>0.89950382888658842</v>
      </c>
      <c r="E252" s="11">
        <v>1.6283224599556285</v>
      </c>
      <c r="F252" s="11">
        <f t="shared" si="171"/>
        <v>2.5278262888422169</v>
      </c>
      <c r="G252" s="200">
        <f t="shared" si="169"/>
        <v>2.7247839145238428E-2</v>
      </c>
    </row>
    <row r="253" spans="1:7" x14ac:dyDescent="0.2">
      <c r="A253" t="str">
        <f t="shared" si="165"/>
        <v>52 Skilled metal, electrical and electronic trades</v>
      </c>
      <c r="B253" s="11">
        <v>6.1721882561643637</v>
      </c>
      <c r="C253" s="11">
        <v>3.8126095663200545</v>
      </c>
      <c r="D253" s="11">
        <f t="shared" si="166"/>
        <v>-2.3595786898443092</v>
      </c>
      <c r="E253" s="11">
        <v>1.9969495518978253</v>
      </c>
      <c r="F253" s="11">
        <f t="shared" si="171"/>
        <v>-0.36262913794648388</v>
      </c>
      <c r="G253" s="200">
        <f t="shared" si="169"/>
        <v>1.8863029965743516E-2</v>
      </c>
    </row>
    <row r="254" spans="1:7" x14ac:dyDescent="0.2">
      <c r="A254" t="str">
        <f t="shared" si="165"/>
        <v>53 Skilled construction and building trades</v>
      </c>
      <c r="B254" s="11">
        <v>8.7239848222555842</v>
      </c>
      <c r="C254" s="11">
        <v>9.7054806017065722</v>
      </c>
      <c r="D254" s="11">
        <f t="shared" si="166"/>
        <v>0.98149577945098798</v>
      </c>
      <c r="E254" s="11">
        <v>3.8289112942222352</v>
      </c>
      <c r="F254" s="11">
        <f t="shared" ref="F254" si="172">SUM(D254:E254)</f>
        <v>4.8104070736732236</v>
      </c>
      <c r="G254" s="200">
        <f t="shared" si="169"/>
        <v>2.4554980665838722E-2</v>
      </c>
    </row>
    <row r="255" spans="1:7" x14ac:dyDescent="0.2">
      <c r="A255" t="str">
        <f t="shared" si="165"/>
        <v>54 Textiles, printing and other skilled trades</v>
      </c>
      <c r="B255" s="11">
        <v>7.2444664865297179</v>
      </c>
      <c r="C255" s="11">
        <v>6.2572651438263458</v>
      </c>
      <c r="D255" s="11">
        <f t="shared" si="166"/>
        <v>-0.98720134270337212</v>
      </c>
      <c r="E255" s="11">
        <v>2.5666192651383666</v>
      </c>
      <c r="F255" s="11">
        <f t="shared" ref="F255" si="173">SUM(D255:E255)</f>
        <v>1.5794179224349945</v>
      </c>
      <c r="G255" s="200">
        <f t="shared" si="169"/>
        <v>2.0424109072139984E-2</v>
      </c>
    </row>
    <row r="256" spans="1:7" x14ac:dyDescent="0.2">
      <c r="A256" t="str">
        <f t="shared" si="165"/>
        <v>61 Caring personal service occupations</v>
      </c>
      <c r="B256" s="11">
        <v>5.5998078903334116</v>
      </c>
      <c r="C256" s="11">
        <v>3.8861657541940398</v>
      </c>
      <c r="D256" s="11">
        <f>C256-B256</f>
        <v>-1.7136421361393719</v>
      </c>
      <c r="E256" s="11">
        <v>1.4494886251835135</v>
      </c>
      <c r="F256" s="11">
        <f>SUM(D256:E256)</f>
        <v>-0.26415351095585837</v>
      </c>
      <c r="G256" s="200">
        <f t="shared" si="169"/>
        <v>1.5464729209240913E-2</v>
      </c>
    </row>
    <row r="257" spans="1:7" x14ac:dyDescent="0.2">
      <c r="A257" t="str">
        <f t="shared" si="165"/>
        <v>62 Leisure, travel and related personal service occupations</v>
      </c>
      <c r="B257" s="11">
        <v>6.4442126669213646</v>
      </c>
      <c r="C257" s="11">
        <v>4.7277392189986553</v>
      </c>
      <c r="D257" s="11">
        <f t="shared" ref="D257:D263" si="174">C257-B257</f>
        <v>-1.7164734479227093</v>
      </c>
      <c r="E257" s="11">
        <v>2.4335987277366606</v>
      </c>
      <c r="F257" s="11">
        <f t="shared" ref="F257:F258" si="175">SUM(D257:E257)</f>
        <v>0.71712527981395136</v>
      </c>
      <c r="G257" s="200">
        <f t="shared" si="169"/>
        <v>2.1587891314794438E-2</v>
      </c>
    </row>
    <row r="258" spans="1:7" x14ac:dyDescent="0.2">
      <c r="A258" t="str">
        <f t="shared" si="165"/>
        <v>63 Community and civil enforcement occupations</v>
      </c>
      <c r="B258" s="11">
        <v>0.42582508583174183</v>
      </c>
      <c r="C258" s="11">
        <v>0.30355710082265536</v>
      </c>
      <c r="D258" s="11">
        <f t="shared" si="174"/>
        <v>-0.12226798500908648</v>
      </c>
      <c r="E258" s="11">
        <v>0.13872048810175086</v>
      </c>
      <c r="F258" s="11">
        <f t="shared" si="175"/>
        <v>1.6452503092664383E-2</v>
      </c>
      <c r="G258" s="200">
        <f t="shared" si="169"/>
        <v>1.89773196686287E-2</v>
      </c>
    </row>
    <row r="259" spans="1:7" x14ac:dyDescent="0.2">
      <c r="A259" t="str">
        <f t="shared" si="165"/>
        <v>71 Sales occupations</v>
      </c>
      <c r="B259" s="11">
        <v>17.449201315214893</v>
      </c>
      <c r="C259" s="11">
        <v>5.917313735687455</v>
      </c>
      <c r="D259" s="11">
        <f t="shared" si="174"/>
        <v>-11.531887579527439</v>
      </c>
      <c r="E259" s="11">
        <v>3.9282720023903246</v>
      </c>
      <c r="F259" s="11">
        <f t="shared" ref="F259:F260" si="176">SUM(D259:E259)</f>
        <v>-7.6036155771371146</v>
      </c>
      <c r="G259" s="200">
        <f t="shared" si="169"/>
        <v>1.3628285971878151E-2</v>
      </c>
    </row>
    <row r="260" spans="1:7" x14ac:dyDescent="0.2">
      <c r="A260" t="str">
        <f t="shared" si="165"/>
        <v>72 Customer service occupations</v>
      </c>
      <c r="B260" s="11">
        <v>3.2194116072710544</v>
      </c>
      <c r="C260" s="11">
        <v>3.2656200549268877</v>
      </c>
      <c r="D260" s="11">
        <f t="shared" si="174"/>
        <v>4.6208447655833318E-2</v>
      </c>
      <c r="E260" s="11">
        <v>1.1530509652036658</v>
      </c>
      <c r="F260" s="11">
        <f t="shared" si="176"/>
        <v>1.1992594128594991</v>
      </c>
      <c r="G260" s="200">
        <f t="shared" si="169"/>
        <v>2.0618194820631874E-2</v>
      </c>
    </row>
    <row r="261" spans="1:7" x14ac:dyDescent="0.2">
      <c r="A261" t="str">
        <f t="shared" si="165"/>
        <v>81 Process, plant and machine operatives</v>
      </c>
      <c r="B261" s="11">
        <v>6.2939133858480858</v>
      </c>
      <c r="C261" s="11">
        <v>3.0969579168146728</v>
      </c>
      <c r="D261" s="11">
        <f t="shared" si="174"/>
        <v>-3.196955469033413</v>
      </c>
      <c r="E261" s="11">
        <v>1.8287732554856264</v>
      </c>
      <c r="F261" s="11">
        <f t="shared" ref="F261:F262" si="177">SUM(D261:E261)</f>
        <v>-1.3681822135477866</v>
      </c>
      <c r="G261" s="200">
        <f t="shared" si="169"/>
        <v>1.7150606710336636E-2</v>
      </c>
    </row>
    <row r="262" spans="1:7" x14ac:dyDescent="0.2">
      <c r="A262" t="str">
        <f t="shared" si="165"/>
        <v>82 Transport and mobile machine drivers and operatives</v>
      </c>
      <c r="B262" s="11">
        <v>13.812465721293711</v>
      </c>
      <c r="C262" s="11">
        <v>10.283332908274707</v>
      </c>
      <c r="D262" s="11">
        <f t="shared" si="174"/>
        <v>-3.5291328130190038</v>
      </c>
      <c r="E262" s="11">
        <v>5.6464765831500516</v>
      </c>
      <c r="F262" s="11">
        <f t="shared" si="177"/>
        <v>2.1173437701310478</v>
      </c>
      <c r="G262" s="200">
        <f t="shared" si="169"/>
        <v>2.3112053341088457E-2</v>
      </c>
    </row>
    <row r="263" spans="1:7" x14ac:dyDescent="0.2">
      <c r="A263" t="str">
        <f t="shared" si="165"/>
        <v>91 Elementary trades and related occupations</v>
      </c>
      <c r="B263" s="11">
        <v>6.5424690810539818</v>
      </c>
      <c r="C263" s="11">
        <v>3.8904684696525966</v>
      </c>
      <c r="D263" s="11">
        <f t="shared" si="174"/>
        <v>-2.6520006114013852</v>
      </c>
      <c r="E263" s="11">
        <v>1.6958476369718209</v>
      </c>
      <c r="F263" s="11">
        <f t="shared" ref="F263" si="178">SUM(D263:E263)</f>
        <v>-0.95615297442956426</v>
      </c>
      <c r="G263" s="200">
        <f t="shared" si="169"/>
        <v>1.5484082577627456E-2</v>
      </c>
    </row>
    <row r="264" spans="1:7" x14ac:dyDescent="0.2">
      <c r="A264" t="str">
        <f t="shared" si="165"/>
        <v>92 Elementary administration and service occupations</v>
      </c>
      <c r="B264" s="11">
        <v>41.051658959775203</v>
      </c>
      <c r="C264" s="11">
        <v>29.04276195854689</v>
      </c>
      <c r="D264" s="11">
        <f t="shared" ref="D264" si="179">C264-B264</f>
        <v>-12.008897001228313</v>
      </c>
      <c r="E264" s="11">
        <v>14.799834562289924</v>
      </c>
      <c r="F264" s="11">
        <f>SUM(D264:E264)</f>
        <v>2.7909375610616109</v>
      </c>
      <c r="G264" s="200">
        <f t="shared" ref="G264:G265" si="180">IF(B264&gt;0,(1+(E264/B264))^(1/($C$6-$B$6))-1,0)</f>
        <v>2.0736407125443002E-2</v>
      </c>
    </row>
    <row r="265" spans="1:7" x14ac:dyDescent="0.2">
      <c r="A265" t="str">
        <f t="shared" si="165"/>
        <v>All occupations</v>
      </c>
      <c r="B265" s="11">
        <f>SUM(B239:B264)</f>
        <v>206.58415781168077</v>
      </c>
      <c r="C265" s="11">
        <f t="shared" ref="C265:F265" si="181">SUM(C239:C264)</f>
        <v>135.10284182407423</v>
      </c>
      <c r="D265" s="11">
        <f t="shared" si="181"/>
        <v>-71.481315987606536</v>
      </c>
      <c r="E265" s="11">
        <f t="shared" si="181"/>
        <v>68.219997345868961</v>
      </c>
      <c r="F265" s="11">
        <f t="shared" si="181"/>
        <v>-3.2613186417375681</v>
      </c>
      <c r="G265" s="200">
        <f t="shared" si="180"/>
        <v>1.9205484676366069E-2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2.6650173777856874</v>
      </c>
      <c r="C268" s="11">
        <v>3.3706869073190107</v>
      </c>
      <c r="D268" s="11">
        <f>C268-B268</f>
        <v>0.70566952953332329</v>
      </c>
      <c r="E268" s="11">
        <v>0.87774400853285905</v>
      </c>
      <c r="F268" s="11">
        <f>SUM(D268:E268)</f>
        <v>1.5834135380661825</v>
      </c>
      <c r="G268" s="200">
        <f>IF(B268&gt;0,(1+(E268/B268))^(1/($C$6-$B$6))-1,0)</f>
        <v>1.9160986437746441E-2</v>
      </c>
    </row>
    <row r="269" spans="1:7" x14ac:dyDescent="0.2">
      <c r="A269" t="str">
        <f t="shared" si="183"/>
        <v>12 Other managers and proprietors</v>
      </c>
      <c r="B269" s="11">
        <v>2.0832790544289996</v>
      </c>
      <c r="C269" s="11">
        <v>4.008747250045932</v>
      </c>
      <c r="D269" s="11">
        <f t="shared" ref="D269:D284" si="184">C269-B269</f>
        <v>1.9254681956169324</v>
      </c>
      <c r="E269" s="11">
        <v>1.0976558280518354</v>
      </c>
      <c r="F269" s="11">
        <f t="shared" ref="F269:F276" si="185">SUM(D269:E269)</f>
        <v>3.0231240236687675</v>
      </c>
      <c r="G269" s="200">
        <f t="shared" ref="G269:G271" si="186">IF(B269&gt;0,(1+(E269/B269))^(1/($C$6-$B$6))-1,0)</f>
        <v>2.8617294720001185E-2</v>
      </c>
    </row>
    <row r="270" spans="1:7" x14ac:dyDescent="0.2">
      <c r="A270" t="str">
        <f t="shared" si="183"/>
        <v>21 Science, research, engineering and technology professionals</v>
      </c>
      <c r="B270" s="11">
        <v>1.4036225762131058</v>
      </c>
      <c r="C270" s="11">
        <v>2.8734413155385594</v>
      </c>
      <c r="D270" s="11">
        <f t="shared" si="184"/>
        <v>1.4698187393254536</v>
      </c>
      <c r="E270" s="11">
        <v>0.62916998861642215</v>
      </c>
      <c r="F270" s="11">
        <f t="shared" si="185"/>
        <v>2.098988727941876</v>
      </c>
      <c r="G270" s="200">
        <f t="shared" si="186"/>
        <v>2.4997598595711823E-2</v>
      </c>
    </row>
    <row r="271" spans="1:7" x14ac:dyDescent="0.2">
      <c r="A271" t="str">
        <f t="shared" si="183"/>
        <v>22 Health professionals</v>
      </c>
      <c r="B271" s="11">
        <v>0.40920435216491413</v>
      </c>
      <c r="C271" s="11">
        <v>1.515364177230869</v>
      </c>
      <c r="D271" s="11">
        <f t="shared" si="184"/>
        <v>1.106159825065955</v>
      </c>
      <c r="E271" s="11">
        <v>0.35316541317297556</v>
      </c>
      <c r="F271" s="11">
        <f t="shared" si="185"/>
        <v>1.4593252382389306</v>
      </c>
      <c r="G271" s="200">
        <f t="shared" si="186"/>
        <v>4.2353497634371795E-2</v>
      </c>
    </row>
    <row r="272" spans="1:7" x14ac:dyDescent="0.2">
      <c r="A272" t="str">
        <f t="shared" si="183"/>
        <v>23 Teaching and other educational professionals</v>
      </c>
      <c r="B272" s="11">
        <v>0.38096795169769743</v>
      </c>
      <c r="C272" s="11">
        <v>0.65810819974853119</v>
      </c>
      <c r="D272" s="11">
        <f t="shared" si="184"/>
        <v>0.27714024805083376</v>
      </c>
      <c r="E272" s="11">
        <v>0.19223422054465542</v>
      </c>
      <c r="F272" s="11">
        <f t="shared" si="185"/>
        <v>0.46937446859548915</v>
      </c>
      <c r="G272" s="200">
        <f>IF(B272&gt;0,(1+(E272/B272))^(1/($C$6-$B$6))-1,0)</f>
        <v>2.7609141331127907E-2</v>
      </c>
    </row>
    <row r="273" spans="1:7" x14ac:dyDescent="0.2">
      <c r="A273" t="str">
        <f t="shared" si="183"/>
        <v>24 Business, media and public service professionals</v>
      </c>
      <c r="B273" s="11">
        <v>1.5067069986663681</v>
      </c>
      <c r="C273" s="11">
        <v>3.0099680221562606</v>
      </c>
      <c r="D273" s="11">
        <f t="shared" si="184"/>
        <v>1.5032610234898924</v>
      </c>
      <c r="E273" s="11">
        <v>0.72412912599176094</v>
      </c>
      <c r="F273" s="11">
        <f t="shared" si="185"/>
        <v>2.2273901494816535</v>
      </c>
      <c r="G273" s="200">
        <f t="shared" ref="G273" si="187">IF(B273&gt;0,(1+(E273/B273))^(1/($C$6-$B$6))-1,0)</f>
        <v>2.6508596836234188E-2</v>
      </c>
    </row>
    <row r="274" spans="1:7" x14ac:dyDescent="0.2">
      <c r="A274" t="str">
        <f t="shared" si="183"/>
        <v>31 Science, engineering and technology associate professionals</v>
      </c>
      <c r="B274" s="11">
        <v>0.76196271548062222</v>
      </c>
      <c r="C274" s="11">
        <v>1.7976862876322306</v>
      </c>
      <c r="D274" s="11">
        <f t="shared" si="184"/>
        <v>1.0357235721516083</v>
      </c>
      <c r="E274" s="11">
        <v>0.42152569307166915</v>
      </c>
      <c r="F274" s="11">
        <f t="shared" si="185"/>
        <v>1.4572492652232774</v>
      </c>
      <c r="G274" s="200">
        <f>IF(B274&gt;0,(1+(E274/B274))^(1/($C$6-$B$6))-1,0)</f>
        <v>2.9790037115817958E-2</v>
      </c>
    </row>
    <row r="275" spans="1:7" x14ac:dyDescent="0.2">
      <c r="A275" t="str">
        <f t="shared" si="183"/>
        <v>32 Health and social care associate professionals</v>
      </c>
      <c r="B275" s="11">
        <v>0.25623171657938909</v>
      </c>
      <c r="C275" s="11">
        <v>0.75824932748474128</v>
      </c>
      <c r="D275" s="11">
        <f t="shared" si="184"/>
        <v>0.50201761090535224</v>
      </c>
      <c r="E275" s="11">
        <v>0.18973903849286286</v>
      </c>
      <c r="F275" s="11">
        <f t="shared" si="185"/>
        <v>0.69175664939821513</v>
      </c>
      <c r="G275" s="200">
        <f t="shared" ref="G275:G292" si="188">IF(B275&gt;0,(1+(E275/B275))^(1/($C$6-$B$6))-1,0)</f>
        <v>3.7635686445215866E-2</v>
      </c>
    </row>
    <row r="276" spans="1:7" x14ac:dyDescent="0.2">
      <c r="A276" t="str">
        <f t="shared" si="183"/>
        <v>33 Protective service occupations</v>
      </c>
      <c r="B276" s="11">
        <v>0.35636325476979186</v>
      </c>
      <c r="C276" s="11">
        <v>0.23940674841040474</v>
      </c>
      <c r="D276" s="11">
        <f t="shared" si="184"/>
        <v>-0.11695650635938712</v>
      </c>
      <c r="E276" s="11">
        <v>5.0620728384015885E-2</v>
      </c>
      <c r="F276" s="11">
        <f t="shared" si="185"/>
        <v>-6.6335777975371241E-2</v>
      </c>
      <c r="G276" s="200">
        <f t="shared" si="188"/>
        <v>8.8942032517782543E-3</v>
      </c>
    </row>
    <row r="277" spans="1:7" x14ac:dyDescent="0.2">
      <c r="A277" t="str">
        <f t="shared" si="183"/>
        <v>34 Culture, media and sports occupations</v>
      </c>
      <c r="B277" s="11">
        <v>0.74474902915674424</v>
      </c>
      <c r="C277" s="11">
        <v>1.2677107003912982</v>
      </c>
      <c r="D277" s="11">
        <f t="shared" si="184"/>
        <v>0.52296167123455395</v>
      </c>
      <c r="E277" s="11">
        <v>0.2943661999820183</v>
      </c>
      <c r="F277" s="11">
        <f t="shared" ref="F277:F278" si="189">SUM(D277:E277)</f>
        <v>0.81732787121657224</v>
      </c>
      <c r="G277" s="200">
        <f t="shared" si="188"/>
        <v>2.2453543209271842E-2</v>
      </c>
    </row>
    <row r="278" spans="1:7" x14ac:dyDescent="0.2">
      <c r="A278" t="str">
        <f t="shared" si="183"/>
        <v>35 Business and public service associate professionals</v>
      </c>
      <c r="B278" s="11">
        <v>2.0915967630785421</v>
      </c>
      <c r="C278" s="11">
        <v>3.1930528601916679</v>
      </c>
      <c r="D278" s="11">
        <f t="shared" si="184"/>
        <v>1.1014560971131258</v>
      </c>
      <c r="E278" s="11">
        <v>0.73785320121752407</v>
      </c>
      <c r="F278" s="11">
        <f t="shared" si="189"/>
        <v>1.8393092983306498</v>
      </c>
      <c r="G278" s="200">
        <f t="shared" si="188"/>
        <v>2.0347889422867693E-2</v>
      </c>
    </row>
    <row r="279" spans="1:7" x14ac:dyDescent="0.2">
      <c r="A279" t="str">
        <f t="shared" si="183"/>
        <v>41 Administrative occupations</v>
      </c>
      <c r="B279" s="11">
        <v>3.805470328111487</v>
      </c>
      <c r="C279" s="11">
        <v>2.4677337238951651</v>
      </c>
      <c r="D279" s="11">
        <f t="shared" si="184"/>
        <v>-1.3377366042163219</v>
      </c>
      <c r="E279" s="11">
        <v>0.76219461251877196</v>
      </c>
      <c r="F279" s="11">
        <f t="shared" ref="F279:F282" si="190">SUM(D279:E279)</f>
        <v>-0.57554199169754994</v>
      </c>
      <c r="G279" s="200">
        <f t="shared" si="188"/>
        <v>1.2245201263036298E-2</v>
      </c>
    </row>
    <row r="280" spans="1:7" x14ac:dyDescent="0.2">
      <c r="A280" t="str">
        <f t="shared" si="183"/>
        <v>42 Secretarial and related occupations</v>
      </c>
      <c r="B280" s="11">
        <v>1.744065509513987</v>
      </c>
      <c r="C280" s="11">
        <v>1.0053109877624635</v>
      </c>
      <c r="D280" s="11">
        <f t="shared" si="184"/>
        <v>-0.73875452175152345</v>
      </c>
      <c r="E280" s="11">
        <v>0.47447961274935452</v>
      </c>
      <c r="F280" s="11">
        <f t="shared" si="190"/>
        <v>-0.26427490900216893</v>
      </c>
      <c r="G280" s="200">
        <f t="shared" si="188"/>
        <v>1.6171549540519914E-2</v>
      </c>
    </row>
    <row r="281" spans="1:7" x14ac:dyDescent="0.2">
      <c r="A281" t="str">
        <f t="shared" si="183"/>
        <v>51 Skilled agricultural and related trades</v>
      </c>
      <c r="B281" s="11">
        <v>1.6913586286242073</v>
      </c>
      <c r="C281" s="11">
        <v>1.2374022854363309</v>
      </c>
      <c r="D281" s="11">
        <f t="shared" si="184"/>
        <v>-0.45395634318787637</v>
      </c>
      <c r="E281" s="11">
        <v>0.51392328449561431</v>
      </c>
      <c r="F281" s="11">
        <f t="shared" si="190"/>
        <v>5.9966941307737942E-2</v>
      </c>
      <c r="G281" s="200">
        <f t="shared" si="188"/>
        <v>1.7845577878331298E-2</v>
      </c>
    </row>
    <row r="282" spans="1:7" x14ac:dyDescent="0.2">
      <c r="A282" t="str">
        <f t="shared" si="183"/>
        <v>52 Skilled metal, electrical and electronic trades</v>
      </c>
      <c r="B282" s="11">
        <v>2.1245010220169105</v>
      </c>
      <c r="C282" s="11">
        <v>1.6300558403004533</v>
      </c>
      <c r="D282" s="11">
        <f t="shared" si="184"/>
        <v>-0.49444518171645724</v>
      </c>
      <c r="E282" s="11">
        <v>0.62198009724553316</v>
      </c>
      <c r="F282" s="11">
        <f t="shared" si="190"/>
        <v>0.12753491552907592</v>
      </c>
      <c r="G282" s="200">
        <f t="shared" si="188"/>
        <v>1.7266270648836235E-2</v>
      </c>
    </row>
    <row r="283" spans="1:7" x14ac:dyDescent="0.2">
      <c r="A283" t="str">
        <f t="shared" si="183"/>
        <v>53 Skilled construction and building trades</v>
      </c>
      <c r="B283" s="11">
        <v>3.7966657002322184</v>
      </c>
      <c r="C283" s="11">
        <v>0.97630223833605334</v>
      </c>
      <c r="D283" s="11">
        <f t="shared" si="184"/>
        <v>-2.8203634618961653</v>
      </c>
      <c r="E283" s="11">
        <v>0.6711157407105468</v>
      </c>
      <c r="F283" s="11">
        <f t="shared" ref="F283" si="191">SUM(D283:E283)</f>
        <v>-2.1492477211856187</v>
      </c>
      <c r="G283" s="200">
        <f t="shared" si="188"/>
        <v>1.0910336948077193E-2</v>
      </c>
    </row>
    <row r="284" spans="1:7" x14ac:dyDescent="0.2">
      <c r="A284" t="str">
        <f t="shared" si="183"/>
        <v>54 Textiles, printing and other skilled trades</v>
      </c>
      <c r="B284" s="11">
        <v>2.7064262452626799</v>
      </c>
      <c r="C284" s="11">
        <v>1.4193879067338075</v>
      </c>
      <c r="D284" s="11">
        <f t="shared" si="184"/>
        <v>-1.2870383385288724</v>
      </c>
      <c r="E284" s="11">
        <v>0.51859075683614608</v>
      </c>
      <c r="F284" s="11">
        <f t="shared" ref="F284" si="192">SUM(D284:E284)</f>
        <v>-0.76844758169272631</v>
      </c>
      <c r="G284" s="200">
        <f t="shared" si="188"/>
        <v>1.1755842176798481E-2</v>
      </c>
    </row>
    <row r="285" spans="1:7" x14ac:dyDescent="0.2">
      <c r="A285" t="str">
        <f t="shared" si="183"/>
        <v>61 Caring personal service occupations</v>
      </c>
      <c r="B285" s="11">
        <v>1.2522727578990982</v>
      </c>
      <c r="C285" s="11">
        <v>2.072981773007172</v>
      </c>
      <c r="D285" s="11">
        <f>C285-B285</f>
        <v>0.82070901510807381</v>
      </c>
      <c r="E285" s="11">
        <v>0.4429768783112587</v>
      </c>
      <c r="F285" s="11">
        <f>SUM(D285:E285)</f>
        <v>1.2636858934193325</v>
      </c>
      <c r="G285" s="200">
        <f t="shared" si="188"/>
        <v>2.0396550510178857E-2</v>
      </c>
    </row>
    <row r="286" spans="1:7" x14ac:dyDescent="0.2">
      <c r="A286" t="str">
        <f t="shared" si="183"/>
        <v>62 Leisure, travel and related personal service occupations</v>
      </c>
      <c r="B286" s="11">
        <v>2.1323061840231898</v>
      </c>
      <c r="C286" s="11">
        <v>1.9100069090727991</v>
      </c>
      <c r="D286" s="11">
        <f t="shared" ref="D286:D292" si="193">C286-B286</f>
        <v>-0.2222992749503907</v>
      </c>
      <c r="E286" s="11">
        <v>0.57176423116490793</v>
      </c>
      <c r="F286" s="11">
        <f t="shared" ref="F286:F287" si="194">SUM(D286:E286)</f>
        <v>0.34946495621451723</v>
      </c>
      <c r="G286" s="200">
        <f t="shared" si="188"/>
        <v>1.5963008256060673E-2</v>
      </c>
    </row>
    <row r="287" spans="1:7" x14ac:dyDescent="0.2">
      <c r="A287" t="str">
        <f t="shared" si="183"/>
        <v>63 Community and civil enforcement occupations</v>
      </c>
      <c r="B287" s="11">
        <v>0.11361264158180953</v>
      </c>
      <c r="C287" s="11">
        <v>5.2647010380425401E-2</v>
      </c>
      <c r="D287" s="11">
        <f t="shared" si="193"/>
        <v>-6.0965631201384131E-2</v>
      </c>
      <c r="E287" s="11">
        <v>1.5485236451339993E-2</v>
      </c>
      <c r="F287" s="11">
        <f t="shared" si="194"/>
        <v>-4.5480394750044138E-2</v>
      </c>
      <c r="G287" s="200">
        <f t="shared" si="188"/>
        <v>8.5547901532081472E-3</v>
      </c>
    </row>
    <row r="288" spans="1:7" x14ac:dyDescent="0.2">
      <c r="A288" t="str">
        <f t="shared" si="183"/>
        <v>71 Sales occupations</v>
      </c>
      <c r="B288" s="11">
        <v>6.2141884189756249</v>
      </c>
      <c r="C288" s="11">
        <v>4.2528577160016514</v>
      </c>
      <c r="D288" s="11">
        <f t="shared" si="193"/>
        <v>-1.9613307029739735</v>
      </c>
      <c r="E288" s="11">
        <v>1.2358095689935771</v>
      </c>
      <c r="F288" s="11">
        <f t="shared" ref="F288:F289" si="195">SUM(D288:E288)</f>
        <v>-0.72552113398039642</v>
      </c>
      <c r="G288" s="200">
        <f t="shared" si="188"/>
        <v>1.2165311363535602E-2</v>
      </c>
    </row>
    <row r="289" spans="1:7" x14ac:dyDescent="0.2">
      <c r="A289" t="str">
        <f t="shared" si="183"/>
        <v>72 Customer service occupations</v>
      </c>
      <c r="B289" s="11">
        <v>1.1317488240566003</v>
      </c>
      <c r="C289" s="11">
        <v>2.2357603117540648</v>
      </c>
      <c r="D289" s="11">
        <f t="shared" si="193"/>
        <v>1.1040114876974645</v>
      </c>
      <c r="E289" s="11">
        <v>0.52772260599823861</v>
      </c>
      <c r="F289" s="11">
        <f t="shared" si="195"/>
        <v>1.631734093695703</v>
      </c>
      <c r="G289" s="200">
        <f t="shared" si="188"/>
        <v>2.5843982333539461E-2</v>
      </c>
    </row>
    <row r="290" spans="1:7" x14ac:dyDescent="0.2">
      <c r="A290" t="str">
        <f t="shared" si="183"/>
        <v>81 Process, plant and machine operatives</v>
      </c>
      <c r="B290" s="11">
        <v>2.049691140339077</v>
      </c>
      <c r="C290" s="11">
        <v>0.99044025256614887</v>
      </c>
      <c r="D290" s="11">
        <f t="shared" si="193"/>
        <v>-1.0592508877729281</v>
      </c>
      <c r="E290" s="11">
        <v>0.30196380064322487</v>
      </c>
      <c r="F290" s="11">
        <f t="shared" ref="F290:F291" si="196">SUM(D290:E290)</f>
        <v>-0.75728708712970327</v>
      </c>
      <c r="G290" s="200">
        <f t="shared" si="188"/>
        <v>9.2041125108830446E-3</v>
      </c>
    </row>
    <row r="291" spans="1:7" x14ac:dyDescent="0.2">
      <c r="A291" t="str">
        <f t="shared" si="183"/>
        <v>82 Transport and mobile machine drivers and operatives</v>
      </c>
      <c r="B291" s="11">
        <v>6.0547332515615677</v>
      </c>
      <c r="C291" s="11">
        <v>4.5054047966611126</v>
      </c>
      <c r="D291" s="11">
        <f t="shared" si="193"/>
        <v>-1.5493284549004551</v>
      </c>
      <c r="E291" s="11">
        <v>2.0947527652274642</v>
      </c>
      <c r="F291" s="11">
        <f t="shared" si="196"/>
        <v>0.54542431032700911</v>
      </c>
      <c r="G291" s="200">
        <f t="shared" si="188"/>
        <v>2.0005108757905621E-2</v>
      </c>
    </row>
    <row r="292" spans="1:7" x14ac:dyDescent="0.2">
      <c r="A292" t="str">
        <f t="shared" si="183"/>
        <v>91 Elementary trades and related occupations</v>
      </c>
      <c r="B292" s="11">
        <v>2.956657629676251</v>
      </c>
      <c r="C292" s="11">
        <v>1.6270602669846841</v>
      </c>
      <c r="D292" s="11">
        <f t="shared" si="193"/>
        <v>-1.3295973626915669</v>
      </c>
      <c r="E292" s="11">
        <v>0.5871907138428617</v>
      </c>
      <c r="F292" s="11">
        <f t="shared" ref="F292" si="197">SUM(D292:E292)</f>
        <v>-0.74240664884870522</v>
      </c>
      <c r="G292" s="200">
        <f t="shared" si="188"/>
        <v>1.2150139664246717E-2</v>
      </c>
    </row>
    <row r="293" spans="1:7" x14ac:dyDescent="0.2">
      <c r="A293" t="str">
        <f t="shared" si="183"/>
        <v>92 Elementary administration and service occupations</v>
      </c>
      <c r="B293" s="11">
        <v>15.155822824745734</v>
      </c>
      <c r="C293" s="11">
        <v>8.5925895241306627</v>
      </c>
      <c r="D293" s="11">
        <f t="shared" ref="D293" si="198">C293-B293</f>
        <v>-6.5632333006150709</v>
      </c>
      <c r="E293" s="11">
        <v>2.6430781234928826</v>
      </c>
      <c r="F293" s="11">
        <f t="shared" ref="F293" si="199">SUM(D293:E293)</f>
        <v>-3.9201551771221883</v>
      </c>
      <c r="G293" s="200">
        <f t="shared" ref="G293:G294" si="200">IF(B293&gt;0,(1+(E293/B293))^(1/($C$6-$B$6))-1,0)</f>
        <v>1.0774424384781378E-2</v>
      </c>
    </row>
    <row r="294" spans="1:7" x14ac:dyDescent="0.2">
      <c r="A294" s="24" t="str">
        <f t="shared" si="183"/>
        <v>All occupations</v>
      </c>
      <c r="B294" s="34">
        <f>SUM(B268:B293)</f>
        <v>65.589222896642298</v>
      </c>
      <c r="C294" s="34">
        <f t="shared" ref="C294:F294" si="201">SUM(C268:C293)</f>
        <v>57.668363339172487</v>
      </c>
      <c r="D294" s="34">
        <f t="shared" si="201"/>
        <v>-7.9208595574698037</v>
      </c>
      <c r="E294" s="34">
        <f t="shared" si="201"/>
        <v>17.55123147474032</v>
      </c>
      <c r="F294" s="34">
        <f t="shared" si="201"/>
        <v>9.630371917270514</v>
      </c>
      <c r="G294" s="234">
        <f t="shared" si="200"/>
        <v>1.5933607535196126E-2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East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-5.2165041743660368</v>
      </c>
      <c r="Q7" s="11">
        <f>'Occ T1'!J16</f>
        <v>89.8955405229826</v>
      </c>
    </row>
    <row r="8" spans="1:17" x14ac:dyDescent="0.2">
      <c r="O8" t="str">
        <f>name!E11</f>
        <v>Process, plant and machine operatives</v>
      </c>
      <c r="P8" s="11">
        <f>'Occ T1'!H15</f>
        <v>12.226662993028242</v>
      </c>
      <c r="Q8" s="11">
        <f>'Occ T1'!J15</f>
        <v>59.811281538854331</v>
      </c>
    </row>
    <row r="9" spans="1:17" x14ac:dyDescent="0.2">
      <c r="O9" t="str">
        <f>name!E10</f>
        <v>Sales and customer service occupations</v>
      </c>
      <c r="P9" s="11">
        <f>'Occ T1'!H14</f>
        <v>0.66394922302774262</v>
      </c>
      <c r="Q9" s="11">
        <f>'Occ T1'!J14</f>
        <v>66.044866064747609</v>
      </c>
    </row>
    <row r="10" spans="1:17" x14ac:dyDescent="0.2">
      <c r="O10" t="str">
        <f>name!E9</f>
        <v>Caring, leisure and other service occupations</v>
      </c>
      <c r="P10" s="11">
        <f>'Occ T1'!H13</f>
        <v>28.377426657714039</v>
      </c>
      <c r="Q10" s="11">
        <f>'Occ T1'!J13</f>
        <v>139.18013412316029</v>
      </c>
    </row>
    <row r="11" spans="1:17" x14ac:dyDescent="0.2">
      <c r="O11" t="str">
        <f>name!E8</f>
        <v>Skilled trades occupations</v>
      </c>
      <c r="P11" s="11">
        <f>'Occ T1'!H12</f>
        <v>10.97703880570387</v>
      </c>
      <c r="Q11" s="11">
        <f>'Occ T1'!J12</f>
        <v>88.844792452362185</v>
      </c>
    </row>
    <row r="12" spans="1:17" x14ac:dyDescent="0.2">
      <c r="O12" t="str">
        <f>name!E7</f>
        <v>Administrative and secretarial occupations</v>
      </c>
      <c r="P12" s="11">
        <f>'Occ T1'!H11</f>
        <v>-32.436686234945284</v>
      </c>
      <c r="Q12" s="11">
        <f>'Occ T1'!J11</f>
        <v>61.297666000662929</v>
      </c>
    </row>
    <row r="13" spans="1:17" x14ac:dyDescent="0.2">
      <c r="O13" t="str">
        <f>name!E6</f>
        <v>Associate professional occupations</v>
      </c>
      <c r="P13" s="11">
        <f>'Occ T1'!H10</f>
        <v>17.233169139948359</v>
      </c>
      <c r="Q13" s="11">
        <f>'Occ T1'!J10</f>
        <v>143.14730099276443</v>
      </c>
    </row>
    <row r="14" spans="1:17" x14ac:dyDescent="0.2">
      <c r="O14" t="str">
        <f>name!E5</f>
        <v>Professional occupations</v>
      </c>
      <c r="P14" s="11">
        <f>'Occ T1'!H9</f>
        <v>80.949004371420642</v>
      </c>
      <c r="Q14" s="11">
        <f>'Occ T1'!J9</f>
        <v>305.18241125994336</v>
      </c>
    </row>
    <row r="15" spans="1:17" x14ac:dyDescent="0.2">
      <c r="O15" t="str">
        <f>name!E4</f>
        <v>Managers, directors and senior officials</v>
      </c>
      <c r="P15" s="11">
        <f>'Occ T1'!H8</f>
        <v>38.695939218470357</v>
      </c>
      <c r="Q15" s="11">
        <f>'Occ T1'!J8</f>
        <v>174.21966193006742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6.5222794054802478</v>
      </c>
      <c r="Q37" s="11">
        <f>'Occ T2'!J8</f>
        <v>90.951136517853911</v>
      </c>
    </row>
    <row r="38" spans="1:17" x14ac:dyDescent="0.2">
      <c r="O38" s="10" t="str">
        <f>name!D5</f>
        <v>12 Other managers and proprietors</v>
      </c>
      <c r="P38" s="11">
        <f>'Occ T2'!H9</f>
        <v>32.173659812990124</v>
      </c>
      <c r="Q38" s="11">
        <f>'Occ T2'!J9</f>
        <v>83.268525412213535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22.358525311184465</v>
      </c>
      <c r="Q39" s="11">
        <f>'Occ T2'!J10</f>
        <v>73.032895153274751</v>
      </c>
    </row>
    <row r="40" spans="1:17" x14ac:dyDescent="0.2">
      <c r="O40" s="10" t="str">
        <f>name!D7</f>
        <v>22 Health professionals</v>
      </c>
      <c r="P40" s="11">
        <f>'Occ T2'!H11</f>
        <v>11.957516104926526</v>
      </c>
      <c r="Q40" s="11">
        <f>'Occ T2'!J11</f>
        <v>59.536400812631882</v>
      </c>
    </row>
    <row r="41" spans="1:17" x14ac:dyDescent="0.2">
      <c r="O41" s="10" t="str">
        <f>name!D8</f>
        <v>23 Teaching and other educational professionals</v>
      </c>
      <c r="P41" s="11">
        <f>'Occ T2'!H12</f>
        <v>9.7660649013018173</v>
      </c>
      <c r="Q41" s="11">
        <f>'Occ T2'!J12</f>
        <v>59.395647083792696</v>
      </c>
    </row>
    <row r="42" spans="1:17" x14ac:dyDescent="0.2">
      <c r="O42" s="10" t="str">
        <f>name!D9</f>
        <v>24 Business, media and public service professionals</v>
      </c>
      <c r="P42" s="11">
        <f>'Occ T2'!H13</f>
        <v>36.866898054007834</v>
      </c>
      <c r="Q42" s="11">
        <f>'Occ T2'!J13</f>
        <v>113.21746821024399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-1.3103766127006367</v>
      </c>
      <c r="Q43" s="11">
        <f>'Occ T2'!J14</f>
        <v>12.37465144983261</v>
      </c>
    </row>
    <row r="44" spans="1:17" x14ac:dyDescent="0.2">
      <c r="O44" s="10" t="str">
        <f>name!D11</f>
        <v>32 Health and social care associate professionals</v>
      </c>
      <c r="P44" s="11">
        <f>'Occ T2'!H15</f>
        <v>3.5188837582281849</v>
      </c>
      <c r="Q44" s="11">
        <f>'Occ T2'!J15</f>
        <v>24.856110604131086</v>
      </c>
    </row>
    <row r="45" spans="1:17" x14ac:dyDescent="0.2">
      <c r="O45" s="10" t="str">
        <f>name!D12</f>
        <v>33 Protective service occupations</v>
      </c>
      <c r="P45" s="11">
        <f>'Occ T2'!H16</f>
        <v>9.8040776084871339</v>
      </c>
      <c r="Q45" s="11">
        <f>'Occ T2'!J16</f>
        <v>20.853414602302159</v>
      </c>
    </row>
    <row r="46" spans="1:17" x14ac:dyDescent="0.2">
      <c r="O46" s="10" t="str">
        <f>name!D13</f>
        <v>34 Culture, media and sports occupations</v>
      </c>
      <c r="P46" s="11">
        <f>'Occ T2'!H17</f>
        <v>2.4359774280909292</v>
      </c>
      <c r="Q46" s="11">
        <f>'Occ T2'!J17</f>
        <v>22.687204797014218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2.7846069578427262</v>
      </c>
      <c r="Q47" s="11">
        <f>'Occ T2'!J18</f>
        <v>62.375919539484329</v>
      </c>
    </row>
    <row r="48" spans="1:17" x14ac:dyDescent="0.2">
      <c r="O48" s="10" t="str">
        <f>name!D15</f>
        <v>41 Administrative occupations</v>
      </c>
      <c r="P48" s="11">
        <f>'Occ T2'!H19</f>
        <v>-25.061357309790139</v>
      </c>
      <c r="Q48" s="11">
        <f>'Occ T2'!J19</f>
        <v>47.14612973064726</v>
      </c>
    </row>
    <row r="49" spans="15:17" x14ac:dyDescent="0.2">
      <c r="O49" s="10" t="str">
        <f>name!D16</f>
        <v>42 Secretarial and related occupations</v>
      </c>
      <c r="P49" s="11">
        <f>'Occ T2'!H20</f>
        <v>-7.375328925155145</v>
      </c>
      <c r="Q49" s="11">
        <f>'Occ T2'!J20</f>
        <v>14.151536270015662</v>
      </c>
    </row>
    <row r="50" spans="15:17" x14ac:dyDescent="0.2">
      <c r="O50" s="10" t="str">
        <f>name!D17</f>
        <v>51 Skilled agricultural and related trades</v>
      </c>
      <c r="P50" s="11">
        <f>'Occ T2'!H21</f>
        <v>4.2817815562187249</v>
      </c>
      <c r="Q50" s="11">
        <f>'Occ T2'!J21</f>
        <v>15.701410752957269</v>
      </c>
    </row>
    <row r="51" spans="15:17" x14ac:dyDescent="0.2">
      <c r="O51" s="10" t="str">
        <f>name!D18</f>
        <v>52 Skilled metal, electrical and electronic trades</v>
      </c>
      <c r="P51" s="11">
        <f>'Occ T2'!H22</f>
        <v>2.3475578909000134</v>
      </c>
      <c r="Q51" s="11">
        <f>'Occ T2'!J22</f>
        <v>25.975187769220003</v>
      </c>
    </row>
    <row r="52" spans="15:17" x14ac:dyDescent="0.2">
      <c r="O52" s="10" t="str">
        <f>name!D19</f>
        <v>53 Skilled construction and building trades</v>
      </c>
      <c r="P52" s="11">
        <f>'Occ T2'!H23</f>
        <v>1.631402951404219</v>
      </c>
      <c r="Q52" s="11">
        <f>'Occ T2'!J23</f>
        <v>27.789124769569707</v>
      </c>
    </row>
    <row r="53" spans="15:17" x14ac:dyDescent="0.2">
      <c r="O53" s="10" t="str">
        <f>name!D20</f>
        <v>54 Textiles, printing and other skilled trades</v>
      </c>
      <c r="P53" s="11">
        <f>'Occ T2'!H24</f>
        <v>2.7162964071809412</v>
      </c>
      <c r="Q53" s="11">
        <f>'Occ T2'!J24</f>
        <v>19.379069160615231</v>
      </c>
    </row>
    <row r="54" spans="15:17" x14ac:dyDescent="0.2">
      <c r="O54" s="10" t="str">
        <f>name!D21</f>
        <v>61 Caring personal service occupations</v>
      </c>
      <c r="P54" s="11">
        <f>'Occ T2'!H25</f>
        <v>25.926453922887134</v>
      </c>
      <c r="Q54" s="11">
        <f>'Occ T2'!J25</f>
        <v>110.78862722862372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2.7431124591420755</v>
      </c>
      <c r="Q55" s="11">
        <f>'Occ T2'!J26</f>
        <v>27.720929756344571</v>
      </c>
    </row>
    <row r="56" spans="15:17" x14ac:dyDescent="0.2">
      <c r="O56" s="10" t="str">
        <f>name!D23</f>
        <v>63 Community and civil enforcement occupations</v>
      </c>
      <c r="P56" s="11">
        <f>'Occ T2'!H27</f>
        <v>-0.29213972431514978</v>
      </c>
      <c r="Q56" s="11">
        <f>'Occ T2'!J27</f>
        <v>0.6705771381920117</v>
      </c>
    </row>
    <row r="57" spans="15:17" x14ac:dyDescent="0.2">
      <c r="O57" s="10" t="str">
        <f>name!D24</f>
        <v>71 Sales occupations</v>
      </c>
      <c r="P57" s="11">
        <f>'Occ T2'!H28</f>
        <v>-13.107772759477996</v>
      </c>
      <c r="Q57" s="11">
        <f>'Occ T2'!J28</f>
        <v>34.123691567088166</v>
      </c>
    </row>
    <row r="58" spans="15:17" x14ac:dyDescent="0.2">
      <c r="O58" s="10" t="str">
        <f>name!D25</f>
        <v>72 Customer service occupations</v>
      </c>
      <c r="P58" s="11">
        <f>'Occ T2'!H29</f>
        <v>13.77172198250576</v>
      </c>
      <c r="Q58" s="11">
        <f>'Occ T2'!J29</f>
        <v>31.921174497659464</v>
      </c>
    </row>
    <row r="59" spans="15:17" x14ac:dyDescent="0.2">
      <c r="O59" s="10" t="str">
        <f>name!D26</f>
        <v>81 Process, plant and machine operatives</v>
      </c>
      <c r="P59" s="11">
        <f>'Occ T2'!H30</f>
        <v>7.4720599543548829</v>
      </c>
      <c r="Q59" s="11">
        <f>'Occ T2'!J30</f>
        <v>20.562522053792929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4.7546030386733591</v>
      </c>
      <c r="Q60" s="11">
        <f>'Occ T2'!J31</f>
        <v>39.248759485061399</v>
      </c>
    </row>
    <row r="61" spans="15:17" x14ac:dyDescent="0.2">
      <c r="O61" s="10" t="str">
        <f>name!D28</f>
        <v>91 Elementary trades and related occupations</v>
      </c>
      <c r="P61" s="11">
        <f>'Occ T2'!H32</f>
        <v>-3.9804941717177655</v>
      </c>
      <c r="Q61" s="11">
        <f>'Occ T2'!J32</f>
        <v>3.2370440984562769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-1.2360100026482712</v>
      </c>
      <c r="Q62" s="11">
        <f>'Occ T2'!J33</f>
        <v>86.658496424526319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151.4700000000023</v>
      </c>
      <c r="Q64" s="11">
        <f>'Occ T2'!J35</f>
        <v>1127.623654885545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East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1953.5589999999997</v>
      </c>
      <c r="C8" s="305">
        <f>SUM(C9:C17)</f>
        <v>2014.893</v>
      </c>
      <c r="D8" s="305">
        <f>SUM(D9:D17)</f>
        <v>2105.0290000000005</v>
      </c>
      <c r="E8" s="304"/>
      <c r="F8" s="305">
        <f>SUM(F9:F17)</f>
        <v>33.028622668758601</v>
      </c>
      <c r="G8" s="305">
        <f>SUM(G9:G17)</f>
        <v>38.319626482200697</v>
      </c>
      <c r="H8" s="305">
        <f>SUM(H9:H17)</f>
        <v>49.261107198260504</v>
      </c>
      <c r="I8" s="304"/>
      <c r="J8" s="305">
        <f>SUM(J9:J17)</f>
        <v>236.06467886722831</v>
      </c>
      <c r="K8" s="305">
        <f>SUM(K9:K17)</f>
        <v>273.99468058966278</v>
      </c>
      <c r="L8" s="305">
        <f>SUM(L9:L17)</f>
        <v>351.46038469019271</v>
      </c>
      <c r="M8" s="304"/>
      <c r="N8" s="305">
        <f>SUM(N9:N17)</f>
        <v>420.04824246621416</v>
      </c>
      <c r="O8" s="305">
        <f>SUM(O9:O17)</f>
        <v>451.93637512691788</v>
      </c>
      <c r="P8" s="305">
        <f>SUM(P9:P17)</f>
        <v>526.41458528569672</v>
      </c>
      <c r="Q8" s="306"/>
      <c r="R8" s="305">
        <f>SUM(R9:R17)</f>
        <v>118.37801785001564</v>
      </c>
      <c r="S8" s="305">
        <f>SUM(S9:S17)</f>
        <v>119.25471812474936</v>
      </c>
      <c r="T8" s="305">
        <f>SUM(T9:T17)</f>
        <v>133.77251555448029</v>
      </c>
      <c r="U8" s="306"/>
      <c r="V8" s="305">
        <f>SUM(V9:V17)</f>
        <v>121.18669847774693</v>
      </c>
      <c r="W8" s="305">
        <f>SUM(W9:W17)</f>
        <v>125.78865080971588</v>
      </c>
      <c r="X8" s="305">
        <f>SUM(X9:X17)</f>
        <v>145.25291263886243</v>
      </c>
      <c r="Y8" s="306"/>
      <c r="Z8" s="305">
        <f>SUM(Z9:Z17)</f>
        <v>404.07929033364451</v>
      </c>
      <c r="AA8" s="305">
        <f>SUM(AA9:AA17)</f>
        <v>401.94483356515821</v>
      </c>
      <c r="AB8" s="305">
        <f>SUM(AB9:AB17)</f>
        <v>408.20591780667542</v>
      </c>
      <c r="AC8" s="306"/>
      <c r="AD8" s="305">
        <f>SUM(AD9:AD17)</f>
        <v>348.6000686280683</v>
      </c>
      <c r="AE8" s="305">
        <f>SUM(AE9:AE17)</f>
        <v>345.12148815294722</v>
      </c>
      <c r="AF8" s="305">
        <f>SUM(AF9:AF17)</f>
        <v>297.89037166258544</v>
      </c>
      <c r="AG8" s="306"/>
      <c r="AH8" s="305">
        <f>SUM(AH9:AH17)</f>
        <v>206.58415781168083</v>
      </c>
      <c r="AI8" s="305">
        <f>SUM(AI9:AI17)</f>
        <v>196.69163022617269</v>
      </c>
      <c r="AJ8" s="305">
        <f>SUM(AJ9:AJ17)</f>
        <v>135.10284182407423</v>
      </c>
      <c r="AK8" s="306"/>
      <c r="AL8" s="305">
        <f>SUM(AL9:AL17)</f>
        <v>65.589222896642312</v>
      </c>
      <c r="AM8" s="305">
        <f>SUM(AM9:AM17)</f>
        <v>61.840996922475611</v>
      </c>
      <c r="AN8" s="305">
        <f>SUM(AN9:AN17)</f>
        <v>57.668363339172501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238.79560901379912</v>
      </c>
      <c r="C9" s="304">
        <f t="shared" ref="B9:D17" si="0">SUM(C21,C33,C51,C63,C75,C93)</f>
        <v>247.21783063248157</v>
      </c>
      <c r="D9" s="304">
        <f t="shared" si="0"/>
        <v>277.49154823226917</v>
      </c>
      <c r="E9" s="304"/>
      <c r="F9" s="304">
        <f t="shared" ref="F9:H17" si="1">SUM(F21,F33,F51,F63,F75,F93)</f>
        <v>3.7847701560890776</v>
      </c>
      <c r="G9" s="304">
        <f t="shared" si="1"/>
        <v>4.3303858429194033</v>
      </c>
      <c r="H9" s="304">
        <f t="shared" si="1"/>
        <v>5.8409877350892705</v>
      </c>
      <c r="I9" s="304"/>
      <c r="J9" s="304">
        <f t="shared" ref="J9:L17" si="2">SUM(J21,J33,J51,J63,J75,J93)</f>
        <v>32.270564319127111</v>
      </c>
      <c r="K9" s="304">
        <f t="shared" si="2"/>
        <v>36.695810380526837</v>
      </c>
      <c r="L9" s="304">
        <f t="shared" si="2"/>
        <v>49.451066093475738</v>
      </c>
      <c r="M9" s="304"/>
      <c r="N9" s="304">
        <f t="shared" ref="N9:P17" si="3">SUM(N21,N33,N51,N63,N75,N93)</f>
        <v>65.474668186755295</v>
      </c>
      <c r="O9" s="304">
        <f t="shared" si="3"/>
        <v>68.665064172727483</v>
      </c>
      <c r="P9" s="304">
        <f t="shared" si="3"/>
        <v>81.824013583188815</v>
      </c>
      <c r="Q9" s="306"/>
      <c r="R9" s="304">
        <f t="shared" ref="R9:T9" si="4">SUM(R21,R33,R51,R63,R75,R93)</f>
        <v>15.050805214387644</v>
      </c>
      <c r="S9" s="304">
        <f t="shared" si="4"/>
        <v>15.47212901851141</v>
      </c>
      <c r="T9" s="304">
        <f t="shared" si="4"/>
        <v>18.061058380142498</v>
      </c>
      <c r="U9" s="306"/>
      <c r="V9" s="304">
        <f t="shared" ref="V9:X9" si="5">SUM(V21,V33,V51,V63,V75,V93)</f>
        <v>19.839819015214257</v>
      </c>
      <c r="W9" s="304">
        <f t="shared" si="5"/>
        <v>19.923604597034565</v>
      </c>
      <c r="X9" s="304">
        <f t="shared" si="5"/>
        <v>23.075016685487387</v>
      </c>
      <c r="Y9" s="306"/>
      <c r="Z9" s="304">
        <f t="shared" ref="Z9:AB9" si="6">SUM(Z21,Z33,Z51,Z63,Z75,Z93)</f>
        <v>43.317952459564523</v>
      </c>
      <c r="AA9" s="304">
        <f t="shared" si="6"/>
        <v>41.506525130995506</v>
      </c>
      <c r="AB9" s="304">
        <f t="shared" si="6"/>
        <v>44.878964947170509</v>
      </c>
      <c r="AC9" s="306"/>
      <c r="AD9" s="304">
        <f>SUM(AD21,AD33,AD51,AD63,AD75,AD93)</f>
        <v>33.725327502666943</v>
      </c>
      <c r="AE9" s="304">
        <f t="shared" ref="AE9:AF9" si="7">SUM(AE21,AE33,AE51,AE63,AE75,AE93)</f>
        <v>33.589977712849198</v>
      </c>
      <c r="AF9" s="304">
        <f t="shared" si="7"/>
        <v>30.292851517601417</v>
      </c>
      <c r="AG9" s="306"/>
      <c r="AH9" s="304">
        <f t="shared" ref="AH9:AJ9" si="8">SUM(AH21,AH33,AH51,AH63,AH75,AH93)</f>
        <v>20.583405727779567</v>
      </c>
      <c r="AI9" s="304">
        <f t="shared" si="8"/>
        <v>21.228157745834789</v>
      </c>
      <c r="AJ9" s="304">
        <f t="shared" si="8"/>
        <v>16.688155132748598</v>
      </c>
      <c r="AK9" s="306"/>
      <c r="AL9" s="304">
        <f t="shared" ref="AL9:AN9" si="9">SUM(AL21,AL33,AL51,AL63,AL75,AL93)</f>
        <v>4.7482964322146897</v>
      </c>
      <c r="AM9" s="304">
        <f t="shared" si="9"/>
        <v>5.8061760310823693</v>
      </c>
      <c r="AN9" s="304">
        <f t="shared" si="9"/>
        <v>7.3794341573649431</v>
      </c>
    </row>
    <row r="10" spans="1:40" x14ac:dyDescent="0.2">
      <c r="A10" s="13" t="str">
        <f>name!E5</f>
        <v>Professional occupations</v>
      </c>
      <c r="B10" s="304">
        <f t="shared" si="0"/>
        <v>436.63238025036128</v>
      </c>
      <c r="C10" s="304">
        <f t="shared" si="0"/>
        <v>469.31773318348542</v>
      </c>
      <c r="D10" s="304">
        <f t="shared" si="0"/>
        <v>517.58138462178135</v>
      </c>
      <c r="E10" s="304"/>
      <c r="F10" s="304">
        <f t="shared" si="1"/>
        <v>22.899969980769178</v>
      </c>
      <c r="G10" s="304">
        <f t="shared" si="1"/>
        <v>26.539545649476764</v>
      </c>
      <c r="H10" s="304">
        <f t="shared" si="1"/>
        <v>33.146478934120132</v>
      </c>
      <c r="I10" s="304"/>
      <c r="J10" s="304">
        <f t="shared" si="2"/>
        <v>123.62516094082352</v>
      </c>
      <c r="K10" s="304">
        <f t="shared" si="2"/>
        <v>143.07069278192347</v>
      </c>
      <c r="L10" s="304">
        <f t="shared" si="2"/>
        <v>176.33166962909081</v>
      </c>
      <c r="M10" s="304"/>
      <c r="N10" s="304">
        <f t="shared" si="3"/>
        <v>149.52178181328537</v>
      </c>
      <c r="O10" s="304">
        <f t="shared" si="3"/>
        <v>158.03334828099975</v>
      </c>
      <c r="P10" s="304">
        <f t="shared" si="3"/>
        <v>169.84977015995815</v>
      </c>
      <c r="Q10" s="306"/>
      <c r="R10" s="304">
        <f t="shared" ref="R10:T10" si="10">SUM(R22,R34,R52,R64,R76,R94)</f>
        <v>21.623384160354526</v>
      </c>
      <c r="S10" s="304">
        <f t="shared" si="10"/>
        <v>17.18985009847507</v>
      </c>
      <c r="T10" s="304">
        <f t="shared" si="10"/>
        <v>14.630806657231304</v>
      </c>
      <c r="U10" s="306"/>
      <c r="V10" s="304">
        <f t="shared" ref="V10:X10" si="11">SUM(V22,V34,V52,V64,V76,V94)</f>
        <v>22.604222522976098</v>
      </c>
      <c r="W10" s="304">
        <f t="shared" si="11"/>
        <v>22.704527712883788</v>
      </c>
      <c r="X10" s="304">
        <f t="shared" si="11"/>
        <v>24.047506743416452</v>
      </c>
      <c r="Y10" s="306"/>
      <c r="Z10" s="304">
        <f t="shared" ref="Z10:AB10" si="12">SUM(Z22,Z34,Z52,Z64,Z76,Z94)</f>
        <v>45.979883767442217</v>
      </c>
      <c r="AA10" s="304">
        <f t="shared" si="12"/>
        <v>47.902091271224229</v>
      </c>
      <c r="AB10" s="304">
        <f t="shared" si="12"/>
        <v>51.699393148159416</v>
      </c>
      <c r="AC10" s="306"/>
      <c r="AD10" s="304">
        <f t="shared" ref="AD10:AF10" si="13">SUM(AD22,AD34,AD52,AD64,AD76,AD94)</f>
        <v>30.055208738904923</v>
      </c>
      <c r="AE10" s="304">
        <f t="shared" si="13"/>
        <v>30.849060042029198</v>
      </c>
      <c r="AF10" s="304">
        <f t="shared" si="13"/>
        <v>27.393552808830346</v>
      </c>
      <c r="AG10" s="306"/>
      <c r="AH10" s="304">
        <f t="shared" ref="AH10:AJ10" si="14">SUM(AH22,AH34,AH52,AH64,AH76,AH94)</f>
        <v>16.62226644706346</v>
      </c>
      <c r="AI10" s="304">
        <f t="shared" si="14"/>
        <v>17.766046752166012</v>
      </c>
      <c r="AJ10" s="304">
        <f t="shared" si="14"/>
        <v>12.425324826300429</v>
      </c>
      <c r="AK10" s="306"/>
      <c r="AL10" s="304">
        <f t="shared" ref="AL10:AN10" si="15">SUM(AL22,AL34,AL52,AL64,AL76,AL94)</f>
        <v>3.7005018787420854</v>
      </c>
      <c r="AM10" s="304">
        <f t="shared" si="15"/>
        <v>5.2625705943071139</v>
      </c>
      <c r="AN10" s="304">
        <f t="shared" si="15"/>
        <v>8.0568817146742209</v>
      </c>
    </row>
    <row r="11" spans="1:40" x14ac:dyDescent="0.2">
      <c r="A11" s="13" t="str">
        <f>name!E6</f>
        <v>Associate professional occupations</v>
      </c>
      <c r="B11" s="304">
        <f>SUM(B23,B35,B53,B65,B77,B95)</f>
        <v>272.55646104990956</v>
      </c>
      <c r="C11" s="304">
        <f t="shared" si="0"/>
        <v>269.20762254119649</v>
      </c>
      <c r="D11" s="304">
        <f>SUM(D23,D35,D53,D65,D77,D95)</f>
        <v>289.78963018985797</v>
      </c>
      <c r="E11" s="304"/>
      <c r="F11" s="304">
        <f t="shared" si="1"/>
        <v>3.7036815993653929</v>
      </c>
      <c r="G11" s="304">
        <f t="shared" si="1"/>
        <v>4.1877192690034031</v>
      </c>
      <c r="H11" s="304">
        <f t="shared" si="1"/>
        <v>5.6925384376171886</v>
      </c>
      <c r="I11" s="304"/>
      <c r="J11" s="304">
        <f t="shared" si="2"/>
        <v>39.842962945753285</v>
      </c>
      <c r="K11" s="304">
        <f t="shared" si="2"/>
        <v>43.978093690165984</v>
      </c>
      <c r="L11" s="304">
        <f t="shared" si="2"/>
        <v>56.635116704705169</v>
      </c>
      <c r="M11" s="304"/>
      <c r="N11" s="304">
        <f t="shared" si="3"/>
        <v>80.974751816245998</v>
      </c>
      <c r="O11" s="304">
        <f t="shared" si="3"/>
        <v>82.664983699596604</v>
      </c>
      <c r="P11" s="304">
        <f t="shared" si="3"/>
        <v>94.225065105706648</v>
      </c>
      <c r="Q11" s="306"/>
      <c r="R11" s="304">
        <f t="shared" ref="R11:T11" si="16">SUM(R23,R35,R53,R65,R77,R95)</f>
        <v>21.502733070645842</v>
      </c>
      <c r="S11" s="304">
        <f t="shared" si="16"/>
        <v>20.224601810964273</v>
      </c>
      <c r="T11" s="304">
        <f t="shared" si="16"/>
        <v>21.666751453480671</v>
      </c>
      <c r="U11" s="306"/>
      <c r="V11" s="304">
        <f t="shared" ref="V11:X11" si="17">SUM(V23,V35,V53,V65,V77,V95)</f>
        <v>19.465485133109407</v>
      </c>
      <c r="W11" s="304">
        <f t="shared" si="17"/>
        <v>18.296760112528268</v>
      </c>
      <c r="X11" s="304">
        <f t="shared" si="17"/>
        <v>19.841475566787651</v>
      </c>
      <c r="Y11" s="306"/>
      <c r="Z11" s="304">
        <f t="shared" ref="Z11:AB11" si="18">SUM(Z23,Z35,Z53,Z65,Z77,Z95)</f>
        <v>48.279666878133213</v>
      </c>
      <c r="AA11" s="304">
        <f t="shared" si="18"/>
        <v>44.12696579315228</v>
      </c>
      <c r="AB11" s="304">
        <f t="shared" si="18"/>
        <v>43.825780969588152</v>
      </c>
      <c r="AC11" s="306"/>
      <c r="AD11" s="304">
        <f t="shared" ref="AD11:AF11" si="19">SUM(AD23,AD35,AD53,AD65,AD77,AD95)</f>
        <v>35.10402956556868</v>
      </c>
      <c r="AE11" s="304">
        <f t="shared" si="19"/>
        <v>32.780829604556885</v>
      </c>
      <c r="AF11" s="304">
        <f t="shared" si="19"/>
        <v>27.982886077144791</v>
      </c>
      <c r="AG11" s="306"/>
      <c r="AH11" s="304">
        <f t="shared" ref="AH11:AJ11" si="20">SUM(AH23,AH35,AH53,AH65,AH77,AH95)</f>
        <v>19.472246562022612</v>
      </c>
      <c r="AI11" s="304">
        <f t="shared" si="20"/>
        <v>18.212481013249899</v>
      </c>
      <c r="AJ11" s="304">
        <f t="shared" si="20"/>
        <v>12.663909950717315</v>
      </c>
      <c r="AK11" s="306"/>
      <c r="AL11" s="304">
        <f t="shared" ref="AL11:AN11" si="21">SUM(AL23,AL35,AL53,AL65,AL77,AL95)</f>
        <v>4.2109034790650908</v>
      </c>
      <c r="AM11" s="304">
        <f t="shared" si="21"/>
        <v>4.7351875479789474</v>
      </c>
      <c r="AN11" s="304">
        <f t="shared" si="21"/>
        <v>7.2561059241103436</v>
      </c>
    </row>
    <row r="12" spans="1:40" x14ac:dyDescent="0.2">
      <c r="A12" s="13" t="str">
        <f>name!E7</f>
        <v>Administrative and secretarial occupations</v>
      </c>
      <c r="B12" s="304">
        <f t="shared" si="0"/>
        <v>202.81056580644173</v>
      </c>
      <c r="C12" s="304">
        <f t="shared" si="0"/>
        <v>190.20217355500401</v>
      </c>
      <c r="D12" s="304">
        <f t="shared" si="0"/>
        <v>170.37387957149633</v>
      </c>
      <c r="E12" s="304"/>
      <c r="F12" s="304">
        <f t="shared" si="1"/>
        <v>1.2055240837148422</v>
      </c>
      <c r="G12" s="304">
        <f t="shared" si="1"/>
        <v>1.4338195980312434</v>
      </c>
      <c r="H12" s="304">
        <f t="shared" si="1"/>
        <v>2.08191924284049</v>
      </c>
      <c r="I12" s="304"/>
      <c r="J12" s="304">
        <f t="shared" si="2"/>
        <v>14.00308109933386</v>
      </c>
      <c r="K12" s="304">
        <f t="shared" si="2"/>
        <v>16.663862823163289</v>
      </c>
      <c r="L12" s="304">
        <f t="shared" si="2"/>
        <v>21.266012440490041</v>
      </c>
      <c r="M12" s="304"/>
      <c r="N12" s="304">
        <f t="shared" si="3"/>
        <v>40.728373140324067</v>
      </c>
      <c r="O12" s="304">
        <f t="shared" si="3"/>
        <v>44.676439461540568</v>
      </c>
      <c r="P12" s="304">
        <f t="shared" si="3"/>
        <v>55.402282490882442</v>
      </c>
      <c r="Q12" s="306"/>
      <c r="R12" s="304">
        <f t="shared" ref="R12:T12" si="22">SUM(R24,R36,R54,R66,R78,R96)</f>
        <v>17.040737779872419</v>
      </c>
      <c r="S12" s="304">
        <f t="shared" si="22"/>
        <v>18.553576789745222</v>
      </c>
      <c r="T12" s="304">
        <f t="shared" si="22"/>
        <v>21.750147654125932</v>
      </c>
      <c r="U12" s="306"/>
      <c r="V12" s="304">
        <f t="shared" ref="V12:X12" si="23">SUM(V24,V36,V54,V66,V78,V96)</f>
        <v>14.379227054692668</v>
      </c>
      <c r="W12" s="304">
        <f t="shared" si="23"/>
        <v>14.770756982889743</v>
      </c>
      <c r="X12" s="304">
        <f t="shared" si="23"/>
        <v>16.651518984939155</v>
      </c>
      <c r="Y12" s="306"/>
      <c r="Z12" s="304">
        <f t="shared" ref="Z12:AA12" si="24">SUM(Z24,Z36,Z54,Z66,Z78,Z96)</f>
        <v>42.94891052942539</v>
      </c>
      <c r="AA12" s="304">
        <f t="shared" si="24"/>
        <v>38.304594633971277</v>
      </c>
      <c r="AB12" s="304">
        <f>SUM(AB24,AB36,AB54,AB66,AB78,AB96)</f>
        <v>24.259642578234761</v>
      </c>
      <c r="AC12" s="306"/>
      <c r="AD12" s="304">
        <f t="shared" ref="AD12:AE12" si="25">SUM(AD24,AD36,AD54,AD66,AD78,AD96)</f>
        <v>43.306965387701801</v>
      </c>
      <c r="AE12" s="304">
        <f t="shared" si="25"/>
        <v>36.300122159711691</v>
      </c>
      <c r="AF12" s="304">
        <f>SUM(AF24,AF36,AF54,AF66,AF78,AF96)</f>
        <v>20.531058715246875</v>
      </c>
      <c r="AG12" s="306"/>
      <c r="AH12" s="304">
        <f t="shared" ref="AH12:AI12" si="26">SUM(AH24,AH36,AH54,AH66,AH78,AH96)</f>
        <v>23.648210893751209</v>
      </c>
      <c r="AI12" s="304">
        <f t="shared" si="26"/>
        <v>15.212719866385779</v>
      </c>
      <c r="AJ12" s="304">
        <f>SUM(AJ24,AJ36,AJ54,AJ66,AJ78,AJ96)</f>
        <v>4.9582527530789706</v>
      </c>
      <c r="AK12" s="306"/>
      <c r="AL12" s="304">
        <f t="shared" ref="AL12:AM12" si="27">SUM(AL24,AL36,AL54,AL66,AL78,AL96)</f>
        <v>5.5495358376254744</v>
      </c>
      <c r="AM12" s="304">
        <f t="shared" si="27"/>
        <v>4.2862812395652279</v>
      </c>
      <c r="AN12" s="304">
        <f>SUM(AN24,AN36,AN54,AN66,AN78,AN96)</f>
        <v>3.4730447116576286</v>
      </c>
    </row>
    <row r="13" spans="1:40" x14ac:dyDescent="0.2">
      <c r="A13" s="13" t="str">
        <f>name!E8</f>
        <v>Skilled trades occupations</v>
      </c>
      <c r="B13" s="304">
        <f t="shared" si="0"/>
        <v>174.28672942991386</v>
      </c>
      <c r="C13" s="304">
        <f t="shared" si="0"/>
        <v>183.81273845549282</v>
      </c>
      <c r="D13" s="304">
        <f t="shared" si="0"/>
        <v>185.26376823561765</v>
      </c>
      <c r="E13" s="304"/>
      <c r="F13" s="304">
        <f t="shared" si="1"/>
        <v>0.32533918179132315</v>
      </c>
      <c r="G13" s="304">
        <f t="shared" si="1"/>
        <v>0.40091153062548279</v>
      </c>
      <c r="H13" s="304">
        <f t="shared" si="1"/>
        <v>0.53059837664888443</v>
      </c>
      <c r="I13" s="304"/>
      <c r="J13" s="304">
        <f t="shared" si="2"/>
        <v>4.0531968679343153</v>
      </c>
      <c r="K13" s="304">
        <f t="shared" si="2"/>
        <v>5.2249461666854478</v>
      </c>
      <c r="L13" s="304">
        <f t="shared" si="2"/>
        <v>7.9208652955498824</v>
      </c>
      <c r="M13" s="304"/>
      <c r="N13" s="304">
        <f t="shared" si="3"/>
        <v>13.01902957536289</v>
      </c>
      <c r="O13" s="304">
        <f t="shared" si="3"/>
        <v>15.631067333701536</v>
      </c>
      <c r="P13" s="304">
        <f t="shared" si="3"/>
        <v>20.38687873089664</v>
      </c>
      <c r="Q13" s="306"/>
      <c r="R13" s="304">
        <f t="shared" ref="R13:T13" si="28">SUM(R25,R37,R55,R67,R79,R97)</f>
        <v>5.6825451833049092</v>
      </c>
      <c r="S13" s="304">
        <f t="shared" si="28"/>
        <v>6.2976238043332806</v>
      </c>
      <c r="T13" s="304">
        <f t="shared" si="28"/>
        <v>7.8541495475622378</v>
      </c>
      <c r="U13" s="306"/>
      <c r="V13" s="304">
        <f t="shared" ref="V13:X13" si="29">SUM(V25,V37,V55,V67,V79,V97)</f>
        <v>11.513030239347728</v>
      </c>
      <c r="W13" s="304">
        <f t="shared" si="29"/>
        <v>12.745093298290373</v>
      </c>
      <c r="X13" s="304">
        <f t="shared" si="29"/>
        <v>15.754220694963825</v>
      </c>
      <c r="Y13" s="306"/>
      <c r="Z13" s="304">
        <f t="shared" ref="Z13:AB13" si="30">SUM(Z25,Z37,Z55,Z67,Z79,Z97)</f>
        <v>58.671012147034666</v>
      </c>
      <c r="AA13" s="304">
        <f t="shared" si="30"/>
        <v>59.83211230102053</v>
      </c>
      <c r="AB13" s="304">
        <f t="shared" si="30"/>
        <v>58.697349768792783</v>
      </c>
      <c r="AC13" s="306"/>
      <c r="AD13" s="304">
        <f t="shared" ref="AD13:AF13" si="31">SUM(AD25,AD37,AD55,AD67,AD79,AD97)</f>
        <v>45.284562171481525</v>
      </c>
      <c r="AE13" s="304">
        <f t="shared" si="31"/>
        <v>46.724467043490833</v>
      </c>
      <c r="AF13" s="304">
        <f t="shared" si="31"/>
        <v>44.903275507086356</v>
      </c>
      <c r="AG13" s="306"/>
      <c r="AH13" s="304">
        <f t="shared" ref="AH13:AJ13" si="32">SUM(AH25,AH37,AH55,AH67,AH79,AH97)</f>
        <v>25.419062467520476</v>
      </c>
      <c r="AI13" s="304">
        <f t="shared" si="32"/>
        <v>27.1199005278595</v>
      </c>
      <c r="AJ13" s="304">
        <f t="shared" si="32"/>
        <v>23.953282043310374</v>
      </c>
      <c r="AK13" s="306"/>
      <c r="AL13" s="304">
        <f t="shared" ref="AL13:AN13" si="33">SUM(AL25,AL37,AL55,AL67,AL79,AL97)</f>
        <v>10.318951596136019</v>
      </c>
      <c r="AM13" s="304">
        <f t="shared" si="33"/>
        <v>9.8366164494858364</v>
      </c>
      <c r="AN13" s="304">
        <f t="shared" si="33"/>
        <v>5.263148270806643</v>
      </c>
    </row>
    <row r="14" spans="1:40" x14ac:dyDescent="0.2">
      <c r="A14" s="13" t="str">
        <f>name!E9</f>
        <v>Caring, leisure and other service occupations</v>
      </c>
      <c r="B14" s="304">
        <f t="shared" si="0"/>
        <v>189.33691708500004</v>
      </c>
      <c r="C14" s="304">
        <f t="shared" si="0"/>
        <v>201.3940034565783</v>
      </c>
      <c r="D14" s="304">
        <f t="shared" si="0"/>
        <v>217.71434374271414</v>
      </c>
      <c r="E14" s="304"/>
      <c r="F14" s="304">
        <f t="shared" si="1"/>
        <v>0.23789286341320626</v>
      </c>
      <c r="G14" s="304">
        <f t="shared" si="1"/>
        <v>0.31258074150950133</v>
      </c>
      <c r="H14" s="304">
        <f t="shared" si="1"/>
        <v>0.43838761832154477</v>
      </c>
      <c r="I14" s="304"/>
      <c r="J14" s="304">
        <f t="shared" si="2"/>
        <v>8.4108254967925653</v>
      </c>
      <c r="K14" s="304">
        <f t="shared" si="2"/>
        <v>10.960501643063399</v>
      </c>
      <c r="L14" s="304">
        <f t="shared" si="2"/>
        <v>15.039332316649377</v>
      </c>
      <c r="M14" s="304"/>
      <c r="N14" s="304">
        <f t="shared" si="3"/>
        <v>25.251746089942095</v>
      </c>
      <c r="O14" s="304">
        <f t="shared" si="3"/>
        <v>30.182481397095927</v>
      </c>
      <c r="P14" s="304">
        <f t="shared" si="3"/>
        <v>37.237711826823883</v>
      </c>
      <c r="Q14" s="306"/>
      <c r="R14" s="304">
        <f>SUM(R26,R38,R56,R68,R80,R98)</f>
        <v>18.750442476257739</v>
      </c>
      <c r="S14" s="304">
        <f t="shared" ref="S14:T14" si="34">SUM(S26,S38,S56,S68,S80,S98)</f>
        <v>20.146132620838049</v>
      </c>
      <c r="T14" s="304">
        <f t="shared" si="34"/>
        <v>22.454442746828715</v>
      </c>
      <c r="U14" s="306"/>
      <c r="V14" s="304">
        <f t="shared" ref="V14:X14" si="35">SUM(V26,V38,V56,V68,V80,V98)</f>
        <v>13.90766645303658</v>
      </c>
      <c r="W14" s="304">
        <f t="shared" si="35"/>
        <v>15.429442524524186</v>
      </c>
      <c r="X14" s="304">
        <f t="shared" si="35"/>
        <v>18.569628034837699</v>
      </c>
      <c r="Y14" s="306"/>
      <c r="Z14" s="304">
        <f t="shared" ref="Z14:AB14" si="36">SUM(Z26,Z38,Z56,Z68,Z80,Z98)</f>
        <v>63.325462490120543</v>
      </c>
      <c r="AA14" s="304">
        <f t="shared" si="36"/>
        <v>66.268262482895395</v>
      </c>
      <c r="AB14" s="304">
        <f t="shared" si="36"/>
        <v>74.251940143334906</v>
      </c>
      <c r="AC14" s="306"/>
      <c r="AD14" s="304">
        <f t="shared" ref="AD14:AF14" si="37">SUM(AD26,AD38,AD56,AD68,AD80,AD98)</f>
        <v>43.484843988846713</v>
      </c>
      <c r="AE14" s="304">
        <f t="shared" si="37"/>
        <v>43.134050113000676</v>
      </c>
      <c r="AF14" s="304">
        <f t="shared" si="37"/>
        <v>36.769803289442279</v>
      </c>
      <c r="AG14" s="306"/>
      <c r="AH14" s="304">
        <f t="shared" ref="AH14:AJ14" si="38">SUM(AH26,AH38,AH56,AH68,AH80,AH98)</f>
        <v>12.469845643086519</v>
      </c>
      <c r="AI14" s="304">
        <f t="shared" si="38"/>
        <v>11.336112424934942</v>
      </c>
      <c r="AJ14" s="304">
        <f t="shared" si="38"/>
        <v>8.917462074015349</v>
      </c>
      <c r="AK14" s="306"/>
      <c r="AL14" s="304">
        <f t="shared" ref="AL14:AN14" si="39">SUM(AL26,AL38,AL56,AL68,AL80,AL98)</f>
        <v>3.4981915835040986</v>
      </c>
      <c r="AM14" s="304">
        <f t="shared" si="39"/>
        <v>3.6244395087162484</v>
      </c>
      <c r="AN14" s="304">
        <f t="shared" si="39"/>
        <v>4.0356356924603958</v>
      </c>
    </row>
    <row r="15" spans="1:40" x14ac:dyDescent="0.2">
      <c r="A15" s="13" t="str">
        <f>name!E10</f>
        <v>Sales and customer service occupations</v>
      </c>
      <c r="B15" s="304">
        <f t="shared" si="0"/>
        <v>146.98058886902825</v>
      </c>
      <c r="C15" s="304">
        <f t="shared" si="0"/>
        <v>147.39776697488045</v>
      </c>
      <c r="D15" s="304">
        <f t="shared" si="0"/>
        <v>147.64453809205597</v>
      </c>
      <c r="E15" s="304"/>
      <c r="F15" s="304">
        <f t="shared" si="1"/>
        <v>0.43508877380949695</v>
      </c>
      <c r="G15" s="304">
        <f t="shared" si="1"/>
        <v>0.5264664511484729</v>
      </c>
      <c r="H15" s="304">
        <f t="shared" si="1"/>
        <v>0.69456972817012452</v>
      </c>
      <c r="I15" s="304"/>
      <c r="J15" s="304">
        <f t="shared" si="2"/>
        <v>6.4712282681029505</v>
      </c>
      <c r="K15" s="304">
        <f t="shared" si="2"/>
        <v>7.8947654998240964</v>
      </c>
      <c r="L15" s="304">
        <f t="shared" si="2"/>
        <v>11.037504979955688</v>
      </c>
      <c r="M15" s="304"/>
      <c r="N15" s="304">
        <f t="shared" si="3"/>
        <v>22.905982569997601</v>
      </c>
      <c r="O15" s="304">
        <f t="shared" si="3"/>
        <v>25.901762669960874</v>
      </c>
      <c r="P15" s="304">
        <f t="shared" si="3"/>
        <v>32.880511546665765</v>
      </c>
      <c r="Q15" s="306"/>
      <c r="R15" s="304">
        <f t="shared" ref="R15:T15" si="40">SUM(R27,R39,R57,R69,R81,R99)</f>
        <v>7.3429392685492729</v>
      </c>
      <c r="S15" s="304">
        <f t="shared" si="40"/>
        <v>8.0361412630303093</v>
      </c>
      <c r="T15" s="304">
        <f t="shared" si="40"/>
        <v>9.6873123670101347</v>
      </c>
      <c r="U15" s="306"/>
      <c r="V15" s="304">
        <f t="shared" ref="V15:X15" si="41">SUM(V27,V39,V57,V69,V81,V99)</f>
        <v>6.4742820875772926</v>
      </c>
      <c r="W15" s="304">
        <f t="shared" si="41"/>
        <v>6.8657726037090834</v>
      </c>
      <c r="X15" s="304">
        <f t="shared" si="41"/>
        <v>8.0579467880331688</v>
      </c>
      <c r="Y15" s="306"/>
      <c r="Z15" s="304">
        <f t="shared" ref="Z15:AB15" si="42">SUM(Z27,Z39,Z57,Z69,Z81,Z99)</f>
        <v>40.582728230915791</v>
      </c>
      <c r="AA15" s="304">
        <f t="shared" si="42"/>
        <v>39.951680316492649</v>
      </c>
      <c r="AB15" s="304">
        <f t="shared" si="42"/>
        <v>42.163343470226096</v>
      </c>
      <c r="AC15" s="306"/>
      <c r="AD15" s="304">
        <f t="shared" ref="AD15:AF15" si="43">SUM(AD27,AD39,AD57,AD69,AD81,AD99)</f>
        <v>34.753789504557659</v>
      </c>
      <c r="AE15" s="304">
        <f t="shared" si="43"/>
        <v>33.037334207534478</v>
      </c>
      <c r="AF15" s="304">
        <f t="shared" si="43"/>
        <v>27.451797393624922</v>
      </c>
      <c r="AG15" s="306"/>
      <c r="AH15" s="304">
        <f t="shared" ref="AH15:AJ15" si="44">SUM(AH27,AH39,AH57,AH69,AH81,AH99)</f>
        <v>20.668612922485952</v>
      </c>
      <c r="AI15" s="304">
        <f t="shared" si="44"/>
        <v>17.982251148482053</v>
      </c>
      <c r="AJ15" s="304">
        <f t="shared" si="44"/>
        <v>9.1829337906143422</v>
      </c>
      <c r="AK15" s="306"/>
      <c r="AL15" s="304">
        <f t="shared" ref="AL15:AN15" si="45">SUM(AL27,AL39,AL57,AL69,AL81,AL99)</f>
        <v>7.3459372430322309</v>
      </c>
      <c r="AM15" s="304">
        <f t="shared" si="45"/>
        <v>7.2015928146984125</v>
      </c>
      <c r="AN15" s="304">
        <f t="shared" si="45"/>
        <v>6.4886180277557157</v>
      </c>
    </row>
    <row r="16" spans="1:40" x14ac:dyDescent="0.2">
      <c r="A16" s="13" t="str">
        <f>name!E11</f>
        <v>Process, plant and machine operatives</v>
      </c>
      <c r="B16" s="304">
        <f t="shared" si="0"/>
        <v>89.683122757414807</v>
      </c>
      <c r="C16" s="304">
        <f t="shared" si="0"/>
        <v>101.65518729919125</v>
      </c>
      <c r="D16" s="304">
        <f t="shared" si="0"/>
        <v>101.90978575044315</v>
      </c>
      <c r="E16" s="304"/>
      <c r="F16" s="304">
        <f t="shared" si="1"/>
        <v>0.27720645671325134</v>
      </c>
      <c r="G16" s="304">
        <f t="shared" si="1"/>
        <v>0.39428184218252194</v>
      </c>
      <c r="H16" s="304">
        <f t="shared" si="1"/>
        <v>0.58965811521315625</v>
      </c>
      <c r="I16" s="304"/>
      <c r="J16" s="304">
        <f t="shared" si="2"/>
        <v>1.9960481730092268</v>
      </c>
      <c r="K16" s="304">
        <f t="shared" si="2"/>
        <v>2.6289822448876135</v>
      </c>
      <c r="L16" s="304">
        <f t="shared" si="2"/>
        <v>3.8817043305244545</v>
      </c>
      <c r="M16" s="304"/>
      <c r="N16" s="304">
        <f t="shared" si="3"/>
        <v>4.9280656922859807</v>
      </c>
      <c r="O16" s="304">
        <f t="shared" si="3"/>
        <v>6.1394166209720522</v>
      </c>
      <c r="P16" s="304">
        <f t="shared" si="3"/>
        <v>8.4954724331242293</v>
      </c>
      <c r="Q16" s="306"/>
      <c r="R16" s="304">
        <f t="shared" ref="R16:T16" si="46">SUM(R28,R40,R58,R70,R82,R100)</f>
        <v>2.3236595465915619</v>
      </c>
      <c r="S16" s="304">
        <f t="shared" si="46"/>
        <v>2.9196520635924452</v>
      </c>
      <c r="T16" s="304">
        <f t="shared" si="46"/>
        <v>3.8992925542001915</v>
      </c>
      <c r="U16" s="306"/>
      <c r="V16" s="304">
        <f t="shared" ref="V16:X16" si="47">SUM(V28,V40,V58,V70,V82,V100)</f>
        <v>4.3557659686364136</v>
      </c>
      <c r="W16" s="304">
        <f t="shared" si="47"/>
        <v>5.3462460228120374</v>
      </c>
      <c r="X16" s="304">
        <f t="shared" si="47"/>
        <v>6.6773765544033159</v>
      </c>
      <c r="Y16" s="306"/>
      <c r="Z16" s="304">
        <f t="shared" ref="Z16:AB16" si="48">SUM(Z28,Z40,Z58,Z70,Z82,Z100)</f>
        <v>21.11441111471477</v>
      </c>
      <c r="AA16" s="304">
        <f t="shared" si="48"/>
        <v>25.116107564288296</v>
      </c>
      <c r="AB16" s="304">
        <f t="shared" si="48"/>
        <v>29.019740644061503</v>
      </c>
      <c r="AC16" s="306"/>
      <c r="AD16" s="304">
        <f t="shared" ref="AD16:AF16" si="49">SUM(AD28,AD40,AD58,AD70,AD82,AD100)</f>
        <v>26.477162306421167</v>
      </c>
      <c r="AE16" s="304">
        <f t="shared" si="49"/>
        <v>30.939074222694874</v>
      </c>
      <c r="AF16" s="304">
        <f t="shared" si="49"/>
        <v>30.470405244599661</v>
      </c>
      <c r="AG16" s="306"/>
      <c r="AH16" s="304">
        <f t="shared" ref="AH16:AJ16" si="50">SUM(AH28,AH40,AH58,AH70,AH82,AH100)</f>
        <v>20.106379107141795</v>
      </c>
      <c r="AI16" s="304">
        <f t="shared" si="50"/>
        <v>20.626696037194819</v>
      </c>
      <c r="AJ16" s="304">
        <f t="shared" si="50"/>
        <v>13.380290825089377</v>
      </c>
      <c r="AK16" s="306"/>
      <c r="AL16" s="304">
        <f t="shared" ref="AL16:AN16" si="51">SUM(AL28,AL40,AL58,AL70,AL82,AL100)</f>
        <v>8.1044243919006451</v>
      </c>
      <c r="AM16" s="304">
        <f t="shared" si="51"/>
        <v>7.5447306805666008</v>
      </c>
      <c r="AN16" s="304">
        <f t="shared" si="51"/>
        <v>5.4958450492272606</v>
      </c>
    </row>
    <row r="17" spans="1:40" x14ac:dyDescent="0.2">
      <c r="A17" s="13" t="str">
        <f>name!E12</f>
        <v>Elementary occupations</v>
      </c>
      <c r="B17" s="304">
        <f t="shared" si="0"/>
        <v>202.47662573813082</v>
      </c>
      <c r="C17" s="304">
        <f t="shared" si="0"/>
        <v>204.68794390168986</v>
      </c>
      <c r="D17" s="304">
        <f t="shared" si="0"/>
        <v>197.26012156376461</v>
      </c>
      <c r="E17" s="304"/>
      <c r="F17" s="304">
        <f t="shared" si="1"/>
        <v>0.15914957309283356</v>
      </c>
      <c r="G17" s="304">
        <f t="shared" si="1"/>
        <v>0.19391555730390639</v>
      </c>
      <c r="H17" s="304">
        <f t="shared" si="1"/>
        <v>0.24596901023971762</v>
      </c>
      <c r="I17" s="304"/>
      <c r="J17" s="304">
        <f t="shared" si="2"/>
        <v>5.3916107563514952</v>
      </c>
      <c r="K17" s="304">
        <f t="shared" si="2"/>
        <v>6.8770253594226221</v>
      </c>
      <c r="L17" s="304">
        <f t="shared" si="2"/>
        <v>9.8971128997515088</v>
      </c>
      <c r="M17" s="304"/>
      <c r="N17" s="304">
        <f t="shared" si="3"/>
        <v>17.243843582014843</v>
      </c>
      <c r="O17" s="304">
        <f t="shared" si="3"/>
        <v>20.041811490323084</v>
      </c>
      <c r="P17" s="304">
        <f t="shared" si="3"/>
        <v>26.11287940845008</v>
      </c>
      <c r="Q17" s="306"/>
      <c r="R17" s="304">
        <f t="shared" ref="R17:T17" si="52">SUM(R29,R41,R59,R71,R83,R101)</f>
        <v>9.0607711500517212</v>
      </c>
      <c r="S17" s="304">
        <f t="shared" si="52"/>
        <v>10.415010655259293</v>
      </c>
      <c r="T17" s="304">
        <f t="shared" si="52"/>
        <v>13.768554193898602</v>
      </c>
      <c r="U17" s="306"/>
      <c r="V17" s="304">
        <f t="shared" ref="V17:X17" si="53">SUM(V29,V41,V59,V71,V83,V101)</f>
        <v>8.64720000315649</v>
      </c>
      <c r="W17" s="304">
        <f t="shared" si="53"/>
        <v>9.7064469550438126</v>
      </c>
      <c r="X17" s="304">
        <f t="shared" si="53"/>
        <v>12.578222585993755</v>
      </c>
      <c r="Y17" s="306"/>
      <c r="Z17" s="304">
        <f t="shared" ref="Z17:AB17" si="54">SUM(Z29,Z41,Z59,Z71,Z83,Z101)</f>
        <v>39.859262716293351</v>
      </c>
      <c r="AA17" s="304">
        <f t="shared" si="54"/>
        <v>38.936494071118048</v>
      </c>
      <c r="AB17" s="304">
        <f t="shared" si="54"/>
        <v>39.409762137107293</v>
      </c>
      <c r="AC17" s="306"/>
      <c r="AD17" s="304">
        <f t="shared" ref="AD17:AF17" si="55">SUM(AD29,AD41,AD59,AD71,AD83,AD101)</f>
        <v>56.408179461918905</v>
      </c>
      <c r="AE17" s="304">
        <f t="shared" si="55"/>
        <v>57.766573047079362</v>
      </c>
      <c r="AF17" s="304">
        <f t="shared" si="55"/>
        <v>52.09474110900878</v>
      </c>
      <c r="AG17" s="306"/>
      <c r="AH17" s="304">
        <f t="shared" ref="AH17:AJ17" si="56">SUM(AH29,AH41,AH59,AH71,AH83,AH101)</f>
        <v>47.594128040829204</v>
      </c>
      <c r="AI17" s="304">
        <f t="shared" si="56"/>
        <v>47.207264710064891</v>
      </c>
      <c r="AJ17" s="304">
        <f t="shared" si="56"/>
        <v>32.933230428199487</v>
      </c>
      <c r="AK17" s="306"/>
      <c r="AL17" s="304">
        <f t="shared" ref="AL17:AN17" si="57">SUM(AL29,AL41,AL59,AL71,AL83,AL101)</f>
        <v>18.112480454421988</v>
      </c>
      <c r="AM17" s="304">
        <f t="shared" si="57"/>
        <v>13.543402056074843</v>
      </c>
      <c r="AN17" s="304">
        <f t="shared" si="57"/>
        <v>10.219649791115348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40.798000000000044</v>
      </c>
      <c r="C20" s="305">
        <f>SUM(C21:C29)</f>
        <v>42.214999999999989</v>
      </c>
      <c r="D20" s="305">
        <f>SUM(D21:D29)</f>
        <v>43.914999999999978</v>
      </c>
      <c r="E20" s="304"/>
      <c r="F20" s="305">
        <f>SUM(F21:F29)</f>
        <v>0.63078439329118829</v>
      </c>
      <c r="G20" s="305">
        <f>SUM(G21:G29)</f>
        <v>0.74354975744685758</v>
      </c>
      <c r="H20" s="305">
        <f>SUM(H21:H29)</f>
        <v>0.99384165248893408</v>
      </c>
      <c r="I20" s="304"/>
      <c r="J20" s="305">
        <f>SUM(J21:J29)</f>
        <v>3.4633258586750686</v>
      </c>
      <c r="K20" s="305">
        <f>SUM(K21:K29)</f>
        <v>3.8866791637356419</v>
      </c>
      <c r="L20" s="305">
        <f>SUM(L21:L29)</f>
        <v>4.9705599921371153</v>
      </c>
      <c r="M20" s="304"/>
      <c r="N20" s="305">
        <f>SUM(N21:N29)</f>
        <v>7.8492493997631687</v>
      </c>
      <c r="O20" s="305">
        <f>SUM(O21:O29)</f>
        <v>8.3192925788914849</v>
      </c>
      <c r="P20" s="305">
        <f>SUM(P21:P29)</f>
        <v>9.7131128346294098</v>
      </c>
      <c r="Q20" s="306"/>
      <c r="R20" s="305">
        <f>SUM(R21:R29)</f>
        <v>1.5958427222079212</v>
      </c>
      <c r="S20" s="305">
        <f>SUM(S21:S29)</f>
        <v>1.6809081908967909</v>
      </c>
      <c r="T20" s="305">
        <f>SUM(T21:T29)</f>
        <v>1.9558978819700199</v>
      </c>
      <c r="U20" s="306"/>
      <c r="V20" s="305">
        <f>SUM(V21:V29)</f>
        <v>4.041739047171288</v>
      </c>
      <c r="W20" s="305">
        <f>SUM(W21:W29)</f>
        <v>4.302920596661548</v>
      </c>
      <c r="X20" s="305">
        <f>SUM(X21:X29)</f>
        <v>5.1239380285472205</v>
      </c>
      <c r="Y20" s="306"/>
      <c r="Z20" s="305">
        <f>SUM(Z21:Z29)</f>
        <v>7.6772430086921846</v>
      </c>
      <c r="AA20" s="305">
        <f>SUM(AA21:AA29)</f>
        <v>7.5684577448615205</v>
      </c>
      <c r="AB20" s="305">
        <f>SUM(AB21:AB29)</f>
        <v>7.6104843115792926</v>
      </c>
      <c r="AC20" s="306"/>
      <c r="AD20" s="305">
        <f>SUM(AD21:AD29)</f>
        <v>7.6940278003627709</v>
      </c>
      <c r="AE20" s="305">
        <f>SUM(AE21:AE29)</f>
        <v>7.7074871890707808</v>
      </c>
      <c r="AF20" s="305">
        <f>SUM(AF21:AF29)</f>
        <v>6.9586004315181738</v>
      </c>
      <c r="AG20" s="306"/>
      <c r="AH20" s="305">
        <f>SUM(AH21:AH29)</f>
        <v>5.1876072541888805</v>
      </c>
      <c r="AI20" s="305">
        <f>SUM(AI21:AI29)</f>
        <v>4.7646427658289374</v>
      </c>
      <c r="AJ20" s="305">
        <f>SUM(AJ21:AJ29)</f>
        <v>3.3309290860076728</v>
      </c>
      <c r="AK20" s="306"/>
      <c r="AL20" s="305">
        <f>SUM(AL21:AL29)</f>
        <v>2.6581805156475808</v>
      </c>
      <c r="AM20" s="305">
        <f>SUM(AM21:AM29)</f>
        <v>3.2410620126064327</v>
      </c>
      <c r="AN20" s="305">
        <f>SUM(AN21:AN29)</f>
        <v>3.2576357811221266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5.072780062897019</v>
      </c>
      <c r="C21" s="304">
        <f t="shared" ref="C21:D21" si="59">SUM(G21,K21,O21,S21,W21,AA21,AE21,AI21,AM21)</f>
        <v>5.5299934144754648</v>
      </c>
      <c r="D21" s="304">
        <f t="shared" si="59"/>
        <v>6.0590417886778365</v>
      </c>
      <c r="E21" s="304"/>
      <c r="F21" s="304">
        <v>0.16747555806941114</v>
      </c>
      <c r="G21" s="304">
        <v>0.19072441454357056</v>
      </c>
      <c r="H21" s="304">
        <v>0.24042540409411259</v>
      </c>
      <c r="I21" s="304"/>
      <c r="J21" s="304">
        <v>0.96690283224539419</v>
      </c>
      <c r="K21" s="304">
        <v>1.0200418147326233</v>
      </c>
      <c r="L21" s="304">
        <v>1.1943161406880536</v>
      </c>
      <c r="M21" s="304"/>
      <c r="N21" s="304">
        <v>1.2561031498397586</v>
      </c>
      <c r="O21" s="304">
        <v>1.2900938520683496</v>
      </c>
      <c r="P21" s="304">
        <v>1.4463486082522856</v>
      </c>
      <c r="Q21" s="306"/>
      <c r="R21" s="304">
        <v>0.16186311747997831</v>
      </c>
      <c r="S21" s="304">
        <v>0.1816515193713274</v>
      </c>
      <c r="T21" s="304">
        <v>0.19852677138296035</v>
      </c>
      <c r="U21" s="306"/>
      <c r="V21" s="304">
        <v>0.321801863212759</v>
      </c>
      <c r="W21" s="304">
        <v>0.30791957509433288</v>
      </c>
      <c r="X21" s="304">
        <v>0.31696504880801268</v>
      </c>
      <c r="Y21" s="306"/>
      <c r="Z21" s="304">
        <v>0.77737168504294918</v>
      </c>
      <c r="AA21" s="304">
        <v>0.91805109080683966</v>
      </c>
      <c r="AB21" s="304">
        <v>1.1391763186637238</v>
      </c>
      <c r="AC21" s="306"/>
      <c r="AD21" s="304">
        <v>0.70655860726855535</v>
      </c>
      <c r="AE21" s="304">
        <v>0.76025093564267643</v>
      </c>
      <c r="AF21" s="304">
        <v>0.63355342009500393</v>
      </c>
      <c r="AG21" s="306"/>
      <c r="AH21" s="304">
        <v>0.42502939575548843</v>
      </c>
      <c r="AI21" s="304">
        <v>0.42369747039550132</v>
      </c>
      <c r="AJ21" s="304">
        <v>0.29764238833033729</v>
      </c>
      <c r="AK21" s="306"/>
      <c r="AL21" s="304">
        <v>0.28967385398272533</v>
      </c>
      <c r="AM21" s="304">
        <v>0.43756274182024407</v>
      </c>
      <c r="AN21" s="304">
        <v>0.59208768836334635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6.002220031643116</v>
      </c>
      <c r="C22" s="304">
        <f t="shared" ref="C22:C29" si="61">SUM(G22,K22,O22,S22,W22,AA22,AE22,AI22,AM22)</f>
        <v>6.7169388159041024</v>
      </c>
      <c r="D22" s="304">
        <f t="shared" ref="D22:D29" si="62">SUM(H22,L22,P22,T22,X22,AB22,AF22,AJ22,AN22)</f>
        <v>7.7470964986052424</v>
      </c>
      <c r="E22" s="304"/>
      <c r="F22" s="304">
        <v>0.27112305206879894</v>
      </c>
      <c r="G22" s="304">
        <v>0.3291834804366337</v>
      </c>
      <c r="H22" s="304">
        <v>0.45057719540044977</v>
      </c>
      <c r="I22" s="304"/>
      <c r="J22" s="304">
        <v>1.2691172196021685</v>
      </c>
      <c r="K22" s="304">
        <v>1.5399756912412195</v>
      </c>
      <c r="L22" s="304">
        <v>2.0131339884822479</v>
      </c>
      <c r="M22" s="304"/>
      <c r="N22" s="304">
        <v>1.8779297742514871</v>
      </c>
      <c r="O22" s="304">
        <v>1.9549604432397514</v>
      </c>
      <c r="P22" s="304">
        <v>2.0211798080511669</v>
      </c>
      <c r="Q22" s="306"/>
      <c r="R22" s="304">
        <v>0.18526231705329632</v>
      </c>
      <c r="S22" s="304">
        <v>0.19355195301708644</v>
      </c>
      <c r="T22" s="304">
        <v>0.21326700656419045</v>
      </c>
      <c r="U22" s="306"/>
      <c r="V22" s="304">
        <v>0.90017678156653835</v>
      </c>
      <c r="W22" s="304">
        <v>0.97944654957810806</v>
      </c>
      <c r="X22" s="304">
        <v>1.1355738812056864</v>
      </c>
      <c r="Y22" s="306"/>
      <c r="Z22" s="304">
        <v>0.50425094516157354</v>
      </c>
      <c r="AA22" s="304">
        <v>0.48773002005735244</v>
      </c>
      <c r="AB22" s="304">
        <v>0.43175776593218079</v>
      </c>
      <c r="AC22" s="306"/>
      <c r="AD22" s="304">
        <v>0.5063476165160693</v>
      </c>
      <c r="AE22" s="304">
        <v>0.58484398784689295</v>
      </c>
      <c r="AF22" s="304">
        <v>0.69186743231177183</v>
      </c>
      <c r="AG22" s="306"/>
      <c r="AH22" s="304">
        <v>0.31721008385482524</v>
      </c>
      <c r="AI22" s="304">
        <v>0.36784421478059187</v>
      </c>
      <c r="AJ22" s="304">
        <v>0.32713731689274161</v>
      </c>
      <c r="AK22" s="306"/>
      <c r="AL22" s="304">
        <v>0.17080224156835802</v>
      </c>
      <c r="AM22" s="304">
        <v>0.27940247570646681</v>
      </c>
      <c r="AN22" s="304">
        <v>0.4626021037648067</v>
      </c>
    </row>
    <row r="23" spans="1:40" x14ac:dyDescent="0.2">
      <c r="A23" s="13" t="str">
        <f t="shared" si="58"/>
        <v>Associate professional occupations</v>
      </c>
      <c r="B23" s="304">
        <f t="shared" si="60"/>
        <v>4.4088160832442211</v>
      </c>
      <c r="C23" s="304">
        <f t="shared" si="61"/>
        <v>4.3826311774412545</v>
      </c>
      <c r="D23" s="304">
        <f t="shared" si="62"/>
        <v>4.8945200760064864</v>
      </c>
      <c r="E23" s="304"/>
      <c r="F23" s="304">
        <v>8.9150205300954799E-2</v>
      </c>
      <c r="G23" s="304">
        <v>0.10423315295649872</v>
      </c>
      <c r="H23" s="304">
        <v>0.15204798648299303</v>
      </c>
      <c r="I23" s="304"/>
      <c r="J23" s="304">
        <v>0.52887272228009241</v>
      </c>
      <c r="K23" s="304">
        <v>0.56402703446915881</v>
      </c>
      <c r="L23" s="304">
        <v>0.67200235360641825</v>
      </c>
      <c r="M23" s="304"/>
      <c r="N23" s="304">
        <v>1.2288440968823775</v>
      </c>
      <c r="O23" s="304">
        <v>1.1858972909617165</v>
      </c>
      <c r="P23" s="304">
        <v>1.2951044755029903</v>
      </c>
      <c r="Q23" s="306"/>
      <c r="R23" s="304">
        <v>0.1371108663433854</v>
      </c>
      <c r="S23" s="304">
        <v>0.13292378478523914</v>
      </c>
      <c r="T23" s="304">
        <v>0.15611447646787185</v>
      </c>
      <c r="U23" s="306"/>
      <c r="V23" s="304">
        <v>0.68254908777931833</v>
      </c>
      <c r="W23" s="304">
        <v>0.71384299699782106</v>
      </c>
      <c r="X23" s="304">
        <v>0.87296990334176805</v>
      </c>
      <c r="Y23" s="306"/>
      <c r="Z23" s="304">
        <v>0.77514111294934585</v>
      </c>
      <c r="AA23" s="304">
        <v>0.66119797461257357</v>
      </c>
      <c r="AB23" s="304">
        <v>0.64877457514411707</v>
      </c>
      <c r="AC23" s="306"/>
      <c r="AD23" s="304">
        <v>0.42862214540434829</v>
      </c>
      <c r="AE23" s="304">
        <v>0.36219462207175557</v>
      </c>
      <c r="AF23" s="304">
        <v>0.29590066920672309</v>
      </c>
      <c r="AG23" s="306"/>
      <c r="AH23" s="304">
        <v>0.38041767636790425</v>
      </c>
      <c r="AI23" s="304">
        <v>0.3944995674775002</v>
      </c>
      <c r="AJ23" s="304">
        <v>0.33533025009251799</v>
      </c>
      <c r="AK23" s="306"/>
      <c r="AL23" s="304">
        <v>0.15810816993649465</v>
      </c>
      <c r="AM23" s="304">
        <v>0.26381475310899144</v>
      </c>
      <c r="AN23" s="304">
        <v>0.46627538616108655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2.9632201287072966</v>
      </c>
      <c r="C24" s="304">
        <f t="shared" si="61"/>
        <v>2.6089544114501724</v>
      </c>
      <c r="D24" s="304">
        <f t="shared" si="62"/>
        <v>2.1939401512448549</v>
      </c>
      <c r="E24" s="304"/>
      <c r="F24" s="304">
        <v>8.7655391150932103E-3</v>
      </c>
      <c r="G24" s="304">
        <v>8.960309951387458E-3</v>
      </c>
      <c r="H24" s="304">
        <v>1.7335940515173114E-2</v>
      </c>
      <c r="I24" s="304"/>
      <c r="J24" s="304">
        <v>0.20881300485125304</v>
      </c>
      <c r="K24" s="304">
        <v>0.22460024361533246</v>
      </c>
      <c r="L24" s="304">
        <v>0.35835741580425379</v>
      </c>
      <c r="M24" s="304"/>
      <c r="N24" s="304">
        <v>0.53271387259842917</v>
      </c>
      <c r="O24" s="304">
        <v>0.50443281352859937</v>
      </c>
      <c r="P24" s="304">
        <v>0.52980068143003445</v>
      </c>
      <c r="Q24" s="306"/>
      <c r="R24" s="304">
        <v>0.1081590915736743</v>
      </c>
      <c r="S24" s="304">
        <v>9.3006322915187886E-2</v>
      </c>
      <c r="T24" s="304">
        <v>9.0931151992037218E-2</v>
      </c>
      <c r="U24" s="306"/>
      <c r="V24" s="304">
        <v>0.2875538124111835</v>
      </c>
      <c r="W24" s="304">
        <v>0.28776637709336855</v>
      </c>
      <c r="X24" s="304">
        <v>0.31065078670937407</v>
      </c>
      <c r="Y24" s="306"/>
      <c r="Z24" s="304">
        <v>0.66189400198189519</v>
      </c>
      <c r="AA24" s="304">
        <v>0.54061672962508789</v>
      </c>
      <c r="AB24" s="304">
        <v>0.33281320224092775</v>
      </c>
      <c r="AC24" s="306"/>
      <c r="AD24" s="304">
        <v>0.5314368897726921</v>
      </c>
      <c r="AE24" s="304">
        <v>0.41062792556456984</v>
      </c>
      <c r="AF24" s="304">
        <v>0.22652392907478025</v>
      </c>
      <c r="AG24" s="306"/>
      <c r="AH24" s="304">
        <v>0.42615113278167815</v>
      </c>
      <c r="AI24" s="304">
        <v>0.31219334352252259</v>
      </c>
      <c r="AJ24" s="304">
        <v>0.13498141013455281</v>
      </c>
      <c r="AK24" s="306"/>
      <c r="AL24" s="304">
        <v>0.19773278362139798</v>
      </c>
      <c r="AM24" s="304">
        <v>0.22675034563411633</v>
      </c>
      <c r="AN24" s="304">
        <v>0.1925456333437208</v>
      </c>
    </row>
    <row r="25" spans="1:40" x14ac:dyDescent="0.2">
      <c r="A25" s="13" t="str">
        <f t="shared" si="58"/>
        <v>Skilled trades occupations</v>
      </c>
      <c r="B25" s="304">
        <f t="shared" si="60"/>
        <v>10.92557384066556</v>
      </c>
      <c r="C25" s="304">
        <f t="shared" si="61"/>
        <v>11.282608508825536</v>
      </c>
      <c r="D25" s="304">
        <f t="shared" si="62"/>
        <v>11.400761362479569</v>
      </c>
      <c r="E25" s="304"/>
      <c r="F25" s="304">
        <v>6.591572605864679E-2</v>
      </c>
      <c r="G25" s="304">
        <v>8.1605956283009359E-2</v>
      </c>
      <c r="H25" s="304">
        <v>9.8075629419825408E-2</v>
      </c>
      <c r="I25" s="304"/>
      <c r="J25" s="304">
        <v>0.24322926594528149</v>
      </c>
      <c r="K25" s="304">
        <v>0.27053855595651466</v>
      </c>
      <c r="L25" s="304">
        <v>0.42189799223251567</v>
      </c>
      <c r="M25" s="304"/>
      <c r="N25" s="304">
        <v>1.9666808634318631</v>
      </c>
      <c r="O25" s="304">
        <v>2.2956827274538627</v>
      </c>
      <c r="P25" s="304">
        <v>3.1476001809383658</v>
      </c>
      <c r="Q25" s="306"/>
      <c r="R25" s="304">
        <v>0.50275709419536596</v>
      </c>
      <c r="S25" s="304">
        <v>0.54281513583144814</v>
      </c>
      <c r="T25" s="304">
        <v>0.65908338122931476</v>
      </c>
      <c r="U25" s="306"/>
      <c r="V25" s="304">
        <v>1.1891993803793868</v>
      </c>
      <c r="W25" s="304">
        <v>1.2989913054902089</v>
      </c>
      <c r="X25" s="304">
        <v>1.7042281386163605</v>
      </c>
      <c r="Y25" s="306"/>
      <c r="Z25" s="304">
        <v>2.3080221053315833</v>
      </c>
      <c r="AA25" s="304">
        <v>2.157514960054117</v>
      </c>
      <c r="AB25" s="304">
        <v>1.9050441759180765</v>
      </c>
      <c r="AC25" s="306"/>
      <c r="AD25" s="304">
        <v>2.4267229034726312</v>
      </c>
      <c r="AE25" s="304">
        <v>2.4778093231037812</v>
      </c>
      <c r="AF25" s="304">
        <v>2.3347198360072863</v>
      </c>
      <c r="AG25" s="306"/>
      <c r="AH25" s="304">
        <v>1.3919987937345295</v>
      </c>
      <c r="AI25" s="304">
        <v>1.2811370377144511</v>
      </c>
      <c r="AJ25" s="304">
        <v>0.83268937676291632</v>
      </c>
      <c r="AK25" s="306"/>
      <c r="AL25" s="304">
        <v>0.83104770811627149</v>
      </c>
      <c r="AM25" s="304">
        <v>0.87651350693814301</v>
      </c>
      <c r="AN25" s="304">
        <v>0.2974226513549062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1.3735166287582887</v>
      </c>
      <c r="C26" s="304">
        <f t="shared" si="61"/>
        <v>1.4307212713236546</v>
      </c>
      <c r="D26" s="304">
        <f t="shared" si="62"/>
        <v>1.4500370012712214</v>
      </c>
      <c r="E26" s="304"/>
      <c r="F26" s="304">
        <v>6.5477607480693501E-3</v>
      </c>
      <c r="G26" s="304">
        <v>7.6248390564013398E-3</v>
      </c>
      <c r="H26" s="304">
        <v>9.0873007543426625E-3</v>
      </c>
      <c r="I26" s="304"/>
      <c r="J26" s="304">
        <v>5.1545822032840458E-2</v>
      </c>
      <c r="K26" s="304">
        <v>5.9218010334614019E-2</v>
      </c>
      <c r="L26" s="304">
        <v>6.5464935451966064E-2</v>
      </c>
      <c r="M26" s="304"/>
      <c r="N26" s="304">
        <v>0.39281480381563638</v>
      </c>
      <c r="O26" s="304">
        <v>0.39676614050016773</v>
      </c>
      <c r="P26" s="304">
        <v>0.3726632567448091</v>
      </c>
      <c r="Q26" s="306"/>
      <c r="R26" s="304">
        <v>0.11388739068540216</v>
      </c>
      <c r="S26" s="304">
        <v>0.14142187597604311</v>
      </c>
      <c r="T26" s="304">
        <v>0.18343939649888127</v>
      </c>
      <c r="U26" s="306"/>
      <c r="V26" s="304">
        <v>7.637954188968113E-2</v>
      </c>
      <c r="W26" s="304">
        <v>7.9953054773114776E-2</v>
      </c>
      <c r="X26" s="304">
        <v>8.1134619258484891E-2</v>
      </c>
      <c r="Y26" s="306"/>
      <c r="Z26" s="304">
        <v>0.16578285780869584</v>
      </c>
      <c r="AA26" s="304">
        <v>0.17098791902992116</v>
      </c>
      <c r="AB26" s="304">
        <v>0.20162696786936468</v>
      </c>
      <c r="AC26" s="306"/>
      <c r="AD26" s="304">
        <v>0.18700522995326457</v>
      </c>
      <c r="AE26" s="304">
        <v>0.16595968941341241</v>
      </c>
      <c r="AF26" s="304">
        <v>0.13293994957172423</v>
      </c>
      <c r="AG26" s="306"/>
      <c r="AH26" s="304">
        <v>0.26277064377983095</v>
      </c>
      <c r="AI26" s="304">
        <v>0.2791563339403994</v>
      </c>
      <c r="AJ26" s="304">
        <v>0.27133831825113292</v>
      </c>
      <c r="AK26" s="306"/>
      <c r="AL26" s="304">
        <v>0.11678257804486782</v>
      </c>
      <c r="AM26" s="304">
        <v>0.12963340829958064</v>
      </c>
      <c r="AN26" s="304">
        <v>0.13234225687051543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1.644859736678159</v>
      </c>
      <c r="C27" s="304">
        <f t="shared" si="61"/>
        <v>1.6735571722173714</v>
      </c>
      <c r="D27" s="304">
        <f t="shared" si="62"/>
        <v>1.7596160313764142</v>
      </c>
      <c r="E27" s="304"/>
      <c r="F27" s="304">
        <v>2.0696387127719425E-2</v>
      </c>
      <c r="G27" s="304">
        <v>1.9733423441418423E-2</v>
      </c>
      <c r="H27" s="304">
        <v>2.4125925080345091E-2</v>
      </c>
      <c r="I27" s="304"/>
      <c r="J27" s="304">
        <v>8.6905956583907901E-2</v>
      </c>
      <c r="K27" s="304">
        <v>9.1018113666851155E-2</v>
      </c>
      <c r="L27" s="304">
        <v>0.1015122348169783</v>
      </c>
      <c r="M27" s="304"/>
      <c r="N27" s="304">
        <v>0.25423220192497115</v>
      </c>
      <c r="O27" s="304">
        <v>0.27528320805839085</v>
      </c>
      <c r="P27" s="304">
        <v>0.37235841114475443</v>
      </c>
      <c r="Q27" s="306"/>
      <c r="R27" s="304">
        <v>0.16954845834957935</v>
      </c>
      <c r="S27" s="304">
        <v>0.16603789493844848</v>
      </c>
      <c r="T27" s="304">
        <v>0.20646490951370527</v>
      </c>
      <c r="U27" s="306"/>
      <c r="V27" s="304">
        <v>0.13775446883589526</v>
      </c>
      <c r="W27" s="304">
        <v>0.14307288356069656</v>
      </c>
      <c r="X27" s="304">
        <v>0.15290444393080874</v>
      </c>
      <c r="Y27" s="306"/>
      <c r="Z27" s="304">
        <v>0.3528694309241367</v>
      </c>
      <c r="AA27" s="304">
        <v>0.37087722016314428</v>
      </c>
      <c r="AB27" s="304">
        <v>0.4154983430549849</v>
      </c>
      <c r="AC27" s="306"/>
      <c r="AD27" s="304">
        <v>0.24969561391628656</v>
      </c>
      <c r="AE27" s="304">
        <v>0.26392004717945983</v>
      </c>
      <c r="AF27" s="304">
        <v>0.2459275904514919</v>
      </c>
      <c r="AG27" s="306"/>
      <c r="AH27" s="304">
        <v>0.28078741367965993</v>
      </c>
      <c r="AI27" s="304">
        <v>0.2355760508004914</v>
      </c>
      <c r="AJ27" s="304">
        <v>0.13720133725427591</v>
      </c>
      <c r="AK27" s="306"/>
      <c r="AL27" s="304">
        <v>9.2369805336002836E-2</v>
      </c>
      <c r="AM27" s="304">
        <v>0.10803833040847054</v>
      </c>
      <c r="AN27" s="304">
        <v>0.10362283612906967</v>
      </c>
    </row>
    <row r="28" spans="1:40" x14ac:dyDescent="0.2">
      <c r="A28" s="13" t="str">
        <f t="shared" si="58"/>
        <v>Process, plant and machine operatives</v>
      </c>
      <c r="B28" s="304">
        <f t="shared" si="60"/>
        <v>3.7618192797213821</v>
      </c>
      <c r="C28" s="304">
        <f t="shared" si="61"/>
        <v>4.2306537475122035</v>
      </c>
      <c r="D28" s="304">
        <f t="shared" si="62"/>
        <v>4.5834339721119806</v>
      </c>
      <c r="E28" s="304"/>
      <c r="F28" s="304">
        <v>9.5467746165684797E-4</v>
      </c>
      <c r="G28" s="304">
        <v>1.3258102085302612E-3</v>
      </c>
      <c r="H28" s="304">
        <v>1.9943761834412318E-3</v>
      </c>
      <c r="I28" s="304"/>
      <c r="J28" s="304">
        <v>6.0588451194851782E-2</v>
      </c>
      <c r="K28" s="304">
        <v>6.8545173679509713E-2</v>
      </c>
      <c r="L28" s="304">
        <v>8.8773906203325578E-2</v>
      </c>
      <c r="M28" s="304"/>
      <c r="N28" s="304">
        <v>0.203639464091842</v>
      </c>
      <c r="O28" s="304">
        <v>0.27236110931941365</v>
      </c>
      <c r="P28" s="304">
        <v>0.37350348769811093</v>
      </c>
      <c r="Q28" s="306"/>
      <c r="R28" s="304">
        <v>6.6203930784646453E-2</v>
      </c>
      <c r="S28" s="304">
        <v>8.0380069371449522E-2</v>
      </c>
      <c r="T28" s="304">
        <v>0.10572490979754259</v>
      </c>
      <c r="U28" s="306"/>
      <c r="V28" s="304">
        <v>0.13861741933838453</v>
      </c>
      <c r="W28" s="304">
        <v>0.17236264546398647</v>
      </c>
      <c r="X28" s="304">
        <v>0.20940604055423312</v>
      </c>
      <c r="Y28" s="306"/>
      <c r="Z28" s="304">
        <v>1.1166649431105526</v>
      </c>
      <c r="AA28" s="304">
        <v>1.3046216543810352</v>
      </c>
      <c r="AB28" s="304">
        <v>1.7030007361653956</v>
      </c>
      <c r="AC28" s="306"/>
      <c r="AD28" s="304">
        <v>1.1962148846536294</v>
      </c>
      <c r="AE28" s="304">
        <v>1.3145861433261707</v>
      </c>
      <c r="AF28" s="304">
        <v>1.3258337861655756</v>
      </c>
      <c r="AG28" s="306"/>
      <c r="AH28" s="304">
        <v>0.53267355392684701</v>
      </c>
      <c r="AI28" s="304">
        <v>0.49007033435825009</v>
      </c>
      <c r="AJ28" s="304">
        <v>0.25233606796728564</v>
      </c>
      <c r="AK28" s="306"/>
      <c r="AL28" s="304">
        <v>0.44626195515897149</v>
      </c>
      <c r="AM28" s="304">
        <v>0.52640080740385775</v>
      </c>
      <c r="AN28" s="304">
        <v>0.52286066137706988</v>
      </c>
    </row>
    <row r="29" spans="1:40" x14ac:dyDescent="0.2">
      <c r="A29" s="13" t="str">
        <f t="shared" si="58"/>
        <v>Elementary occupations</v>
      </c>
      <c r="B29" s="304">
        <f t="shared" si="60"/>
        <v>4.6451942076850097</v>
      </c>
      <c r="C29" s="304">
        <f t="shared" si="61"/>
        <v>4.3589414808502314</v>
      </c>
      <c r="D29" s="304">
        <f t="shared" si="62"/>
        <v>3.8265531182263657</v>
      </c>
      <c r="E29" s="304"/>
      <c r="F29" s="304">
        <v>1.554873408375929E-4</v>
      </c>
      <c r="G29" s="304">
        <v>1.5837056940781036E-4</v>
      </c>
      <c r="H29" s="304">
        <v>1.7189455825135941E-4</v>
      </c>
      <c r="I29" s="304"/>
      <c r="J29" s="304">
        <v>4.7350583939279586E-2</v>
      </c>
      <c r="K29" s="304">
        <v>4.8714526039818275E-2</v>
      </c>
      <c r="L29" s="304">
        <v>5.5101024851356498E-2</v>
      </c>
      <c r="M29" s="304"/>
      <c r="N29" s="304">
        <v>0.13629117292680357</v>
      </c>
      <c r="O29" s="304">
        <v>0.143814993761232</v>
      </c>
      <c r="P29" s="304">
        <v>0.1545539248668929</v>
      </c>
      <c r="Q29" s="306"/>
      <c r="R29" s="304">
        <v>0.15105045574259301</v>
      </c>
      <c r="S29" s="304">
        <v>0.14911963469056067</v>
      </c>
      <c r="T29" s="304">
        <v>0.14234587852351629</v>
      </c>
      <c r="U29" s="306"/>
      <c r="V29" s="304">
        <v>0.30770669175814119</v>
      </c>
      <c r="W29" s="304">
        <v>0.31956520860991133</v>
      </c>
      <c r="X29" s="304">
        <v>0.34010516612249214</v>
      </c>
      <c r="Y29" s="306"/>
      <c r="Z29" s="304">
        <v>1.0152459263814519</v>
      </c>
      <c r="AA29" s="304">
        <v>0.95686017613144836</v>
      </c>
      <c r="AB29" s="304">
        <v>0.83279222659052221</v>
      </c>
      <c r="AC29" s="306"/>
      <c r="AD29" s="304">
        <v>1.4614239094052952</v>
      </c>
      <c r="AE29" s="304">
        <v>1.3672945149220612</v>
      </c>
      <c r="AF29" s="304">
        <v>1.0713338186338166</v>
      </c>
      <c r="AG29" s="306"/>
      <c r="AH29" s="304">
        <v>1.1705685603081166</v>
      </c>
      <c r="AI29" s="304">
        <v>0.98046841283922981</v>
      </c>
      <c r="AJ29" s="304">
        <v>0.74227262032191221</v>
      </c>
      <c r="AK29" s="306"/>
      <c r="AL29" s="304">
        <v>0.35540141988249091</v>
      </c>
      <c r="AM29" s="304">
        <v>0.39294564328656212</v>
      </c>
      <c r="AN29" s="304">
        <v>0.48787656375760485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117.71300000000014</v>
      </c>
      <c r="C32" s="305">
        <f>SUM(C33:C41)</f>
        <v>112.66899999999988</v>
      </c>
      <c r="D32" s="305">
        <f>SUM(D33:D41)</f>
        <v>101.48600000000025</v>
      </c>
      <c r="E32" s="304"/>
      <c r="F32" s="305">
        <f>SUM(F33:F41)</f>
        <v>2.0118794708856473</v>
      </c>
      <c r="G32" s="305">
        <f>SUM(G33:G41)</f>
        <v>2.077510271657975</v>
      </c>
      <c r="H32" s="305">
        <f>SUM(H33:H41)</f>
        <v>2.2913662363611813</v>
      </c>
      <c r="I32" s="304"/>
      <c r="J32" s="305">
        <f>SUM(J33:J41)</f>
        <v>10.835898878314815</v>
      </c>
      <c r="K32" s="305">
        <f>SUM(K33:K41)</f>
        <v>11.667905431080177</v>
      </c>
      <c r="L32" s="305">
        <f>SUM(L33:L41)</f>
        <v>13.509673066692077</v>
      </c>
      <c r="M32" s="304"/>
      <c r="N32" s="305">
        <f>SUM(N33:N41)</f>
        <v>23.292044225282666</v>
      </c>
      <c r="O32" s="305">
        <f>SUM(O33:O41)</f>
        <v>22.885975834445517</v>
      </c>
      <c r="P32" s="305">
        <f>SUM(P33:P41)</f>
        <v>22.799430585255937</v>
      </c>
      <c r="Q32" s="306"/>
      <c r="R32" s="305">
        <f>SUM(R33:R41)</f>
        <v>5.3822369036421884</v>
      </c>
      <c r="S32" s="305">
        <f>SUM(S33:S41)</f>
        <v>5.3968031090449164</v>
      </c>
      <c r="T32" s="305">
        <f>SUM(T33:T41)</f>
        <v>5.6722008881089607</v>
      </c>
      <c r="U32" s="306"/>
      <c r="V32" s="305">
        <f>SUM(V33:V41)</f>
        <v>11.821394054817963</v>
      </c>
      <c r="W32" s="305">
        <f>SUM(W33:W41)</f>
        <v>11.193079884861167</v>
      </c>
      <c r="X32" s="305">
        <f>SUM(X33:X41)</f>
        <v>10.709717018258949</v>
      </c>
      <c r="Y32" s="306"/>
      <c r="Z32" s="305">
        <f>SUM(Z33:Z41)</f>
        <v>26.291919115476034</v>
      </c>
      <c r="AA32" s="305">
        <f>SUM(AA33:AA41)</f>
        <v>24.773623775979594</v>
      </c>
      <c r="AB32" s="305">
        <f>SUM(AB33:AB41)</f>
        <v>21.514893865054738</v>
      </c>
      <c r="AC32" s="306"/>
      <c r="AD32" s="305">
        <f>SUM(AD33:AD41)</f>
        <v>20.516225925267332</v>
      </c>
      <c r="AE32" s="305">
        <f>SUM(AE33:AE41)</f>
        <v>19.120544516846643</v>
      </c>
      <c r="AF32" s="305">
        <f>SUM(AF33:AF41)</f>
        <v>14.268380820244808</v>
      </c>
      <c r="AG32" s="306"/>
      <c r="AH32" s="305">
        <f>SUM(AH33:AH41)</f>
        <v>13.420576299973273</v>
      </c>
      <c r="AI32" s="305">
        <f>SUM(AI33:AI41)</f>
        <v>11.925989062502168</v>
      </c>
      <c r="AJ32" s="305">
        <f>SUM(AJ33:AJ41)</f>
        <v>7.142394945881132</v>
      </c>
      <c r="AK32" s="306"/>
      <c r="AL32" s="305">
        <f>SUM(AL33:AL41)</f>
        <v>4.1408251263402107</v>
      </c>
      <c r="AM32" s="305">
        <f>SUM(AM33:AM41)</f>
        <v>3.6275681135817237</v>
      </c>
      <c r="AN32" s="305">
        <f>SUM(AN33:AN41)</f>
        <v>3.5779425741424622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20.323391628586446</v>
      </c>
      <c r="C33" s="304">
        <f t="shared" ref="C33:C41" si="64">SUM(G33,K33,O33,S33,W33,AA33,AE33,AI33,AM33)</f>
        <v>18.947841414306414</v>
      </c>
      <c r="D33" s="304">
        <f t="shared" ref="D33:D40" si="65">SUM(H33,L33,P33,T33,X33,AB33,AF33,AJ33,AN33)</f>
        <v>18.030592474613638</v>
      </c>
      <c r="E33" s="304"/>
      <c r="F33" s="304">
        <v>0.32408332443831572</v>
      </c>
      <c r="G33" s="304">
        <v>0.29742061834100808</v>
      </c>
      <c r="H33" s="304">
        <v>0.28875545116052392</v>
      </c>
      <c r="I33" s="304"/>
      <c r="J33" s="304">
        <v>2.433463227770218</v>
      </c>
      <c r="K33" s="304">
        <v>2.4888130630821603</v>
      </c>
      <c r="L33" s="304">
        <v>2.7918679199143486</v>
      </c>
      <c r="M33" s="304"/>
      <c r="N33" s="304">
        <v>5.8018466512721352</v>
      </c>
      <c r="O33" s="304">
        <v>5.5364651288832647</v>
      </c>
      <c r="P33" s="304">
        <v>5.5491009897103707</v>
      </c>
      <c r="Q33" s="306"/>
      <c r="R33" s="304">
        <v>1.2050158060980354</v>
      </c>
      <c r="S33" s="304">
        <v>1.1357203300974421</v>
      </c>
      <c r="T33" s="304">
        <v>1.1823321267340299</v>
      </c>
      <c r="U33" s="306"/>
      <c r="V33" s="304">
        <v>2.8124408040506084</v>
      </c>
      <c r="W33" s="304">
        <v>2.5874983819674489</v>
      </c>
      <c r="X33" s="304">
        <v>2.5460477430166186</v>
      </c>
      <c r="Y33" s="306"/>
      <c r="Z33" s="304">
        <v>3.3927211553048671</v>
      </c>
      <c r="AA33" s="304">
        <v>2.9470068365105186</v>
      </c>
      <c r="AB33" s="304">
        <v>2.4583604228320848</v>
      </c>
      <c r="AC33" s="306"/>
      <c r="AD33" s="304">
        <v>2.5374921764900527</v>
      </c>
      <c r="AE33" s="304">
        <v>2.2480430314018709</v>
      </c>
      <c r="AF33" s="304">
        <v>1.7473581703226204</v>
      </c>
      <c r="AG33" s="306"/>
      <c r="AH33" s="304">
        <v>1.4168291898466103</v>
      </c>
      <c r="AI33" s="304">
        <v>1.2035500521510942</v>
      </c>
      <c r="AJ33" s="304">
        <v>0.73366601421725808</v>
      </c>
      <c r="AK33" s="306"/>
      <c r="AL33" s="304">
        <v>0.39949929331560424</v>
      </c>
      <c r="AM33" s="304">
        <v>0.50332397187160838</v>
      </c>
      <c r="AN33" s="304">
        <v>0.73310363670578227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26.605654415635406</v>
      </c>
      <c r="C34" s="304">
        <f t="shared" si="64"/>
        <v>26.440283676969464</v>
      </c>
      <c r="D34" s="304">
        <f t="shared" si="65"/>
        <v>24.717999406808357</v>
      </c>
      <c r="E34" s="304"/>
      <c r="F34" s="304">
        <v>1.2444772887460933</v>
      </c>
      <c r="G34" s="304">
        <v>1.3327442910116911</v>
      </c>
      <c r="H34" s="304">
        <v>1.5077058447088709</v>
      </c>
      <c r="I34" s="304"/>
      <c r="J34" s="304">
        <v>4.6299612953746223</v>
      </c>
      <c r="K34" s="304">
        <v>5.0678764087740866</v>
      </c>
      <c r="L34" s="304">
        <v>5.7806225926370729</v>
      </c>
      <c r="M34" s="304"/>
      <c r="N34" s="304">
        <v>7.867084368526764</v>
      </c>
      <c r="O34" s="304">
        <v>7.6611785376644992</v>
      </c>
      <c r="P34" s="304">
        <v>7.1037355676147103</v>
      </c>
      <c r="Q34" s="306"/>
      <c r="R34" s="304">
        <v>0.85383884998022552</v>
      </c>
      <c r="S34" s="304">
        <v>0.83964759270742684</v>
      </c>
      <c r="T34" s="304">
        <v>0.83663905963894958</v>
      </c>
      <c r="U34" s="306"/>
      <c r="V34" s="304">
        <v>3.5117689122233329</v>
      </c>
      <c r="W34" s="304">
        <v>3.3238987480060542</v>
      </c>
      <c r="X34" s="304">
        <v>3.0236241662480401</v>
      </c>
      <c r="Y34" s="306"/>
      <c r="Z34" s="304">
        <v>4.4897562556778787</v>
      </c>
      <c r="AA34" s="304">
        <v>4.2722678075808425</v>
      </c>
      <c r="AB34" s="304">
        <v>3.4238631964477961</v>
      </c>
      <c r="AC34" s="306"/>
      <c r="AD34" s="304">
        <v>2.2996027643410923</v>
      </c>
      <c r="AE34" s="304">
        <v>2.1116090187032848</v>
      </c>
      <c r="AF34" s="304">
        <v>1.3959943526674599</v>
      </c>
      <c r="AG34" s="306"/>
      <c r="AH34" s="304">
        <v>1.3995999509658719</v>
      </c>
      <c r="AI34" s="304">
        <v>1.4077440555263783</v>
      </c>
      <c r="AJ34" s="304">
        <v>1.1294375901561133</v>
      </c>
      <c r="AK34" s="306"/>
      <c r="AL34" s="304">
        <v>0.30956472979952548</v>
      </c>
      <c r="AM34" s="304">
        <v>0.42331721699520297</v>
      </c>
      <c r="AN34" s="304">
        <v>0.51637703668934332</v>
      </c>
    </row>
    <row r="35" spans="1:40" x14ac:dyDescent="0.2">
      <c r="A35" s="13" t="str">
        <f t="shared" si="63"/>
        <v>Associate professional occupations</v>
      </c>
      <c r="B35" s="304">
        <f t="shared" si="66"/>
        <v>18.791670449899804</v>
      </c>
      <c r="C35" s="304">
        <f t="shared" si="64"/>
        <v>16.970667693126614</v>
      </c>
      <c r="D35" s="304">
        <f t="shared" si="65"/>
        <v>15.788182463501037</v>
      </c>
      <c r="E35" s="304"/>
      <c r="F35" s="304">
        <v>0.27596998216914276</v>
      </c>
      <c r="G35" s="304">
        <v>0.26810931349707379</v>
      </c>
      <c r="H35" s="304">
        <v>0.29680971538579509</v>
      </c>
      <c r="I35" s="304"/>
      <c r="J35" s="304">
        <v>2.1042675012610443</v>
      </c>
      <c r="K35" s="304">
        <v>2.0929664645215786</v>
      </c>
      <c r="L35" s="304">
        <v>2.2982538212510315</v>
      </c>
      <c r="M35" s="304"/>
      <c r="N35" s="304">
        <v>4.829179619486613</v>
      </c>
      <c r="O35" s="304">
        <v>4.5484983609258745</v>
      </c>
      <c r="P35" s="304">
        <v>4.467327641921548</v>
      </c>
      <c r="Q35" s="306"/>
      <c r="R35" s="304">
        <v>1.4026051306928666</v>
      </c>
      <c r="S35" s="304">
        <v>1.3885948267050148</v>
      </c>
      <c r="T35" s="304">
        <v>1.471138125216142</v>
      </c>
      <c r="U35" s="306"/>
      <c r="V35" s="304">
        <v>2.0217110634252209</v>
      </c>
      <c r="W35" s="304">
        <v>1.7238514012825863</v>
      </c>
      <c r="X35" s="304">
        <v>1.56225550661602</v>
      </c>
      <c r="Y35" s="306"/>
      <c r="Z35" s="304">
        <v>4.1215723379475779</v>
      </c>
      <c r="AA35" s="304">
        <v>3.5776054040333536</v>
      </c>
      <c r="AB35" s="304">
        <v>3.1037909904745509</v>
      </c>
      <c r="AC35" s="306"/>
      <c r="AD35" s="304">
        <v>2.5913420309875073</v>
      </c>
      <c r="AE35" s="304">
        <v>2.2147160684477289</v>
      </c>
      <c r="AF35" s="304">
        <v>1.6698625717537325</v>
      </c>
      <c r="AG35" s="306"/>
      <c r="AH35" s="304">
        <v>1.2375591549269953</v>
      </c>
      <c r="AI35" s="304">
        <v>0.9254605573977962</v>
      </c>
      <c r="AJ35" s="304">
        <v>0.64349486616763862</v>
      </c>
      <c r="AK35" s="306"/>
      <c r="AL35" s="304">
        <v>0.20746362900283619</v>
      </c>
      <c r="AM35" s="304">
        <v>0.23086529631560818</v>
      </c>
      <c r="AN35" s="304">
        <v>0.27524922471457819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10.306887828120502</v>
      </c>
      <c r="C36" s="304">
        <f t="shared" si="64"/>
        <v>9.0505767009365883</v>
      </c>
      <c r="D36" s="304">
        <f t="shared" si="65"/>
        <v>7.5615730120970257</v>
      </c>
      <c r="E36" s="304"/>
      <c r="F36" s="304">
        <v>3.8647582885049291E-2</v>
      </c>
      <c r="G36" s="304">
        <v>3.824175146974991E-2</v>
      </c>
      <c r="H36" s="304">
        <v>4.0587606731232261E-2</v>
      </c>
      <c r="I36" s="304"/>
      <c r="J36" s="304">
        <v>0.51644801038285126</v>
      </c>
      <c r="K36" s="304">
        <v>0.54482167256591951</v>
      </c>
      <c r="L36" s="304">
        <v>0.64166650534364278</v>
      </c>
      <c r="M36" s="304"/>
      <c r="N36" s="304">
        <v>1.8292025004062045</v>
      </c>
      <c r="O36" s="304">
        <v>1.8057468013522506</v>
      </c>
      <c r="P36" s="304">
        <v>1.8899871282545342</v>
      </c>
      <c r="Q36" s="306"/>
      <c r="R36" s="304">
        <v>0.66829159291126117</v>
      </c>
      <c r="S36" s="304">
        <v>0.67174663914916843</v>
      </c>
      <c r="T36" s="304">
        <v>0.73555734267173989</v>
      </c>
      <c r="U36" s="306"/>
      <c r="V36" s="304">
        <v>0.81135623479060903</v>
      </c>
      <c r="W36" s="304">
        <v>0.77405720315936943</v>
      </c>
      <c r="X36" s="304">
        <v>0.8010873508506684</v>
      </c>
      <c r="Y36" s="306"/>
      <c r="Z36" s="304">
        <v>2.3441970683643314</v>
      </c>
      <c r="AA36" s="304">
        <v>2.0665501236981241</v>
      </c>
      <c r="AB36" s="304">
        <v>1.7577081964840935</v>
      </c>
      <c r="AC36" s="306"/>
      <c r="AD36" s="304">
        <v>2.7717039120851714</v>
      </c>
      <c r="AE36" s="304">
        <v>2.272906990716129</v>
      </c>
      <c r="AF36" s="304">
        <v>1.4935380916549137</v>
      </c>
      <c r="AG36" s="306"/>
      <c r="AH36" s="304">
        <v>1.1151016239933795</v>
      </c>
      <c r="AI36" s="304">
        <v>0.67920169475445002</v>
      </c>
      <c r="AJ36" s="304">
        <v>0.10615613732562504</v>
      </c>
      <c r="AK36" s="306"/>
      <c r="AL36" s="304">
        <v>0.21193930230164362</v>
      </c>
      <c r="AM36" s="304">
        <v>0.19730382407142802</v>
      </c>
      <c r="AN36" s="304">
        <v>9.5284652780574783E-2</v>
      </c>
    </row>
    <row r="37" spans="1:40" x14ac:dyDescent="0.2">
      <c r="A37" s="13" t="str">
        <f t="shared" si="63"/>
        <v>Skilled trades occupations</v>
      </c>
      <c r="B37" s="304">
        <f t="shared" si="66"/>
        <v>18.338651110338429</v>
      </c>
      <c r="C37" s="304">
        <f t="shared" si="64"/>
        <v>17.406834128678977</v>
      </c>
      <c r="D37" s="304">
        <f t="shared" si="65"/>
        <v>14.121539649722974</v>
      </c>
      <c r="E37" s="304"/>
      <c r="F37" s="304">
        <v>3.2843385318697481E-2</v>
      </c>
      <c r="G37" s="304">
        <v>3.9003924730761148E-2</v>
      </c>
      <c r="H37" s="304">
        <v>5.0595073175906224E-2</v>
      </c>
      <c r="I37" s="304"/>
      <c r="J37" s="304">
        <v>0.56653294007143218</v>
      </c>
      <c r="K37" s="304">
        <v>0.74798542126464662</v>
      </c>
      <c r="L37" s="304">
        <v>1.073041268238522</v>
      </c>
      <c r="M37" s="304"/>
      <c r="N37" s="304">
        <v>1.1952161896739226</v>
      </c>
      <c r="O37" s="304">
        <v>1.3830127376308208</v>
      </c>
      <c r="P37" s="304">
        <v>1.6604154755165532</v>
      </c>
      <c r="Q37" s="306"/>
      <c r="R37" s="304">
        <v>0.4996035874129291</v>
      </c>
      <c r="S37" s="304">
        <v>0.53603215667809778</v>
      </c>
      <c r="T37" s="304">
        <v>0.54221095189031443</v>
      </c>
      <c r="U37" s="306"/>
      <c r="V37" s="304">
        <v>1.5513665195628998</v>
      </c>
      <c r="W37" s="304">
        <v>1.4843673474446364</v>
      </c>
      <c r="X37" s="304">
        <v>1.3798125200615237</v>
      </c>
      <c r="Y37" s="306"/>
      <c r="Z37" s="304">
        <v>6.8606351027219299</v>
      </c>
      <c r="AA37" s="304">
        <v>6.3953226009362112</v>
      </c>
      <c r="AB37" s="304">
        <v>5.2682325495250417</v>
      </c>
      <c r="AC37" s="306"/>
      <c r="AD37" s="304">
        <v>4.1660057615786368</v>
      </c>
      <c r="AE37" s="304">
        <v>3.7994105856359162</v>
      </c>
      <c r="AF37" s="304">
        <v>2.3925281083931464</v>
      </c>
      <c r="AG37" s="306"/>
      <c r="AH37" s="304">
        <v>2.5560402976312835</v>
      </c>
      <c r="AI37" s="304">
        <v>2.3317227355062493</v>
      </c>
      <c r="AJ37" s="304">
        <v>1.2773866929634483</v>
      </c>
      <c r="AK37" s="306"/>
      <c r="AL37" s="304">
        <v>0.91040732636669808</v>
      </c>
      <c r="AM37" s="304">
        <v>0.68997661885163708</v>
      </c>
      <c r="AN37" s="304">
        <v>0.47731700995851817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1.8554016882743218</v>
      </c>
      <c r="C38" s="304">
        <f t="shared" si="64"/>
        <v>1.9630386006235794</v>
      </c>
      <c r="D38" s="304">
        <f t="shared" si="65"/>
        <v>1.9287621355798024</v>
      </c>
      <c r="E38" s="304"/>
      <c r="F38" s="304">
        <v>4.3988394627216112E-2</v>
      </c>
      <c r="G38" s="304">
        <v>4.7360437789318643E-2</v>
      </c>
      <c r="H38" s="304">
        <v>5.0735656938906012E-2</v>
      </c>
      <c r="I38" s="304"/>
      <c r="J38" s="304">
        <v>3.66789253353942E-2</v>
      </c>
      <c r="K38" s="304">
        <v>4.0177634583412954E-2</v>
      </c>
      <c r="L38" s="304">
        <v>4.1776012769988817E-2</v>
      </c>
      <c r="M38" s="304"/>
      <c r="N38" s="304">
        <v>0.21147148819245895</v>
      </c>
      <c r="O38" s="304">
        <v>0.21075676991636563</v>
      </c>
      <c r="P38" s="304">
        <v>0.19359076495116953</v>
      </c>
      <c r="Q38" s="306"/>
      <c r="R38" s="304">
        <v>5.3440646834527553E-2</v>
      </c>
      <c r="S38" s="304">
        <v>4.9061817252211565E-2</v>
      </c>
      <c r="T38" s="304">
        <v>4.6324087696956388E-2</v>
      </c>
      <c r="U38" s="306"/>
      <c r="V38" s="304">
        <v>0.16339413629539762</v>
      </c>
      <c r="W38" s="304">
        <v>0.17243774845337584</v>
      </c>
      <c r="X38" s="304">
        <v>0.16290312877602917</v>
      </c>
      <c r="Y38" s="306"/>
      <c r="Z38" s="304">
        <v>0.26174515068596627</v>
      </c>
      <c r="AA38" s="304">
        <v>0.23439291127347214</v>
      </c>
      <c r="AB38" s="304">
        <v>0.1974847157427829</v>
      </c>
      <c r="AC38" s="306"/>
      <c r="AD38" s="304">
        <v>0.30503907859213636</v>
      </c>
      <c r="AE38" s="304">
        <v>0.28762831740591688</v>
      </c>
      <c r="AF38" s="304">
        <v>0.22164755265967412</v>
      </c>
      <c r="AG38" s="306"/>
      <c r="AH38" s="304">
        <v>0.65711243345453252</v>
      </c>
      <c r="AI38" s="304">
        <v>0.7454301810986993</v>
      </c>
      <c r="AJ38" s="304">
        <v>0.7453698246457432</v>
      </c>
      <c r="AK38" s="306"/>
      <c r="AL38" s="304">
        <v>0.12253143425669207</v>
      </c>
      <c r="AM38" s="304">
        <v>0.1757927828508063</v>
      </c>
      <c r="AN38" s="304">
        <v>0.26893039139855213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4.0569774823795539</v>
      </c>
      <c r="C39" s="304">
        <f t="shared" si="64"/>
        <v>4.1067445921194947</v>
      </c>
      <c r="D39" s="304">
        <f t="shared" si="65"/>
        <v>3.960411427876624</v>
      </c>
      <c r="E39" s="304"/>
      <c r="F39" s="304">
        <v>2.8784839385739499E-2</v>
      </c>
      <c r="G39" s="304">
        <v>2.8687892877789431E-2</v>
      </c>
      <c r="H39" s="304">
        <v>2.6745871956634443E-2</v>
      </c>
      <c r="I39" s="304"/>
      <c r="J39" s="304">
        <v>0.29644312322299571</v>
      </c>
      <c r="K39" s="304">
        <v>0.33144979587021445</v>
      </c>
      <c r="L39" s="304">
        <v>0.39110536060184903</v>
      </c>
      <c r="M39" s="304"/>
      <c r="N39" s="304">
        <v>0.82844398773320249</v>
      </c>
      <c r="O39" s="304">
        <v>0.88614828077721808</v>
      </c>
      <c r="P39" s="304">
        <v>0.90121684277069147</v>
      </c>
      <c r="Q39" s="306"/>
      <c r="R39" s="304">
        <v>0.2554908635010783</v>
      </c>
      <c r="S39" s="304">
        <v>0.28273927178744906</v>
      </c>
      <c r="T39" s="304">
        <v>0.29122020265996457</v>
      </c>
      <c r="U39" s="306"/>
      <c r="V39" s="304">
        <v>0.2893468778710635</v>
      </c>
      <c r="W39" s="304">
        <v>0.32072700147612987</v>
      </c>
      <c r="X39" s="304">
        <v>0.32773891199322092</v>
      </c>
      <c r="Y39" s="306"/>
      <c r="Z39" s="304">
        <v>0.93704670204278684</v>
      </c>
      <c r="AA39" s="304">
        <v>0.89628468372483239</v>
      </c>
      <c r="AB39" s="304">
        <v>0.85468657625753364</v>
      </c>
      <c r="AC39" s="306"/>
      <c r="AD39" s="304">
        <v>0.74171458913304811</v>
      </c>
      <c r="AE39" s="304">
        <v>0.7249428524386452</v>
      </c>
      <c r="AF39" s="304">
        <v>0.66015340687131852</v>
      </c>
      <c r="AG39" s="306"/>
      <c r="AH39" s="304">
        <v>0.42898869263493528</v>
      </c>
      <c r="AI39" s="304">
        <v>0.32590577366450796</v>
      </c>
      <c r="AJ39" s="304">
        <v>0.11313117154252803</v>
      </c>
      <c r="AK39" s="306"/>
      <c r="AL39" s="304">
        <v>0.25071780685470391</v>
      </c>
      <c r="AM39" s="304">
        <v>0.30985903950270777</v>
      </c>
      <c r="AN39" s="304">
        <v>0.39441308322288332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11.537935497164279</v>
      </c>
      <c r="C40" s="304">
        <f t="shared" si="64"/>
        <v>12.646666002924809</v>
      </c>
      <c r="D40" s="304">
        <f t="shared" si="65"/>
        <v>11.070804339886578</v>
      </c>
      <c r="E40" s="304"/>
      <c r="F40" s="304">
        <v>4.6539845071302058E-3</v>
      </c>
      <c r="G40" s="304">
        <v>5.1671111408099438E-3</v>
      </c>
      <c r="H40" s="304">
        <v>5.2742832152640759E-3</v>
      </c>
      <c r="I40" s="304"/>
      <c r="J40" s="304">
        <v>0.16399649014755757</v>
      </c>
      <c r="K40" s="304">
        <v>0.25797482200474237</v>
      </c>
      <c r="L40" s="304">
        <v>0.37873416323187353</v>
      </c>
      <c r="M40" s="304"/>
      <c r="N40" s="304">
        <v>0.41821703628534307</v>
      </c>
      <c r="O40" s="304">
        <v>0.54171638567431313</v>
      </c>
      <c r="P40" s="304">
        <v>0.68280010824563619</v>
      </c>
      <c r="Q40" s="306"/>
      <c r="R40" s="305">
        <v>0.26193902822084497</v>
      </c>
      <c r="S40" s="305">
        <v>0.32036727878276178</v>
      </c>
      <c r="T40" s="305">
        <v>0.3622717315507184</v>
      </c>
      <c r="U40" s="306"/>
      <c r="V40" s="305">
        <v>0.49695539541101086</v>
      </c>
      <c r="W40" s="305">
        <v>0.6444956049439704</v>
      </c>
      <c r="X40" s="305">
        <v>0.73517954670125918</v>
      </c>
      <c r="Y40" s="306"/>
      <c r="Z40" s="305">
        <v>2.9619969999129641</v>
      </c>
      <c r="AA40" s="305">
        <v>3.5992560324717364</v>
      </c>
      <c r="AB40" s="305">
        <v>3.7259276876165663</v>
      </c>
      <c r="AC40" s="306"/>
      <c r="AD40" s="305">
        <v>3.6225785285776668</v>
      </c>
      <c r="AE40" s="305">
        <v>4.2068487196108233</v>
      </c>
      <c r="AF40" s="305">
        <v>3.7065612829166059</v>
      </c>
      <c r="AG40" s="306"/>
      <c r="AH40" s="305">
        <v>2.5934896901400148</v>
      </c>
      <c r="AI40" s="305">
        <v>2.4883276044171767</v>
      </c>
      <c r="AJ40" s="305">
        <v>1.0021315667407018</v>
      </c>
      <c r="AK40" s="306"/>
      <c r="AL40" s="305">
        <v>1.0141083439617469</v>
      </c>
      <c r="AM40" s="305">
        <v>0.58251244387847378</v>
      </c>
      <c r="AN40" s="305">
        <v>0.47192396966795191</v>
      </c>
    </row>
    <row r="41" spans="1:40" x14ac:dyDescent="0.2">
      <c r="A41" s="39" t="str">
        <f t="shared" si="63"/>
        <v>Elementary occupations</v>
      </c>
      <c r="B41" s="307">
        <f t="shared" si="66"/>
        <v>5.8964298996013937</v>
      </c>
      <c r="C41" s="307">
        <f t="shared" si="64"/>
        <v>5.1363471903139422</v>
      </c>
      <c r="D41" s="307">
        <f>SUM(H41,L41,P41,T41,X41,AB41,AF41,AJ41,AN41)</f>
        <v>4.306135089914207</v>
      </c>
      <c r="E41" s="307"/>
      <c r="F41" s="307">
        <v>1.8430688808262909E-2</v>
      </c>
      <c r="G41" s="307">
        <v>2.0774930799772478E-2</v>
      </c>
      <c r="H41" s="307">
        <v>2.4156733088048454E-2</v>
      </c>
      <c r="I41" s="307"/>
      <c r="J41" s="307">
        <v>8.8107364748698791E-2</v>
      </c>
      <c r="K41" s="307">
        <v>9.5840148413413456E-2</v>
      </c>
      <c r="L41" s="307">
        <v>0.11260542270374732</v>
      </c>
      <c r="M41" s="307"/>
      <c r="N41" s="307">
        <v>0.31138238370602317</v>
      </c>
      <c r="O41" s="307">
        <v>0.31245283162091247</v>
      </c>
      <c r="P41" s="307">
        <v>0.35125606627071865</v>
      </c>
      <c r="Q41" s="308"/>
      <c r="R41" s="307">
        <v>0.1820113979904196</v>
      </c>
      <c r="S41" s="307">
        <v>0.17289319588534452</v>
      </c>
      <c r="T41" s="307">
        <v>0.20450726005014505</v>
      </c>
      <c r="U41" s="308"/>
      <c r="V41" s="307">
        <v>0.16305411118782293</v>
      </c>
      <c r="W41" s="307">
        <v>0.16174644812759503</v>
      </c>
      <c r="X41" s="307">
        <v>0.17106814399556838</v>
      </c>
      <c r="Y41" s="308"/>
      <c r="Z41" s="307">
        <v>0.92224834281773671</v>
      </c>
      <c r="AA41" s="307">
        <v>0.78493737575050659</v>
      </c>
      <c r="AB41" s="307">
        <v>0.72483952967428888</v>
      </c>
      <c r="AC41" s="308"/>
      <c r="AD41" s="307">
        <v>1.4807470834820189</v>
      </c>
      <c r="AE41" s="307">
        <v>1.254438932486329</v>
      </c>
      <c r="AF41" s="307">
        <v>0.98073728300533614</v>
      </c>
      <c r="AG41" s="308"/>
      <c r="AH41" s="307">
        <v>2.0158552663796505</v>
      </c>
      <c r="AI41" s="307">
        <v>1.8186464079858178</v>
      </c>
      <c r="AJ41" s="307">
        <v>1.3916210821220758</v>
      </c>
      <c r="AK41" s="308"/>
      <c r="AL41" s="307">
        <v>0.71459326048075988</v>
      </c>
      <c r="AM41" s="307">
        <v>0.51461691924425101</v>
      </c>
      <c r="AN41" s="307">
        <v>0.34534356900427771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189.16199999999967</v>
      </c>
      <c r="C50" s="305">
        <f>SUM(C51:C59)</f>
        <v>206.10500000000059</v>
      </c>
      <c r="D50" s="305">
        <f>SUM(D51:D59)</f>
        <v>227.98799999999989</v>
      </c>
      <c r="E50" s="304"/>
      <c r="F50" s="305">
        <f>SUM(F51:F59)</f>
        <v>0.78170283730093137</v>
      </c>
      <c r="G50" s="305">
        <f>SUM(G51:G59)</f>
        <v>0.99000796489748144</v>
      </c>
      <c r="H50" s="305">
        <f>SUM(H51:H59)</f>
        <v>1.5400349932776618</v>
      </c>
      <c r="I50" s="304"/>
      <c r="J50" s="305">
        <f>SUM(J51:J59)</f>
        <v>12.076062944852177</v>
      </c>
      <c r="K50" s="305">
        <f>SUM(K51:K59)</f>
        <v>15.398461688044598</v>
      </c>
      <c r="L50" s="305">
        <f>SUM(L51:L59)</f>
        <v>23.065196488390139</v>
      </c>
      <c r="M50" s="304"/>
      <c r="N50" s="305">
        <f>SUM(N51:N59)</f>
        <v>20.724240135496192</v>
      </c>
      <c r="O50" s="305">
        <f>SUM(O51:O59)</f>
        <v>23.033366692674985</v>
      </c>
      <c r="P50" s="305">
        <f>SUM(P51:P59)</f>
        <v>28.677453923597884</v>
      </c>
      <c r="Q50" s="304"/>
      <c r="R50" s="305">
        <f>SUM(R51:R59)</f>
        <v>7.3425674139281663</v>
      </c>
      <c r="S50" s="305">
        <f>SUM(S51:S59)</f>
        <v>8.049550769751729</v>
      </c>
      <c r="T50" s="305">
        <f>SUM(T51:T59)</f>
        <v>10.468348035513099</v>
      </c>
      <c r="U50" s="304"/>
      <c r="V50" s="305">
        <f>SUM(V51:V59)</f>
        <v>15.250595261287117</v>
      </c>
      <c r="W50" s="305">
        <f>SUM(W51:W59)</f>
        <v>16.109725840692374</v>
      </c>
      <c r="X50" s="305">
        <f>SUM(X51:X59)</f>
        <v>19.512667547439854</v>
      </c>
      <c r="Y50" s="304"/>
      <c r="Z50" s="305">
        <f>SUM(Z51:Z59)</f>
        <v>55.97446092456881</v>
      </c>
      <c r="AA50" s="305">
        <f>SUM(AA51:AA59)</f>
        <v>59.477500603494995</v>
      </c>
      <c r="AB50" s="305">
        <f>SUM(AB51:AB59)</f>
        <v>65.377233706542796</v>
      </c>
      <c r="AC50" s="304"/>
      <c r="AD50" s="305">
        <f>SUM(AD51:AD59)</f>
        <v>43.045819023834902</v>
      </c>
      <c r="AE50" s="305">
        <f>SUM(AE51:AE59)</f>
        <v>47.479472889869946</v>
      </c>
      <c r="AF50" s="305">
        <f>SUM(AF51:AF59)</f>
        <v>49.732637047870647</v>
      </c>
      <c r="AG50" s="304"/>
      <c r="AH50" s="305">
        <f>SUM(AH51:AH59)</f>
        <v>25.74559559019551</v>
      </c>
      <c r="AI50" s="305">
        <f>SUM(AI51:AI59)</f>
        <v>28.343057175477789</v>
      </c>
      <c r="AJ50" s="305">
        <f>SUM(AJ51:AJ59)</f>
        <v>25.127593948881405</v>
      </c>
      <c r="AK50" s="304"/>
      <c r="AL50" s="305">
        <f>SUM(AL51:AL59)</f>
        <v>8.2209558685358708</v>
      </c>
      <c r="AM50" s="305">
        <f>SUM(AM51:AM59)</f>
        <v>7.2238563750967044</v>
      </c>
      <c r="AN50" s="305">
        <f>SUM(AN51:AN59)</f>
        <v>4.4868343084864151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28.743259897706277</v>
      </c>
      <c r="C51" s="304">
        <f t="shared" ref="C51:D51" si="68">SUM(G51,K51,O51,S51,W51,AA51,AE51,AI51,AM51)</f>
        <v>29.454799793880021</v>
      </c>
      <c r="D51" s="304">
        <f t="shared" si="68"/>
        <v>35.460132179669891</v>
      </c>
      <c r="E51" s="304"/>
      <c r="F51" s="304">
        <v>0.17052376955669793</v>
      </c>
      <c r="G51" s="304">
        <v>0.22191625299475032</v>
      </c>
      <c r="H51" s="304">
        <v>0.35365460997712028</v>
      </c>
      <c r="I51" s="304"/>
      <c r="J51" s="304">
        <v>3.4070688188365943</v>
      </c>
      <c r="K51" s="304">
        <v>4.148678212606451</v>
      </c>
      <c r="L51" s="304">
        <v>6.4560932344162856</v>
      </c>
      <c r="M51" s="304"/>
      <c r="N51" s="304">
        <v>5.3644487985572473</v>
      </c>
      <c r="O51" s="304">
        <v>5.5325321012101938</v>
      </c>
      <c r="P51" s="304">
        <v>6.636996573887064</v>
      </c>
      <c r="Q51" s="304"/>
      <c r="R51" s="304">
        <v>1.4196529594283958</v>
      </c>
      <c r="S51" s="304">
        <v>1.3288987785045947</v>
      </c>
      <c r="T51" s="304">
        <v>1.4733099392309068</v>
      </c>
      <c r="U51" s="304"/>
      <c r="V51" s="304">
        <v>3.5236461040301572</v>
      </c>
      <c r="W51" s="304">
        <v>3.4256456434735703</v>
      </c>
      <c r="X51" s="304">
        <v>4.1718822492745131</v>
      </c>
      <c r="Y51" s="304"/>
      <c r="Z51" s="304">
        <v>7.2154542344174146</v>
      </c>
      <c r="AA51" s="304">
        <v>6.9338862033025261</v>
      </c>
      <c r="AB51" s="304">
        <v>8.4807858492088979</v>
      </c>
      <c r="AC51" s="304"/>
      <c r="AD51" s="304">
        <v>4.3144497379125513</v>
      </c>
      <c r="AE51" s="304">
        <v>4.2061115997697307</v>
      </c>
      <c r="AF51" s="304">
        <v>4.3129958795150829</v>
      </c>
      <c r="AG51" s="304"/>
      <c r="AH51" s="304">
        <v>2.4550824251864247</v>
      </c>
      <c r="AI51" s="304">
        <v>2.498115088011112</v>
      </c>
      <c r="AJ51" s="304">
        <v>2.1310298521416406</v>
      </c>
      <c r="AK51" s="304"/>
      <c r="AL51" s="304">
        <v>0.87293304978079544</v>
      </c>
      <c r="AM51" s="304">
        <v>1.1590159140070933</v>
      </c>
      <c r="AN51" s="304">
        <v>1.443383992018386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26.780864881191945</v>
      </c>
      <c r="C52" s="304">
        <f t="shared" ref="C52:C59" si="70">SUM(G52,K52,O52,S52,W52,AA52,AE52,AI52,AM52)</f>
        <v>30.521239106905799</v>
      </c>
      <c r="D52" s="304">
        <f t="shared" ref="D52:D59" si="71">SUM(H52,L52,P52,T52,X52,AB52,AF52,AJ52,AN52)</f>
        <v>37.627911498348467</v>
      </c>
      <c r="E52" s="304"/>
      <c r="F52" s="304">
        <v>0.31410511812453723</v>
      </c>
      <c r="G52" s="304">
        <v>0.36848513811839756</v>
      </c>
      <c r="H52" s="304">
        <v>0.5062416207169842</v>
      </c>
      <c r="I52" s="304"/>
      <c r="J52" s="304">
        <v>4.8668475437252363</v>
      </c>
      <c r="K52" s="304">
        <v>6.4350271517838129</v>
      </c>
      <c r="L52" s="304">
        <v>9.5707533584606086</v>
      </c>
      <c r="M52" s="304"/>
      <c r="N52" s="304">
        <v>6.1634098466255711</v>
      </c>
      <c r="O52" s="304">
        <v>6.5399701411718612</v>
      </c>
      <c r="P52" s="304">
        <v>7.3783615591173657</v>
      </c>
      <c r="Q52" s="304"/>
      <c r="R52" s="304">
        <v>0.84002742781098905</v>
      </c>
      <c r="S52" s="304">
        <v>0.7654737025746805</v>
      </c>
      <c r="T52" s="304">
        <v>0.96976168285393582</v>
      </c>
      <c r="U52" s="304"/>
      <c r="V52" s="304">
        <v>2.4064323049598033</v>
      </c>
      <c r="W52" s="304">
        <v>2.0966720906749781</v>
      </c>
      <c r="X52" s="304">
        <v>1.6204726348351348</v>
      </c>
      <c r="Y52" s="304"/>
      <c r="Z52" s="304">
        <v>6.7628966739750691</v>
      </c>
      <c r="AA52" s="304">
        <v>7.9741895982342372</v>
      </c>
      <c r="AB52" s="304">
        <v>10.795283537708588</v>
      </c>
      <c r="AC52" s="304"/>
      <c r="AD52" s="304">
        <v>3.5617292147420723</v>
      </c>
      <c r="AE52" s="304">
        <v>4.0786045813815486</v>
      </c>
      <c r="AF52" s="304">
        <v>4.5781791294417369</v>
      </c>
      <c r="AG52" s="304"/>
      <c r="AH52" s="304">
        <v>1.3914120778577972</v>
      </c>
      <c r="AI52" s="304">
        <v>1.6307539843960883</v>
      </c>
      <c r="AJ52" s="304">
        <v>1.5018989127818414</v>
      </c>
      <c r="AK52" s="304"/>
      <c r="AL52" s="304">
        <v>0.47400467337086594</v>
      </c>
      <c r="AM52" s="304">
        <v>0.63206271857019525</v>
      </c>
      <c r="AN52" s="304">
        <v>0.70695906243227513</v>
      </c>
    </row>
    <row r="53" spans="1:40" x14ac:dyDescent="0.2">
      <c r="A53" s="13" t="str">
        <f t="shared" si="67"/>
        <v>Associate professional occupations</v>
      </c>
      <c r="B53" s="304">
        <f t="shared" si="69"/>
        <v>14.789409941651218</v>
      </c>
      <c r="C53" s="304">
        <f t="shared" si="70"/>
        <v>14.880274693740889</v>
      </c>
      <c r="D53" s="304">
        <f t="shared" si="71"/>
        <v>17.486924511231791</v>
      </c>
      <c r="E53" s="304"/>
      <c r="F53" s="304">
        <v>4.6114938488666782E-2</v>
      </c>
      <c r="G53" s="304">
        <v>5.3576286536101664E-2</v>
      </c>
      <c r="H53" s="304">
        <v>8.6788492571001116E-2</v>
      </c>
      <c r="I53" s="304"/>
      <c r="J53" s="304">
        <v>1.4941014741150092</v>
      </c>
      <c r="K53" s="304">
        <v>1.7370943578381808</v>
      </c>
      <c r="L53" s="304">
        <v>2.569148796687494</v>
      </c>
      <c r="M53" s="304"/>
      <c r="N53" s="304">
        <v>2.5816053540054553</v>
      </c>
      <c r="O53" s="304">
        <v>2.61876879180614</v>
      </c>
      <c r="P53" s="304">
        <v>3.1109699279128558</v>
      </c>
      <c r="Q53" s="304"/>
      <c r="R53" s="304">
        <v>1.2202053892537383</v>
      </c>
      <c r="S53" s="304">
        <v>1.3500223297698855</v>
      </c>
      <c r="T53" s="304">
        <v>1.7664119474032125</v>
      </c>
      <c r="U53" s="304"/>
      <c r="V53" s="304">
        <v>2.162144714993631</v>
      </c>
      <c r="W53" s="304">
        <v>1.9937888581338059</v>
      </c>
      <c r="X53" s="304">
        <v>2.2968451318495409</v>
      </c>
      <c r="Y53" s="304"/>
      <c r="Z53" s="304">
        <v>2.9165168151216214</v>
      </c>
      <c r="AA53" s="304">
        <v>2.5314888803802433</v>
      </c>
      <c r="AB53" s="304">
        <v>2.611725333368164</v>
      </c>
      <c r="AC53" s="304"/>
      <c r="AD53" s="304">
        <v>2.4619259665933098</v>
      </c>
      <c r="AE53" s="304">
        <v>2.5328218317714928</v>
      </c>
      <c r="AF53" s="304">
        <v>2.8117841487203812</v>
      </c>
      <c r="AG53" s="304"/>
      <c r="AH53" s="304">
        <v>1.6308529535218363</v>
      </c>
      <c r="AI53" s="304">
        <v>1.7964154465376005</v>
      </c>
      <c r="AJ53" s="304">
        <v>1.7393921498031146</v>
      </c>
      <c r="AK53" s="304"/>
      <c r="AL53" s="304">
        <v>0.27594233555794928</v>
      </c>
      <c r="AM53" s="304">
        <v>0.2662979109674376</v>
      </c>
      <c r="AN53" s="304">
        <v>0.49385858291602736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17.030490438778905</v>
      </c>
      <c r="C54" s="304">
        <f t="shared" si="70"/>
        <v>17.480884124916543</v>
      </c>
      <c r="D54" s="304">
        <f t="shared" si="71"/>
        <v>17.37870549294658</v>
      </c>
      <c r="E54" s="304"/>
      <c r="F54" s="304">
        <v>0.17283673549370565</v>
      </c>
      <c r="G54" s="304">
        <v>0.22993875713933132</v>
      </c>
      <c r="H54" s="304">
        <v>0.40972714835072327</v>
      </c>
      <c r="I54" s="304"/>
      <c r="J54" s="304">
        <v>0.91281216798566989</v>
      </c>
      <c r="K54" s="304">
        <v>1.2523244044548361</v>
      </c>
      <c r="L54" s="304">
        <v>1.7031815236367946</v>
      </c>
      <c r="M54" s="304"/>
      <c r="N54" s="304">
        <v>2.7928814756163285</v>
      </c>
      <c r="O54" s="304">
        <v>3.53168769875368</v>
      </c>
      <c r="P54" s="304">
        <v>5.2020541987249711</v>
      </c>
      <c r="Q54" s="304"/>
      <c r="R54" s="304">
        <v>1.6626946658490025</v>
      </c>
      <c r="S54" s="304">
        <v>1.8922661286256139</v>
      </c>
      <c r="T54" s="304">
        <v>2.6316798566391499</v>
      </c>
      <c r="U54" s="304"/>
      <c r="V54" s="304">
        <v>1.1975203171920201</v>
      </c>
      <c r="W54" s="304">
        <v>1.4305869622755796</v>
      </c>
      <c r="X54" s="304">
        <v>2.1090423658232149</v>
      </c>
      <c r="Y54" s="304"/>
      <c r="Z54" s="304">
        <v>3.0706779568268088</v>
      </c>
      <c r="AA54" s="304">
        <v>2.7311067496748382</v>
      </c>
      <c r="AB54" s="304">
        <v>1.3960449348765391</v>
      </c>
      <c r="AC54" s="304"/>
      <c r="AD54" s="304">
        <v>2.6786245398639759</v>
      </c>
      <c r="AE54" s="304">
        <v>2.2426361679799012</v>
      </c>
      <c r="AF54" s="304">
        <v>1.0644959055962293</v>
      </c>
      <c r="AG54" s="304"/>
      <c r="AH54" s="304">
        <v>3.7993789394454835</v>
      </c>
      <c r="AI54" s="304">
        <v>4.0700321257723528</v>
      </c>
      <c r="AJ54" s="304">
        <v>2.8403951539311856</v>
      </c>
      <c r="AK54" s="304"/>
      <c r="AL54" s="304">
        <v>0.74306364050591411</v>
      </c>
      <c r="AM54" s="304">
        <v>0.10030513024040803</v>
      </c>
      <c r="AN54" s="304">
        <v>2.2084405367769424E-2</v>
      </c>
    </row>
    <row r="55" spans="1:40" x14ac:dyDescent="0.2">
      <c r="A55" s="13" t="str">
        <f t="shared" si="67"/>
        <v>Skilled trades occupations</v>
      </c>
      <c r="B55" s="304">
        <f t="shared" si="69"/>
        <v>73.482092387387951</v>
      </c>
      <c r="C55" s="304">
        <f t="shared" si="70"/>
        <v>80.982700794910258</v>
      </c>
      <c r="D55" s="304">
        <f t="shared" si="71"/>
        <v>83.727703805509762</v>
      </c>
      <c r="E55" s="304"/>
      <c r="F55" s="304">
        <v>1.4832926835708917E-2</v>
      </c>
      <c r="G55" s="304">
        <v>1.7630761156898031E-2</v>
      </c>
      <c r="H55" s="304">
        <v>2.3436379821414194E-2</v>
      </c>
      <c r="I55" s="304"/>
      <c r="J55" s="304">
        <v>0.80182792335316422</v>
      </c>
      <c r="K55" s="304">
        <v>1.0437391840581929</v>
      </c>
      <c r="L55" s="304">
        <v>1.5787154915142128</v>
      </c>
      <c r="M55" s="304"/>
      <c r="N55" s="304">
        <v>2.6253678153953919</v>
      </c>
      <c r="O55" s="304">
        <v>3.3218050430341126</v>
      </c>
      <c r="P55" s="304">
        <v>4.3936922923505888</v>
      </c>
      <c r="Q55" s="304"/>
      <c r="R55" s="304">
        <v>1.6371266486878866</v>
      </c>
      <c r="S55" s="304">
        <v>1.9684113143701278</v>
      </c>
      <c r="T55" s="304">
        <v>2.5489613276377101</v>
      </c>
      <c r="U55" s="304"/>
      <c r="V55" s="304">
        <v>4.4123131918596235</v>
      </c>
      <c r="W55" s="304">
        <v>5.2200309801470341</v>
      </c>
      <c r="X55" s="304">
        <v>6.8256809331708022</v>
      </c>
      <c r="Y55" s="304"/>
      <c r="Z55" s="304">
        <v>27.916670096265452</v>
      </c>
      <c r="AA55" s="304">
        <v>29.230715381047453</v>
      </c>
      <c r="AB55" s="304">
        <v>28.689855428986466</v>
      </c>
      <c r="AC55" s="304"/>
      <c r="AD55" s="304">
        <v>22.053834175538423</v>
      </c>
      <c r="AE55" s="304">
        <v>24.835767917057936</v>
      </c>
      <c r="AF55" s="304">
        <v>26.285278672345342</v>
      </c>
      <c r="AG55" s="304"/>
      <c r="AH55" s="304">
        <v>10.166614314445507</v>
      </c>
      <c r="AI55" s="304">
        <v>11.786171877087023</v>
      </c>
      <c r="AJ55" s="304">
        <v>12.512393835012883</v>
      </c>
      <c r="AK55" s="304"/>
      <c r="AL55" s="304">
        <v>3.8535052950067819</v>
      </c>
      <c r="AM55" s="304">
        <v>3.5584283369514855</v>
      </c>
      <c r="AN55" s="304">
        <v>0.86968944467033815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0.71379464174732443</v>
      </c>
      <c r="C56" s="304">
        <f t="shared" si="70"/>
        <v>0.77131807381331774</v>
      </c>
      <c r="D56" s="304">
        <f t="shared" si="71"/>
        <v>0.88208405186155892</v>
      </c>
      <c r="E56" s="304"/>
      <c r="F56" s="304">
        <v>8.3662914820444804E-4</v>
      </c>
      <c r="G56" s="304">
        <v>7.3772706081341255E-4</v>
      </c>
      <c r="H56" s="304">
        <v>9.9276076334058852E-4</v>
      </c>
      <c r="I56" s="304"/>
      <c r="J56" s="304">
        <v>2.3474023062542267E-2</v>
      </c>
      <c r="K56" s="304">
        <v>2.8731012257611665E-2</v>
      </c>
      <c r="L56" s="304">
        <v>3.6272962571101471E-2</v>
      </c>
      <c r="M56" s="304"/>
      <c r="N56" s="304">
        <v>3.2899028688079007E-2</v>
      </c>
      <c r="O56" s="304">
        <v>3.4122204377582406E-2</v>
      </c>
      <c r="P56" s="304">
        <v>3.8800570297479547E-2</v>
      </c>
      <c r="Q56" s="304"/>
      <c r="R56" s="304">
        <v>6.0648362703352825E-3</v>
      </c>
      <c r="S56" s="304">
        <v>7.1858949540999882E-3</v>
      </c>
      <c r="T56" s="304">
        <v>8.7908621207234902E-3</v>
      </c>
      <c r="U56" s="304"/>
      <c r="V56" s="304">
        <v>2.3329700355893847E-2</v>
      </c>
      <c r="W56" s="304">
        <v>2.4237704743595146E-2</v>
      </c>
      <c r="X56" s="304">
        <v>2.883366521164971E-2</v>
      </c>
      <c r="Y56" s="304"/>
      <c r="Z56" s="304">
        <v>0.21232846859649326</v>
      </c>
      <c r="AA56" s="304">
        <v>0.25738756854856282</v>
      </c>
      <c r="AB56" s="304">
        <v>0.3336959157914241</v>
      </c>
      <c r="AC56" s="304"/>
      <c r="AD56" s="304">
        <v>4.2989127616456291E-2</v>
      </c>
      <c r="AE56" s="304">
        <v>4.2779101794254794E-2</v>
      </c>
      <c r="AF56" s="304">
        <v>4.9210179867637836E-2</v>
      </c>
      <c r="AG56" s="304"/>
      <c r="AH56" s="304">
        <v>0.20869144357562877</v>
      </c>
      <c r="AI56" s="304">
        <v>0.19416132194244404</v>
      </c>
      <c r="AJ56" s="304">
        <v>0.20196311831007166</v>
      </c>
      <c r="AK56" s="304"/>
      <c r="AL56" s="304">
        <v>0.16318138443369118</v>
      </c>
      <c r="AM56" s="304">
        <v>0.18197553813435344</v>
      </c>
      <c r="AN56" s="304">
        <v>0.18352401692813045</v>
      </c>
    </row>
    <row r="57" spans="1:40" x14ac:dyDescent="0.2">
      <c r="A57" s="13" t="str">
        <f t="shared" si="67"/>
        <v>Sales and customer service occupations</v>
      </c>
      <c r="B57" s="304">
        <f t="shared" si="69"/>
        <v>3.2039993674347929</v>
      </c>
      <c r="C57" s="304">
        <f t="shared" si="70"/>
        <v>3.822280291810118</v>
      </c>
      <c r="D57" s="304">
        <f t="shared" si="71"/>
        <v>4.260831951856046</v>
      </c>
      <c r="E57" s="304"/>
      <c r="F57" s="304">
        <v>1.1495688722668436E-2</v>
      </c>
      <c r="G57" s="304">
        <v>1.7222420361312444E-2</v>
      </c>
      <c r="H57" s="304">
        <v>2.7424605677089032E-2</v>
      </c>
      <c r="I57" s="304"/>
      <c r="J57" s="304">
        <v>0.23295111642068617</v>
      </c>
      <c r="K57" s="304">
        <v>0.26436929832416939</v>
      </c>
      <c r="L57" s="304">
        <v>0.32297342743850865</v>
      </c>
      <c r="M57" s="304"/>
      <c r="N57" s="304">
        <v>0.59800624377164147</v>
      </c>
      <c r="O57" s="304">
        <v>0.75584284487882547</v>
      </c>
      <c r="P57" s="304">
        <v>0.95363671820475826</v>
      </c>
      <c r="Q57" s="304"/>
      <c r="R57" s="304">
        <v>0.15410444676977036</v>
      </c>
      <c r="S57" s="304">
        <v>0.2023447637890631</v>
      </c>
      <c r="T57" s="304">
        <v>0.26023364921260028</v>
      </c>
      <c r="U57" s="304"/>
      <c r="V57" s="304">
        <v>0.19212475366035944</v>
      </c>
      <c r="W57" s="304">
        <v>0.24004589775452645</v>
      </c>
      <c r="X57" s="304">
        <v>0.30308044989852628</v>
      </c>
      <c r="Y57" s="304"/>
      <c r="Z57" s="304">
        <v>1.2241803874615504</v>
      </c>
      <c r="AA57" s="304">
        <v>1.4144692391756721</v>
      </c>
      <c r="AB57" s="304">
        <v>1.7363925236107072</v>
      </c>
      <c r="AC57" s="304"/>
      <c r="AD57" s="304">
        <v>0.18618260748582935</v>
      </c>
      <c r="AE57" s="304">
        <v>0.15078781637884076</v>
      </c>
      <c r="AF57" s="304">
        <v>9.6226655257956983E-2</v>
      </c>
      <c r="AG57" s="304"/>
      <c r="AH57" s="304">
        <v>0.33344821602609875</v>
      </c>
      <c r="AI57" s="304">
        <v>0.39913339367473777</v>
      </c>
      <c r="AJ57" s="304">
        <v>8.0523532203552906E-2</v>
      </c>
      <c r="AK57" s="304"/>
      <c r="AL57" s="304">
        <v>0.27150590711618833</v>
      </c>
      <c r="AM57" s="304">
        <v>0.37806461747297043</v>
      </c>
      <c r="AN57" s="304">
        <v>0.48034039035234677</v>
      </c>
    </row>
    <row r="58" spans="1:40" x14ac:dyDescent="0.2">
      <c r="A58" s="13" t="str">
        <f t="shared" si="67"/>
        <v>Process, plant and machine operatives</v>
      </c>
      <c r="B58" s="304">
        <f t="shared" si="69"/>
        <v>14.289455654113604</v>
      </c>
      <c r="C58" s="304">
        <f t="shared" si="70"/>
        <v>17.825023509138521</v>
      </c>
      <c r="D58" s="304">
        <f t="shared" si="71"/>
        <v>19.639508163171396</v>
      </c>
      <c r="E58" s="304"/>
      <c r="F58" s="304">
        <v>4.9765207953162728E-2</v>
      </c>
      <c r="G58" s="304">
        <v>7.8724594961885885E-2</v>
      </c>
      <c r="H58" s="304">
        <v>0.1294128620290024</v>
      </c>
      <c r="I58" s="304"/>
      <c r="J58" s="304">
        <v>0.19141178418484198</v>
      </c>
      <c r="K58" s="304">
        <v>0.29536212836503634</v>
      </c>
      <c r="L58" s="304">
        <v>0.52155365634494744</v>
      </c>
      <c r="M58" s="304"/>
      <c r="N58" s="304">
        <v>0.2909540674838802</v>
      </c>
      <c r="O58" s="304">
        <v>0.39582809199091901</v>
      </c>
      <c r="P58" s="304">
        <v>0.62780125783812668</v>
      </c>
      <c r="Q58" s="304"/>
      <c r="R58" s="304">
        <v>0.33938070683768906</v>
      </c>
      <c r="S58" s="304">
        <v>0.46820600799547024</v>
      </c>
      <c r="T58" s="304">
        <v>0.74181288208710838</v>
      </c>
      <c r="U58" s="304"/>
      <c r="V58" s="304">
        <v>0.79496046788593411</v>
      </c>
      <c r="W58" s="304">
        <v>1.040737494251724</v>
      </c>
      <c r="X58" s="304">
        <v>1.3767640854606304</v>
      </c>
      <c r="Y58" s="304"/>
      <c r="Z58" s="304">
        <v>3.9422028899999004</v>
      </c>
      <c r="AA58" s="304">
        <v>5.1714899723646024</v>
      </c>
      <c r="AB58" s="304">
        <v>6.7191816134893836</v>
      </c>
      <c r="AC58" s="304"/>
      <c r="AD58" s="304">
        <v>4.8519713574160637</v>
      </c>
      <c r="AE58" s="304">
        <v>6.3203242198764578</v>
      </c>
      <c r="AF58" s="304">
        <v>7.197771897285282</v>
      </c>
      <c r="AG58" s="304"/>
      <c r="AH58" s="304">
        <v>3.1082001926351004</v>
      </c>
      <c r="AI58" s="304">
        <v>3.336269226697008</v>
      </c>
      <c r="AJ58" s="304">
        <v>2.120206138634126</v>
      </c>
      <c r="AK58" s="304"/>
      <c r="AL58" s="304">
        <v>0.72060897971703208</v>
      </c>
      <c r="AM58" s="304">
        <v>0.71808177263541817</v>
      </c>
      <c r="AN58" s="304">
        <v>0.20500377000278613</v>
      </c>
    </row>
    <row r="59" spans="1:40" x14ac:dyDescent="0.2">
      <c r="A59" s="13" t="str">
        <f t="shared" si="67"/>
        <v>Elementary occupations</v>
      </c>
      <c r="B59" s="304">
        <f t="shared" si="69"/>
        <v>10.128632789987668</v>
      </c>
      <c r="C59" s="304">
        <f t="shared" si="70"/>
        <v>10.366479610885118</v>
      </c>
      <c r="D59" s="304">
        <f t="shared" si="71"/>
        <v>11.524198345404425</v>
      </c>
      <c r="E59" s="304"/>
      <c r="F59" s="304">
        <v>1.1918229775792135E-3</v>
      </c>
      <c r="G59" s="304">
        <v>1.7760265679907677E-3</v>
      </c>
      <c r="H59" s="304">
        <v>2.3565133709867372E-3</v>
      </c>
      <c r="I59" s="304"/>
      <c r="J59" s="304">
        <v>0.14556809316843219</v>
      </c>
      <c r="K59" s="304">
        <v>0.1931359383563056</v>
      </c>
      <c r="L59" s="304">
        <v>0.30650403732018688</v>
      </c>
      <c r="M59" s="304"/>
      <c r="N59" s="304">
        <v>0.27466750535259649</v>
      </c>
      <c r="O59" s="304">
        <v>0.30280977545167292</v>
      </c>
      <c r="P59" s="304">
        <v>0.3351408252646777</v>
      </c>
      <c r="Q59" s="304"/>
      <c r="R59" s="304">
        <v>6.3310333020358323E-2</v>
      </c>
      <c r="S59" s="304">
        <v>6.6741849168194631E-2</v>
      </c>
      <c r="T59" s="304">
        <v>6.7385888327752608E-2</v>
      </c>
      <c r="U59" s="304"/>
      <c r="V59" s="304">
        <v>0.53812370634969486</v>
      </c>
      <c r="W59" s="304">
        <v>0.63798020923755783</v>
      </c>
      <c r="X59" s="304">
        <v>0.78006603191584023</v>
      </c>
      <c r="Y59" s="304"/>
      <c r="Z59" s="304">
        <v>2.7135334019045012</v>
      </c>
      <c r="AA59" s="304">
        <v>3.2327670107668491</v>
      </c>
      <c r="AB59" s="304">
        <v>4.6142685695026291</v>
      </c>
      <c r="AC59" s="304"/>
      <c r="AD59" s="304">
        <v>2.8941122966662194</v>
      </c>
      <c r="AE59" s="304">
        <v>3.0696396538597859</v>
      </c>
      <c r="AF59" s="304">
        <v>3.3366945798410046</v>
      </c>
      <c r="AG59" s="304"/>
      <c r="AH59" s="304">
        <v>2.6519150275016337</v>
      </c>
      <c r="AI59" s="304">
        <v>2.6320047113594192</v>
      </c>
      <c r="AJ59" s="304">
        <v>1.9997912560629907</v>
      </c>
      <c r="AK59" s="304"/>
      <c r="AL59" s="304">
        <v>0.84621060304665252</v>
      </c>
      <c r="AM59" s="304">
        <v>0.22962443611734229</v>
      </c>
      <c r="AN59" s="304">
        <v>8.1990643798355703E-2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538.85899999999947</v>
      </c>
      <c r="C62" s="305">
        <f>SUM(C63:C71)</f>
        <v>554.63099999999974</v>
      </c>
      <c r="D62" s="305">
        <f>SUM(D63:D71)</f>
        <v>579.54999999999973</v>
      </c>
      <c r="E62" s="304"/>
      <c r="F62" s="305">
        <f>SUM(F63:F71)</f>
        <v>2.0502448497930552</v>
      </c>
      <c r="G62" s="305">
        <f>SUM(G63:G71)</f>
        <v>2.633569513162962</v>
      </c>
      <c r="H62" s="305">
        <f>SUM(H63:H71)</f>
        <v>4.0771512914308321</v>
      </c>
      <c r="I62" s="304"/>
      <c r="J62" s="305">
        <f>SUM(J63:J71)</f>
        <v>25.127285460626574</v>
      </c>
      <c r="K62" s="305">
        <f>SUM(K63:K71)</f>
        <v>30.840140388627084</v>
      </c>
      <c r="L62" s="305">
        <f>SUM(L63:L71)</f>
        <v>45.965725966541612</v>
      </c>
      <c r="M62" s="304"/>
      <c r="N62" s="305">
        <f>SUM(N63:N71)</f>
        <v>84.136744627746751</v>
      </c>
      <c r="O62" s="305">
        <f>SUM(O63:O71)</f>
        <v>95.331517639187979</v>
      </c>
      <c r="P62" s="305">
        <f>SUM(P63:P71)</f>
        <v>125.81551136688651</v>
      </c>
      <c r="Q62" s="304"/>
      <c r="R62" s="305">
        <f>SUM(R63:R71)</f>
        <v>25.089012020698476</v>
      </c>
      <c r="S62" s="305">
        <f>SUM(S63:S71)</f>
        <v>27.615238258356662</v>
      </c>
      <c r="T62" s="305">
        <f>SUM(T63:T71)</f>
        <v>35.804287275988322</v>
      </c>
      <c r="U62" s="304"/>
      <c r="V62" s="305">
        <f>SUM(V63:V71)</f>
        <v>29.037149572926268</v>
      </c>
      <c r="W62" s="305">
        <f>SUM(W63:W71)</f>
        <v>31.357953631014247</v>
      </c>
      <c r="X62" s="305">
        <f>SUM(X63:X71)</f>
        <v>39.570897598355387</v>
      </c>
      <c r="Y62" s="304"/>
      <c r="Z62" s="305">
        <f>SUM(Z63:Z71)</f>
        <v>131.69137550850888</v>
      </c>
      <c r="AA62" s="305">
        <f>SUM(AA63:AA71)</f>
        <v>132.91206502968242</v>
      </c>
      <c r="AB62" s="305">
        <f>SUM(AB63:AB71)</f>
        <v>143.55836423062624</v>
      </c>
      <c r="AC62" s="304"/>
      <c r="AD62" s="305">
        <f>SUM(AD63:AD71)</f>
        <v>131.21271059898342</v>
      </c>
      <c r="AE62" s="305">
        <f>SUM(AE63:AE71)</f>
        <v>131.08081336486012</v>
      </c>
      <c r="AF62" s="305">
        <f>SUM(AF63:AF71)</f>
        <v>117.01256199346949</v>
      </c>
      <c r="AG62" s="304"/>
      <c r="AH62" s="305">
        <f>SUM(AH63:AH71)</f>
        <v>82.893631875713226</v>
      </c>
      <c r="AI62" s="305">
        <f>SUM(AI63:AI71)</f>
        <v>77.668424243615632</v>
      </c>
      <c r="AJ62" s="305">
        <f>SUM(AJ63:AJ71)</f>
        <v>44.568197179560883</v>
      </c>
      <c r="AK62" s="304"/>
      <c r="AL62" s="305">
        <f>SUM(AL63:AL71)</f>
        <v>27.620845485002899</v>
      </c>
      <c r="AM62" s="305">
        <f>SUM(AM63:AM71)</f>
        <v>25.191277931492692</v>
      </c>
      <c r="AN62" s="305">
        <f>SUM(AN63:AN71)</f>
        <v>23.177303097140417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71.304243691047631</v>
      </c>
      <c r="C63" s="304">
        <f t="shared" ref="C63:C71" si="73">SUM(G63,K63,O63,S63,W63,AA63,AE63,AI63,AM63)</f>
        <v>75.475049341756147</v>
      </c>
      <c r="D63" s="304">
        <f t="shared" ref="D63:D71" si="74">SUM(H63,L63,P63,T63,X63,AB63,AF63,AJ63,AN63)</f>
        <v>86.5276268269387</v>
      </c>
      <c r="E63" s="304"/>
      <c r="F63" s="304">
        <v>0.32699595976348839</v>
      </c>
      <c r="G63" s="304">
        <v>0.41923448078434056</v>
      </c>
      <c r="H63" s="304">
        <v>0.66389867305708983</v>
      </c>
      <c r="I63" s="304"/>
      <c r="J63" s="304">
        <v>5.186573338515748</v>
      </c>
      <c r="K63" s="304">
        <v>6.2049021348630689</v>
      </c>
      <c r="L63" s="304">
        <v>9.2610867969299466</v>
      </c>
      <c r="M63" s="304"/>
      <c r="N63" s="304">
        <v>17.909897845286348</v>
      </c>
      <c r="O63" s="304">
        <v>20.034563561339848</v>
      </c>
      <c r="P63" s="304">
        <v>26.544316469429358</v>
      </c>
      <c r="Q63" s="304"/>
      <c r="R63" s="304">
        <v>3.5916820420075877</v>
      </c>
      <c r="S63" s="304">
        <v>3.8038001336656522</v>
      </c>
      <c r="T63" s="304">
        <v>4.9983256928310569</v>
      </c>
      <c r="U63" s="304"/>
      <c r="V63" s="304">
        <v>4.5989295921132873</v>
      </c>
      <c r="W63" s="304">
        <v>4.6933385212390748</v>
      </c>
      <c r="X63" s="304">
        <v>5.7067360688768751</v>
      </c>
      <c r="Y63" s="304"/>
      <c r="Z63" s="304">
        <v>14.485276105779672</v>
      </c>
      <c r="AA63" s="304">
        <v>14.505366859137405</v>
      </c>
      <c r="AB63" s="304">
        <v>17.003982105212181</v>
      </c>
      <c r="AC63" s="304"/>
      <c r="AD63" s="304">
        <v>14.138889380847429</v>
      </c>
      <c r="AE63" s="304">
        <v>14.242164095761755</v>
      </c>
      <c r="AF63" s="304">
        <v>12.852765157783487</v>
      </c>
      <c r="AG63" s="304"/>
      <c r="AH63" s="304">
        <v>9.8593781258123201</v>
      </c>
      <c r="AI63" s="304">
        <v>10.33322043079559</v>
      </c>
      <c r="AJ63" s="304">
        <v>8.0432762379903657</v>
      </c>
      <c r="AK63" s="304"/>
      <c r="AL63" s="304">
        <v>1.2066213009217504</v>
      </c>
      <c r="AM63" s="304">
        <v>1.2384591241694056</v>
      </c>
      <c r="AN63" s="304">
        <v>1.4532396248283157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46.943482697922626</v>
      </c>
      <c r="C64" s="304">
        <f t="shared" si="73"/>
        <v>52.70487436180013</v>
      </c>
      <c r="D64" s="304">
        <f t="shared" si="74"/>
        <v>61.158405628816709</v>
      </c>
      <c r="E64" s="304"/>
      <c r="F64" s="304">
        <v>0.86860558658525999</v>
      </c>
      <c r="G64" s="304">
        <v>1.1485534624047342</v>
      </c>
      <c r="H64" s="304">
        <v>1.8010094193294284</v>
      </c>
      <c r="I64" s="304"/>
      <c r="J64" s="304">
        <v>5.6598905003819073</v>
      </c>
      <c r="K64" s="304">
        <v>7.210648188963833</v>
      </c>
      <c r="L64" s="304">
        <v>10.440521184021179</v>
      </c>
      <c r="M64" s="304"/>
      <c r="N64" s="304">
        <v>13.160645632054573</v>
      </c>
      <c r="O64" s="304">
        <v>15.222585634014976</v>
      </c>
      <c r="P64" s="304">
        <v>19.330974606070683</v>
      </c>
      <c r="Q64" s="304"/>
      <c r="R64" s="304">
        <v>1.9849559396428949</v>
      </c>
      <c r="S64" s="304">
        <v>2.0544725182343782</v>
      </c>
      <c r="T64" s="304">
        <v>2.2947305612657245</v>
      </c>
      <c r="U64" s="304"/>
      <c r="V64" s="304">
        <v>2.9428232266011101</v>
      </c>
      <c r="W64" s="304">
        <v>3.2048050506528565</v>
      </c>
      <c r="X64" s="304">
        <v>3.9671390538379643</v>
      </c>
      <c r="Y64" s="304"/>
      <c r="Z64" s="304">
        <v>9.7129134454240411</v>
      </c>
      <c r="AA64" s="304">
        <v>10.657971767880777</v>
      </c>
      <c r="AB64" s="304">
        <v>12.336735842600985</v>
      </c>
      <c r="AC64" s="304"/>
      <c r="AD64" s="304">
        <v>7.2886899688690434</v>
      </c>
      <c r="AE64" s="304">
        <v>7.3964165248753471</v>
      </c>
      <c r="AF64" s="304">
        <v>6.1882215367248863</v>
      </c>
      <c r="AG64" s="304"/>
      <c r="AH64" s="304">
        <v>4.4118307310935183</v>
      </c>
      <c r="AI64" s="304">
        <v>4.7229531274695917</v>
      </c>
      <c r="AJ64" s="304">
        <v>2.7590660107938829</v>
      </c>
      <c r="AK64" s="304"/>
      <c r="AL64" s="304">
        <v>0.91312766727028405</v>
      </c>
      <c r="AM64" s="304">
        <v>1.0864680873036383</v>
      </c>
      <c r="AN64" s="304">
        <v>2.0400074141719706</v>
      </c>
    </row>
    <row r="65" spans="1:40" x14ac:dyDescent="0.2">
      <c r="A65" s="13" t="str">
        <f t="shared" si="72"/>
        <v>Associate professional occupations</v>
      </c>
      <c r="B65" s="304">
        <f t="shared" si="75"/>
        <v>47.569808563616498</v>
      </c>
      <c r="C65" s="304">
        <f t="shared" si="73"/>
        <v>48.020982427082096</v>
      </c>
      <c r="D65" s="304">
        <f t="shared" si="74"/>
        <v>53.977524926167689</v>
      </c>
      <c r="E65" s="304"/>
      <c r="F65" s="304">
        <v>0.34674906990061577</v>
      </c>
      <c r="G65" s="304">
        <v>0.40687790050956241</v>
      </c>
      <c r="H65" s="304">
        <v>0.59314033167051872</v>
      </c>
      <c r="I65" s="304"/>
      <c r="J65" s="304">
        <v>2.95438938681633</v>
      </c>
      <c r="K65" s="304">
        <v>3.3072818624225722</v>
      </c>
      <c r="L65" s="304">
        <v>4.5328920104645176</v>
      </c>
      <c r="M65" s="304"/>
      <c r="N65" s="304">
        <v>10.622830166705286</v>
      </c>
      <c r="O65" s="304">
        <v>11.169022206593688</v>
      </c>
      <c r="P65" s="304">
        <v>14.007941091193979</v>
      </c>
      <c r="Q65" s="304"/>
      <c r="R65" s="304">
        <v>2.527002510084539</v>
      </c>
      <c r="S65" s="304">
        <v>2.6028179946569359</v>
      </c>
      <c r="T65" s="304">
        <v>3.3026375234160663</v>
      </c>
      <c r="U65" s="304"/>
      <c r="V65" s="304">
        <v>3.2416498644178384</v>
      </c>
      <c r="W65" s="304">
        <v>3.3499514823785033</v>
      </c>
      <c r="X65" s="304">
        <v>4.1804183836557618</v>
      </c>
      <c r="Y65" s="304"/>
      <c r="Z65" s="304">
        <v>11.273110232091422</v>
      </c>
      <c r="AA65" s="304">
        <v>11.028605166142869</v>
      </c>
      <c r="AB65" s="304">
        <v>12.784148625905722</v>
      </c>
      <c r="AC65" s="304"/>
      <c r="AD65" s="304">
        <v>10.089974746012777</v>
      </c>
      <c r="AE65" s="304">
        <v>10.196678003036594</v>
      </c>
      <c r="AF65" s="304">
        <v>10.272105179299844</v>
      </c>
      <c r="AG65" s="304"/>
      <c r="AH65" s="304">
        <v>5.3157911527600525</v>
      </c>
      <c r="AI65" s="304">
        <v>4.8329138162604011</v>
      </c>
      <c r="AJ65" s="304">
        <v>2.6453673531595605</v>
      </c>
      <c r="AK65" s="304"/>
      <c r="AL65" s="304">
        <v>1.1983114348276371</v>
      </c>
      <c r="AM65" s="304">
        <v>1.1268339950809712</v>
      </c>
      <c r="AN65" s="304">
        <v>1.6588744274017257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49.39604688980576</v>
      </c>
      <c r="C66" s="304">
        <f t="shared" si="73"/>
        <v>48.500667834145617</v>
      </c>
      <c r="D66" s="304">
        <f t="shared" si="74"/>
        <v>47.807647144343612</v>
      </c>
      <c r="E66" s="304"/>
      <c r="F66" s="304">
        <v>0.1300168512750737</v>
      </c>
      <c r="G66" s="304">
        <v>0.17801052487096278</v>
      </c>
      <c r="H66" s="304">
        <v>0.30668659655008096</v>
      </c>
      <c r="I66" s="304"/>
      <c r="J66" s="304">
        <v>2.4228825497538851</v>
      </c>
      <c r="K66" s="304">
        <v>2.9007207749353952</v>
      </c>
      <c r="L66" s="304">
        <v>4.4101050868269924</v>
      </c>
      <c r="M66" s="304"/>
      <c r="N66" s="304">
        <v>8.1206174289864705</v>
      </c>
      <c r="O66" s="304">
        <v>9.1705579457037203</v>
      </c>
      <c r="P66" s="304">
        <v>12.25024287526691</v>
      </c>
      <c r="Q66" s="304"/>
      <c r="R66" s="304">
        <v>2.8065857416182527</v>
      </c>
      <c r="S66" s="304">
        <v>3.1401246371065472</v>
      </c>
      <c r="T66" s="304">
        <v>3.9417836233847114</v>
      </c>
      <c r="U66" s="304"/>
      <c r="V66" s="304">
        <v>2.4608794789387551</v>
      </c>
      <c r="W66" s="304">
        <v>2.4751736720316848</v>
      </c>
      <c r="X66" s="304">
        <v>2.8858350995700142</v>
      </c>
      <c r="Y66" s="304"/>
      <c r="Z66" s="304">
        <v>12.58176991573808</v>
      </c>
      <c r="AA66" s="304">
        <v>12.175669441970184</v>
      </c>
      <c r="AB66" s="304">
        <v>11.729585030364756</v>
      </c>
      <c r="AC66" s="304"/>
      <c r="AD66" s="304">
        <v>14.002221846899603</v>
      </c>
      <c r="AE66" s="304">
        <v>13.793514093134499</v>
      </c>
      <c r="AF66" s="304">
        <v>11.038767289263077</v>
      </c>
      <c r="AG66" s="304"/>
      <c r="AH66" s="304">
        <v>5.8624820464942129</v>
      </c>
      <c r="AI66" s="304">
        <v>3.8660900871352095</v>
      </c>
      <c r="AJ66" s="304">
        <v>0.65423059831919916</v>
      </c>
      <c r="AK66" s="304"/>
      <c r="AL66" s="304">
        <v>1.0085910301014214</v>
      </c>
      <c r="AM66" s="304">
        <v>0.80080665725740963</v>
      </c>
      <c r="AN66" s="304">
        <v>0.59041094479786804</v>
      </c>
    </row>
    <row r="67" spans="1:40" x14ac:dyDescent="0.2">
      <c r="A67" s="13" t="str">
        <f t="shared" si="72"/>
        <v>Skilled trades occupations</v>
      </c>
      <c r="B67" s="304">
        <f t="shared" si="75"/>
        <v>45.260852765316102</v>
      </c>
      <c r="C67" s="304">
        <f t="shared" si="73"/>
        <v>46.006217360027613</v>
      </c>
      <c r="D67" s="304">
        <f t="shared" si="74"/>
        <v>46.52993889145209</v>
      </c>
      <c r="E67" s="304"/>
      <c r="F67" s="304">
        <v>2.6481310654482171E-2</v>
      </c>
      <c r="G67" s="304">
        <v>3.0663940328020729E-2</v>
      </c>
      <c r="H67" s="304">
        <v>4.680769380594637E-2</v>
      </c>
      <c r="I67" s="304"/>
      <c r="J67" s="304">
        <v>0.95718770119119045</v>
      </c>
      <c r="K67" s="304">
        <v>1.1985166311383959</v>
      </c>
      <c r="L67" s="304">
        <v>1.975055690596077</v>
      </c>
      <c r="M67" s="304"/>
      <c r="N67" s="304">
        <v>3.0097027147621649</v>
      </c>
      <c r="O67" s="304">
        <v>3.6459235694748169</v>
      </c>
      <c r="P67" s="304">
        <v>4.8612561130778138</v>
      </c>
      <c r="Q67" s="304"/>
      <c r="R67" s="304">
        <v>1.4278825731064506</v>
      </c>
      <c r="S67" s="304">
        <v>1.4988093759956163</v>
      </c>
      <c r="T67" s="304">
        <v>1.8446198391322224</v>
      </c>
      <c r="U67" s="304"/>
      <c r="V67" s="304">
        <v>2.5837221033039954</v>
      </c>
      <c r="W67" s="304">
        <v>2.8623303765682322</v>
      </c>
      <c r="X67" s="304">
        <v>3.578223107571358</v>
      </c>
      <c r="Y67" s="304"/>
      <c r="Z67" s="304">
        <v>15.667295218115816</v>
      </c>
      <c r="AA67" s="304">
        <v>16.45918808573829</v>
      </c>
      <c r="AB67" s="304">
        <v>17.85192218126053</v>
      </c>
      <c r="AC67" s="304"/>
      <c r="AD67" s="304">
        <v>10.408306338342022</v>
      </c>
      <c r="AE67" s="304">
        <v>9.3467473331853359</v>
      </c>
      <c r="AF67" s="304">
        <v>8.4615700362605057</v>
      </c>
      <c r="AG67" s="304"/>
      <c r="AH67" s="304">
        <v>8.0256798394252584</v>
      </c>
      <c r="AI67" s="304">
        <v>8.223504852915811</v>
      </c>
      <c r="AJ67" s="304">
        <v>6.2922695263409478</v>
      </c>
      <c r="AK67" s="304"/>
      <c r="AL67" s="304">
        <v>3.1545949664147219</v>
      </c>
      <c r="AM67" s="304">
        <v>2.7405331946830964</v>
      </c>
      <c r="AN67" s="304">
        <v>1.6182147034066936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18.912372992336103</v>
      </c>
      <c r="C68" s="304">
        <f t="shared" si="73"/>
        <v>20.122362811761796</v>
      </c>
      <c r="D68" s="304">
        <f t="shared" si="74"/>
        <v>23.721173576059911</v>
      </c>
      <c r="E68" s="304"/>
      <c r="F68" s="304">
        <v>2.6483432073391031E-2</v>
      </c>
      <c r="G68" s="304">
        <v>3.5199357856696138E-2</v>
      </c>
      <c r="H68" s="304">
        <v>5.4216377934198291E-2</v>
      </c>
      <c r="I68" s="304"/>
      <c r="J68" s="304">
        <v>0.46529856342028175</v>
      </c>
      <c r="K68" s="304">
        <v>0.60586789039865574</v>
      </c>
      <c r="L68" s="304">
        <v>0.90198744276638998</v>
      </c>
      <c r="M68" s="304"/>
      <c r="N68" s="304">
        <v>2.6453915964028609</v>
      </c>
      <c r="O68" s="304">
        <v>2.9997782271726043</v>
      </c>
      <c r="P68" s="304">
        <v>3.8312902467315184</v>
      </c>
      <c r="Q68" s="304"/>
      <c r="R68" s="304">
        <v>2.0723632529344918</v>
      </c>
      <c r="S68" s="304">
        <v>2.3874469907830878</v>
      </c>
      <c r="T68" s="304">
        <v>3.429185559128817</v>
      </c>
      <c r="U68" s="304"/>
      <c r="V68" s="304">
        <v>2.0568654756935687</v>
      </c>
      <c r="W68" s="304">
        <v>2.3884109562033031</v>
      </c>
      <c r="X68" s="304">
        <v>3.3449846094151723</v>
      </c>
      <c r="Y68" s="304"/>
      <c r="Z68" s="304">
        <v>3.8750327760038901</v>
      </c>
      <c r="AA68" s="304">
        <v>3.9934783313394218</v>
      </c>
      <c r="AB68" s="304">
        <v>4.5868622407377186</v>
      </c>
      <c r="AC68" s="304"/>
      <c r="AD68" s="304">
        <v>4.4401772669961783</v>
      </c>
      <c r="AE68" s="304">
        <v>4.4912988003757963</v>
      </c>
      <c r="AF68" s="304">
        <v>4.6492364548106035</v>
      </c>
      <c r="AG68" s="304"/>
      <c r="AH68" s="304">
        <v>2.1402268833485398</v>
      </c>
      <c r="AI68" s="304">
        <v>2.0839069114342061</v>
      </c>
      <c r="AJ68" s="304">
        <v>1.6701069139292628</v>
      </c>
      <c r="AK68" s="304"/>
      <c r="AL68" s="304">
        <v>1.1905337454628999</v>
      </c>
      <c r="AM68" s="304">
        <v>1.1369753461980263</v>
      </c>
      <c r="AN68" s="304">
        <v>1.2533037306062322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105.991921199046</v>
      </c>
      <c r="C69" s="304">
        <f t="shared" si="73"/>
        <v>102.4926408723265</v>
      </c>
      <c r="D69" s="304">
        <f t="shared" si="74"/>
        <v>100.68974639700271</v>
      </c>
      <c r="E69" s="304"/>
      <c r="F69" s="304">
        <v>0.1438913822674863</v>
      </c>
      <c r="G69" s="304">
        <v>0.1708789217958292</v>
      </c>
      <c r="H69" s="304">
        <v>0.24651441228866749</v>
      </c>
      <c r="I69" s="304"/>
      <c r="J69" s="304">
        <v>3.3901232206085421</v>
      </c>
      <c r="K69" s="304">
        <v>4.0969034699316422</v>
      </c>
      <c r="L69" s="304">
        <v>6.1905946534805887</v>
      </c>
      <c r="M69" s="304"/>
      <c r="N69" s="304">
        <v>14.145641363951196</v>
      </c>
      <c r="O69" s="304">
        <v>15.819463744864334</v>
      </c>
      <c r="P69" s="304">
        <v>20.994114524526612</v>
      </c>
      <c r="Q69" s="304"/>
      <c r="R69" s="304">
        <v>4.3376531336461683</v>
      </c>
      <c r="S69" s="304">
        <v>4.7242654048340365</v>
      </c>
      <c r="T69" s="304">
        <v>5.8142741781243252</v>
      </c>
      <c r="U69" s="304"/>
      <c r="V69" s="304">
        <v>3.593720538234888</v>
      </c>
      <c r="W69" s="304">
        <v>3.5786264550421643</v>
      </c>
      <c r="X69" s="304">
        <v>4.3192238403872061</v>
      </c>
      <c r="Y69" s="304"/>
      <c r="Z69" s="304">
        <v>31.511811685296816</v>
      </c>
      <c r="AA69" s="304">
        <v>30.6640357914549</v>
      </c>
      <c r="AB69" s="304">
        <v>33.168284017952729</v>
      </c>
      <c r="AC69" s="304"/>
      <c r="AD69" s="304">
        <v>26.585516882914245</v>
      </c>
      <c r="AE69" s="304">
        <v>24.267139796256185</v>
      </c>
      <c r="AF69" s="304">
        <v>19.750521538300308</v>
      </c>
      <c r="AG69" s="304"/>
      <c r="AH69" s="304">
        <v>16.588031098646198</v>
      </c>
      <c r="AI69" s="304">
        <v>14.04439266988966</v>
      </c>
      <c r="AJ69" s="304">
        <v>6.3558663844867995</v>
      </c>
      <c r="AK69" s="304"/>
      <c r="AL69" s="304">
        <v>5.6955318934804602</v>
      </c>
      <c r="AM69" s="304">
        <v>5.1269346182577484</v>
      </c>
      <c r="AN69" s="304">
        <v>3.8503528474554627</v>
      </c>
    </row>
    <row r="70" spans="1:40" x14ac:dyDescent="0.2">
      <c r="A70" s="13" t="str">
        <f t="shared" si="72"/>
        <v>Process, plant and machine operatives</v>
      </c>
      <c r="B70" s="304">
        <f t="shared" si="75"/>
        <v>43.640114469782823</v>
      </c>
      <c r="C70" s="304">
        <f t="shared" si="73"/>
        <v>48.280549352804613</v>
      </c>
      <c r="D70" s="304">
        <f t="shared" si="74"/>
        <v>47.948663923455335</v>
      </c>
      <c r="E70" s="304"/>
      <c r="F70" s="304">
        <v>0.13470577788359894</v>
      </c>
      <c r="G70" s="304">
        <v>0.18664756142992781</v>
      </c>
      <c r="H70" s="304">
        <v>0.29156742713832628</v>
      </c>
      <c r="I70" s="304"/>
      <c r="J70" s="304">
        <v>0.86138593942302866</v>
      </c>
      <c r="K70" s="304">
        <v>1.0846257955962271</v>
      </c>
      <c r="L70" s="304">
        <v>1.6241287293651026</v>
      </c>
      <c r="M70" s="304"/>
      <c r="N70" s="304">
        <v>2.501714542206487</v>
      </c>
      <c r="O70" s="304">
        <v>3.0408303390891471</v>
      </c>
      <c r="P70" s="304">
        <v>4.5907008001273057</v>
      </c>
      <c r="Q70" s="304"/>
      <c r="R70" s="304">
        <v>1.083163021078845</v>
      </c>
      <c r="S70" s="304">
        <v>1.3029963926116421</v>
      </c>
      <c r="T70" s="304">
        <v>1.7209494054142946</v>
      </c>
      <c r="U70" s="304"/>
      <c r="V70" s="304">
        <v>1.8494243268316701</v>
      </c>
      <c r="W70" s="304">
        <v>2.2362027249388334</v>
      </c>
      <c r="X70" s="304">
        <v>2.8305865908188461</v>
      </c>
      <c r="Y70" s="304"/>
      <c r="Z70" s="304">
        <v>8.7920621219596082</v>
      </c>
      <c r="AA70" s="304">
        <v>10.141579665436609</v>
      </c>
      <c r="AB70" s="304">
        <v>11.265091470487594</v>
      </c>
      <c r="AC70" s="304"/>
      <c r="AD70" s="304">
        <v>13.663147622008408</v>
      </c>
      <c r="AE70" s="304">
        <v>15.709321175099097</v>
      </c>
      <c r="AF70" s="304">
        <v>15.341194727137784</v>
      </c>
      <c r="AG70" s="304"/>
      <c r="AH70" s="304">
        <v>10.531783280287172</v>
      </c>
      <c r="AI70" s="304">
        <v>10.786979169069369</v>
      </c>
      <c r="AJ70" s="304">
        <v>7.8397259131884098</v>
      </c>
      <c r="AK70" s="304"/>
      <c r="AL70" s="304">
        <v>4.2227278381040074</v>
      </c>
      <c r="AM70" s="304">
        <v>3.7913665295337613</v>
      </c>
      <c r="AN70" s="304">
        <v>2.4447188597776703</v>
      </c>
    </row>
    <row r="71" spans="1:40" x14ac:dyDescent="0.2">
      <c r="A71" s="13" t="str">
        <f t="shared" si="72"/>
        <v>Elementary occupations</v>
      </c>
      <c r="B71" s="304">
        <f t="shared" si="75"/>
        <v>109.84015673112597</v>
      </c>
      <c r="C71" s="304">
        <f t="shared" si="73"/>
        <v>113.02765563829533</v>
      </c>
      <c r="D71" s="304">
        <f t="shared" si="74"/>
        <v>111.18927268576294</v>
      </c>
      <c r="E71" s="304"/>
      <c r="F71" s="304">
        <v>4.6315479389659082E-2</v>
      </c>
      <c r="G71" s="304">
        <v>5.7503363182887741E-2</v>
      </c>
      <c r="H71" s="304">
        <v>7.3310359656576007E-2</v>
      </c>
      <c r="I71" s="304"/>
      <c r="J71" s="304">
        <v>3.229554260515656</v>
      </c>
      <c r="K71" s="304">
        <v>4.2306736403772884</v>
      </c>
      <c r="L71" s="304">
        <v>6.629354372090817</v>
      </c>
      <c r="M71" s="304"/>
      <c r="N71" s="304">
        <v>12.020303337391365</v>
      </c>
      <c r="O71" s="304">
        <v>14.228792410934849</v>
      </c>
      <c r="P71" s="304">
        <v>19.404674640462332</v>
      </c>
      <c r="Q71" s="304"/>
      <c r="R71" s="304">
        <v>5.2577238065792411</v>
      </c>
      <c r="S71" s="304">
        <v>6.1005048104687614</v>
      </c>
      <c r="T71" s="304">
        <v>8.4577808932911029</v>
      </c>
      <c r="U71" s="304"/>
      <c r="V71" s="304">
        <v>5.7091349667911535</v>
      </c>
      <c r="W71" s="304">
        <v>6.5691143919595962</v>
      </c>
      <c r="X71" s="304">
        <v>8.7577508442221887</v>
      </c>
      <c r="Y71" s="304"/>
      <c r="Z71" s="304">
        <v>23.792104008099543</v>
      </c>
      <c r="AA71" s="304">
        <v>23.286169920581997</v>
      </c>
      <c r="AB71" s="304">
        <v>22.831752716104006</v>
      </c>
      <c r="AC71" s="304"/>
      <c r="AD71" s="304">
        <v>30.595786546093695</v>
      </c>
      <c r="AE71" s="304">
        <v>31.637533543135518</v>
      </c>
      <c r="AF71" s="304">
        <v>28.458180073888986</v>
      </c>
      <c r="AG71" s="304"/>
      <c r="AH71" s="304">
        <v>20.15842871784595</v>
      </c>
      <c r="AI71" s="304">
        <v>18.774463178645792</v>
      </c>
      <c r="AJ71" s="304">
        <v>8.3082882413524537</v>
      </c>
      <c r="AK71" s="304"/>
      <c r="AL71" s="304">
        <v>9.0308056084197155</v>
      </c>
      <c r="AM71" s="304">
        <v>8.1429003790086352</v>
      </c>
      <c r="AN71" s="304">
        <v>8.2681805446944754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564.697</v>
      </c>
      <c r="C74" s="305">
        <f>SUM(C75:C83)</f>
        <v>581.56399999999974</v>
      </c>
      <c r="D74" s="305">
        <f>SUM(D75:D83)</f>
        <v>615.07200000000023</v>
      </c>
      <c r="E74" s="304"/>
      <c r="F74" s="305">
        <f>SUM(F75:F83)</f>
        <v>11.811861171556506</v>
      </c>
      <c r="G74" s="305">
        <f>SUM(G75:G83)</f>
        <v>13.690371736793324</v>
      </c>
      <c r="H74" s="305">
        <f>SUM(H75:H83)</f>
        <v>17.76450296376451</v>
      </c>
      <c r="I74" s="304"/>
      <c r="J74" s="305">
        <f>SUM(J75:J83)</f>
        <v>90.038739177077744</v>
      </c>
      <c r="K74" s="305">
        <f>SUM(K75:K83)</f>
        <v>104.33942862234881</v>
      </c>
      <c r="L74" s="305">
        <f>SUM(L75:L83)</f>
        <v>134.80563013423506</v>
      </c>
      <c r="M74" s="304"/>
      <c r="N74" s="305">
        <f>SUM(N75:N83)</f>
        <v>158.91073266499427</v>
      </c>
      <c r="O74" s="305">
        <f>SUM(O75:O83)</f>
        <v>166.3059044761159</v>
      </c>
      <c r="P74" s="305">
        <f>SUM(P75:P83)</f>
        <v>184.88828483804548</v>
      </c>
      <c r="Q74" s="304"/>
      <c r="R74" s="305">
        <f>SUM(R75:R83)</f>
        <v>30.837152590260658</v>
      </c>
      <c r="S74" s="305">
        <f>SUM(S75:S83)</f>
        <v>32.551344086470777</v>
      </c>
      <c r="T74" s="305">
        <f>SUM(T75:T83)</f>
        <v>38.691144281799481</v>
      </c>
      <c r="U74" s="304"/>
      <c r="V74" s="305">
        <f>SUM(V75:V83)</f>
        <v>36.063467871719581</v>
      </c>
      <c r="W74" s="305">
        <f>SUM(W75:W83)</f>
        <v>37.057591994489478</v>
      </c>
      <c r="X74" s="305">
        <f>SUM(X75:X83)</f>
        <v>42.446854836127194</v>
      </c>
      <c r="Y74" s="304"/>
      <c r="Z74" s="305">
        <f>SUM(Z75:Z83)</f>
        <v>85.096618010756387</v>
      </c>
      <c r="AA74" s="305">
        <f>SUM(AA75:AA83)</f>
        <v>77.964913783924942</v>
      </c>
      <c r="AB74" s="305">
        <f>SUM(AB75:AB83)</f>
        <v>69.782825997058907</v>
      </c>
      <c r="AC74" s="304"/>
      <c r="AD74" s="305">
        <f>SUM(AD75:AD83)</f>
        <v>78.954505352307791</v>
      </c>
      <c r="AE74" s="305">
        <f>SUM(AE75:AE83)</f>
        <v>76.018171899135126</v>
      </c>
      <c r="AF74" s="305">
        <f>SUM(AF75:AF83)</f>
        <v>63.528582861842594</v>
      </c>
      <c r="AG74" s="304"/>
      <c r="AH74" s="305">
        <f>SUM(AH75:AH83)</f>
        <v>54.766981405243101</v>
      </c>
      <c r="AI74" s="305">
        <f>SUM(AI75:AI83)</f>
        <v>55.370884606006619</v>
      </c>
      <c r="AJ74" s="305">
        <f>SUM(AJ75:AJ83)</f>
        <v>45.384060717358068</v>
      </c>
      <c r="AK74" s="304"/>
      <c r="AL74" s="305">
        <f>SUM(AL75:AL83)</f>
        <v>18.216941756083898</v>
      </c>
      <c r="AM74" s="305">
        <f>SUM(AM75:AM83)</f>
        <v>18.265388794714795</v>
      </c>
      <c r="AN74" s="305">
        <f>SUM(AN75:AN83)</f>
        <v>17.78011336976893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86.847856927316187</v>
      </c>
      <c r="C75" s="305">
        <f t="shared" ref="C75:C83" si="77">SUM(G75,K75,O75,S75,W75,AA75,AE75,AI75,AM75)</f>
        <v>90.966776336298551</v>
      </c>
      <c r="D75" s="305">
        <f t="shared" ref="D75:D83" si="78">SUM(H75,L75,P75,T75,X75,AB75,AF75,AJ75,AN75)</f>
        <v>101.77890528665409</v>
      </c>
      <c r="E75" s="304"/>
      <c r="F75" s="304">
        <v>2.2175765191340475</v>
      </c>
      <c r="G75" s="304">
        <v>2.5658609082868407</v>
      </c>
      <c r="H75" s="304">
        <v>3.4700370397727331</v>
      </c>
      <c r="I75" s="304"/>
      <c r="J75" s="304">
        <v>14.665569606658673</v>
      </c>
      <c r="K75" s="304">
        <v>16.79958539305763</v>
      </c>
      <c r="L75" s="304">
        <v>22.510181808609421</v>
      </c>
      <c r="M75" s="304"/>
      <c r="N75" s="304">
        <v>27.09397270097196</v>
      </c>
      <c r="O75" s="304">
        <v>27.900069068771202</v>
      </c>
      <c r="P75" s="304">
        <v>31.755145843204595</v>
      </c>
      <c r="Q75" s="304"/>
      <c r="R75" s="304">
        <v>4.1564791742256011</v>
      </c>
      <c r="S75" s="304">
        <v>4.4905064321843495</v>
      </c>
      <c r="T75" s="304">
        <v>5.232269603888601</v>
      </c>
      <c r="U75" s="304"/>
      <c r="V75" s="304">
        <v>7.3657286777899271</v>
      </c>
      <c r="W75" s="304">
        <v>7.7983853412082986</v>
      </c>
      <c r="X75" s="304">
        <v>9.2303437196366573</v>
      </c>
      <c r="Y75" s="304"/>
      <c r="Z75" s="304">
        <v>13.605703724222511</v>
      </c>
      <c r="AA75" s="304">
        <v>12.755436295593695</v>
      </c>
      <c r="AB75" s="304">
        <v>12.643164136125646</v>
      </c>
      <c r="AC75" s="304"/>
      <c r="AD75" s="304">
        <v>10.364735489416951</v>
      </c>
      <c r="AE75" s="304">
        <v>10.551389021204713</v>
      </c>
      <c r="AF75" s="304">
        <v>9.4225151240906566</v>
      </c>
      <c r="AG75" s="304"/>
      <c r="AH75" s="304">
        <v>5.7722483900755908</v>
      </c>
      <c r="AI75" s="304">
        <v>6.1655650997930573</v>
      </c>
      <c r="AJ75" s="304">
        <v>5.0397924636912155</v>
      </c>
      <c r="AK75" s="304"/>
      <c r="AL75" s="304">
        <v>1.6058426448209182</v>
      </c>
      <c r="AM75" s="304">
        <v>1.9399787761987723</v>
      </c>
      <c r="AN75" s="304">
        <v>2.4754555476345739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147.25431060617336</v>
      </c>
      <c r="C76" s="305">
        <f t="shared" si="77"/>
        <v>160.26734242692919</v>
      </c>
      <c r="D76" s="305">
        <f>SUM(H76,L76,P76,T76,X76,AB76,AF76,AJ76,AN76)</f>
        <v>176.64871403109217</v>
      </c>
      <c r="E76" s="304"/>
      <c r="F76" s="304">
        <v>6.4459136808733284</v>
      </c>
      <c r="G76" s="304">
        <v>7.5065338776712141</v>
      </c>
      <c r="H76" s="304">
        <v>9.4332418966418548</v>
      </c>
      <c r="I76" s="304"/>
      <c r="J76" s="304">
        <v>40.016739286259735</v>
      </c>
      <c r="K76" s="304">
        <v>47.142056098342202</v>
      </c>
      <c r="L76" s="304">
        <v>59.64698828804422</v>
      </c>
      <c r="M76" s="304"/>
      <c r="N76" s="304">
        <v>56.76740617656138</v>
      </c>
      <c r="O76" s="304">
        <v>59.803674061535972</v>
      </c>
      <c r="P76" s="304">
        <v>61.866552904293201</v>
      </c>
      <c r="Q76" s="304"/>
      <c r="R76" s="304">
        <v>5.1577500142570809</v>
      </c>
      <c r="S76" s="304">
        <v>5.393581215413473</v>
      </c>
      <c r="T76" s="304">
        <v>6.1629804184628441</v>
      </c>
      <c r="U76" s="304"/>
      <c r="V76" s="304">
        <v>8.6600573983415536</v>
      </c>
      <c r="W76" s="304">
        <v>8.9140590311936823</v>
      </c>
      <c r="X76" s="304">
        <v>9.8370594723667466</v>
      </c>
      <c r="Y76" s="304"/>
      <c r="Z76" s="304">
        <v>13.475546078785957</v>
      </c>
      <c r="AA76" s="304">
        <v>13.261726170067439</v>
      </c>
      <c r="AB76" s="304">
        <v>12.641056620386522</v>
      </c>
      <c r="AC76" s="304"/>
      <c r="AD76" s="304">
        <v>10.031957862918151</v>
      </c>
      <c r="AE76" s="304">
        <v>10.525468197330772</v>
      </c>
      <c r="AF76" s="304">
        <v>9.8599961504867046</v>
      </c>
      <c r="AG76" s="304"/>
      <c r="AH76" s="304">
        <v>5.3773412101606404</v>
      </c>
      <c r="AI76" s="304">
        <v>5.6603769889692046</v>
      </c>
      <c r="AJ76" s="304">
        <v>4.0368158139940178</v>
      </c>
      <c r="AK76" s="304"/>
      <c r="AL76" s="304">
        <v>1.3215988980155389</v>
      </c>
      <c r="AM76" s="304">
        <v>2.0598667864052347</v>
      </c>
      <c r="AN76" s="304">
        <v>3.1640224664160685</v>
      </c>
    </row>
    <row r="77" spans="1:40" x14ac:dyDescent="0.2">
      <c r="A77" s="13" t="str">
        <f t="shared" si="76"/>
        <v>Associate professional occupations</v>
      </c>
      <c r="B77" s="305">
        <f t="shared" si="79"/>
        <v>109.74437875539519</v>
      </c>
      <c r="C77" s="305">
        <f t="shared" si="77"/>
        <v>105.90615990242422</v>
      </c>
      <c r="D77" s="305">
        <f t="shared" si="78"/>
        <v>112.87638658037805</v>
      </c>
      <c r="E77" s="304"/>
      <c r="F77" s="304">
        <v>2.2041851490158897</v>
      </c>
      <c r="G77" s="304">
        <v>2.4616867545561449</v>
      </c>
      <c r="H77" s="304">
        <v>3.3120364506019815</v>
      </c>
      <c r="I77" s="304"/>
      <c r="J77" s="304">
        <v>22.255030530483765</v>
      </c>
      <c r="K77" s="304">
        <v>24.388883800889079</v>
      </c>
      <c r="L77" s="304">
        <v>31.590624667799009</v>
      </c>
      <c r="M77" s="304"/>
      <c r="N77" s="304">
        <v>38.441436370314243</v>
      </c>
      <c r="O77" s="304">
        <v>37.350092872685174</v>
      </c>
      <c r="P77" s="304">
        <v>39.905297362304033</v>
      </c>
      <c r="Q77" s="304"/>
      <c r="R77" s="304">
        <v>6.7216985565950012</v>
      </c>
      <c r="S77" s="304">
        <v>6.5404591755439228</v>
      </c>
      <c r="T77" s="304">
        <v>7.6607372696667468</v>
      </c>
      <c r="U77" s="304"/>
      <c r="V77" s="304">
        <v>6.7428715861582003</v>
      </c>
      <c r="W77" s="304">
        <v>6.1659112185477953</v>
      </c>
      <c r="X77" s="304">
        <v>6.1808889479618729</v>
      </c>
      <c r="Y77" s="304"/>
      <c r="Z77" s="304">
        <v>14.754491318500838</v>
      </c>
      <c r="AA77" s="304">
        <v>12.246687588203079</v>
      </c>
      <c r="AB77" s="304">
        <v>10.201774791893156</v>
      </c>
      <c r="AC77" s="304"/>
      <c r="AD77" s="304">
        <v>10.185899362974876</v>
      </c>
      <c r="AE77" s="304">
        <v>8.4968944904161727</v>
      </c>
      <c r="AF77" s="304">
        <v>6.127086210267759</v>
      </c>
      <c r="AG77" s="304"/>
      <c r="AH77" s="304">
        <v>6.6857091538230833</v>
      </c>
      <c r="AI77" s="304">
        <v>6.0938142990752677</v>
      </c>
      <c r="AJ77" s="304">
        <v>4.6743199590569482</v>
      </c>
      <c r="AK77" s="304"/>
      <c r="AL77" s="304">
        <v>1.7530567275292881</v>
      </c>
      <c r="AM77" s="304">
        <v>2.1617297025076114</v>
      </c>
      <c r="AN77" s="304">
        <v>3.2236209208265367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68.023076695831648</v>
      </c>
      <c r="C78" s="305">
        <f t="shared" si="77"/>
        <v>62.417985113186447</v>
      </c>
      <c r="D78" s="305">
        <f t="shared" si="78"/>
        <v>57.719968316929993</v>
      </c>
      <c r="E78" s="304"/>
      <c r="F78" s="304">
        <v>0.46969548438463998</v>
      </c>
      <c r="G78" s="304">
        <v>0.5471919615301879</v>
      </c>
      <c r="H78" s="304">
        <v>0.72594128218512388</v>
      </c>
      <c r="I78" s="304"/>
      <c r="J78" s="304">
        <v>5.6035786820141622</v>
      </c>
      <c r="K78" s="304">
        <v>6.5134793671682614</v>
      </c>
      <c r="L78" s="304">
        <v>8.4421378470979054</v>
      </c>
      <c r="M78" s="304"/>
      <c r="N78" s="304">
        <v>16.596639044055163</v>
      </c>
      <c r="O78" s="304">
        <v>17.792129930945705</v>
      </c>
      <c r="P78" s="304">
        <v>22.407387718174924</v>
      </c>
      <c r="Q78" s="304"/>
      <c r="R78" s="304">
        <v>5.1272466934862733</v>
      </c>
      <c r="S78" s="304">
        <v>5.1970959530239087</v>
      </c>
      <c r="T78" s="304">
        <v>5.8989425626021053</v>
      </c>
      <c r="U78" s="304"/>
      <c r="V78" s="304">
        <v>5.4923489559616439</v>
      </c>
      <c r="W78" s="304">
        <v>5.5730114225940257</v>
      </c>
      <c r="X78" s="304">
        <v>6.3239996504474201</v>
      </c>
      <c r="Y78" s="304"/>
      <c r="Z78" s="304">
        <v>12.03379205312403</v>
      </c>
      <c r="AA78" s="304">
        <v>9.377837639933345</v>
      </c>
      <c r="AB78" s="304">
        <v>4.6563773055612616</v>
      </c>
      <c r="AC78" s="304"/>
      <c r="AD78" s="304">
        <v>13.067657349668869</v>
      </c>
      <c r="AE78" s="304">
        <v>10.271832961792276</v>
      </c>
      <c r="AF78" s="304">
        <v>5.5372117319132261</v>
      </c>
      <c r="AG78" s="304"/>
      <c r="AH78" s="304">
        <v>6.907578634079889</v>
      </c>
      <c r="AI78" s="304">
        <v>4.3306079019752053</v>
      </c>
      <c r="AJ78" s="304">
        <v>1.2107586295922765</v>
      </c>
      <c r="AK78" s="304"/>
      <c r="AL78" s="304">
        <v>2.7245397990569846</v>
      </c>
      <c r="AM78" s="304">
        <v>2.8147979742235343</v>
      </c>
      <c r="AN78" s="304">
        <v>2.5172115893557461</v>
      </c>
    </row>
    <row r="79" spans="1:40" x14ac:dyDescent="0.2">
      <c r="A79" s="13" t="str">
        <f t="shared" si="76"/>
        <v>Skilled trades occupations</v>
      </c>
      <c r="B79" s="305">
        <f t="shared" si="79"/>
        <v>20.701153839101334</v>
      </c>
      <c r="C79" s="305">
        <f t="shared" si="77"/>
        <v>22.783875295836996</v>
      </c>
      <c r="D79" s="305">
        <f t="shared" si="78"/>
        <v>24.768964880790236</v>
      </c>
      <c r="E79" s="304"/>
      <c r="F79" s="304">
        <v>0.12564090676771369</v>
      </c>
      <c r="G79" s="304">
        <v>0.16121390739524211</v>
      </c>
      <c r="H79" s="304">
        <v>0.22193427734882493</v>
      </c>
      <c r="I79" s="304"/>
      <c r="J79" s="304">
        <v>1.310369548103927</v>
      </c>
      <c r="K79" s="304">
        <v>1.7360278791899983</v>
      </c>
      <c r="L79" s="304">
        <v>2.4937471530662303</v>
      </c>
      <c r="M79" s="304"/>
      <c r="N79" s="304">
        <v>3.463591636280273</v>
      </c>
      <c r="O79" s="304">
        <v>4.0779624156563177</v>
      </c>
      <c r="P79" s="304">
        <v>5.3181579555300731</v>
      </c>
      <c r="Q79" s="304"/>
      <c r="R79" s="304">
        <v>1.3218251604892588</v>
      </c>
      <c r="S79" s="304">
        <v>1.4408292436324619</v>
      </c>
      <c r="T79" s="304">
        <v>1.9092307990476114</v>
      </c>
      <c r="U79" s="304"/>
      <c r="V79" s="304">
        <v>1.4899551384592677</v>
      </c>
      <c r="W79" s="304">
        <v>1.5710515083377832</v>
      </c>
      <c r="X79" s="304">
        <v>1.8641085359032192</v>
      </c>
      <c r="Y79" s="304"/>
      <c r="Z79" s="304">
        <v>4.617139279303319</v>
      </c>
      <c r="AA79" s="304">
        <v>4.524033833892986</v>
      </c>
      <c r="AB79" s="304">
        <v>4.1953731833995143</v>
      </c>
      <c r="AC79" s="304"/>
      <c r="AD79" s="304">
        <v>4.5404107990632303</v>
      </c>
      <c r="AE79" s="304">
        <v>4.7940888577519178</v>
      </c>
      <c r="AF79" s="304">
        <v>4.5189273890117647</v>
      </c>
      <c r="AG79" s="304"/>
      <c r="AH79" s="304">
        <v>2.4675574692853752</v>
      </c>
      <c r="AI79" s="304">
        <v>2.7164034389398624</v>
      </c>
      <c r="AJ79" s="304">
        <v>2.3763300552022941</v>
      </c>
      <c r="AK79" s="304"/>
      <c r="AL79" s="304">
        <v>1.3646639013489699</v>
      </c>
      <c r="AM79" s="304">
        <v>1.7622642110404276</v>
      </c>
      <c r="AN79" s="304">
        <v>1.8711555322807041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42.452135667849504</v>
      </c>
      <c r="C80" s="305">
        <f t="shared" si="77"/>
        <v>44.08066809915784</v>
      </c>
      <c r="D80" s="305">
        <f t="shared" si="78"/>
        <v>45.792969851980274</v>
      </c>
      <c r="E80" s="304"/>
      <c r="F80" s="304">
        <v>4.6123727445080531E-2</v>
      </c>
      <c r="G80" s="304">
        <v>6.0881329897957949E-2</v>
      </c>
      <c r="H80" s="304">
        <v>9.4127803096902815E-2</v>
      </c>
      <c r="I80" s="304"/>
      <c r="J80" s="304">
        <v>2.2540111427348064</v>
      </c>
      <c r="K80" s="304">
        <v>2.8569160444318227</v>
      </c>
      <c r="L80" s="304">
        <v>3.8012609066811343</v>
      </c>
      <c r="M80" s="304"/>
      <c r="N80" s="304">
        <v>6.524361095367091</v>
      </c>
      <c r="O80" s="304">
        <v>7.9336665448686885</v>
      </c>
      <c r="P80" s="304">
        <v>10.13893875668084</v>
      </c>
      <c r="Q80" s="304"/>
      <c r="R80" s="304">
        <v>3.8767874943077789</v>
      </c>
      <c r="S80" s="304">
        <v>4.2740830394989642</v>
      </c>
      <c r="T80" s="304">
        <v>5.1564901312731983</v>
      </c>
      <c r="U80" s="304"/>
      <c r="V80" s="304">
        <v>3.0198106079726457</v>
      </c>
      <c r="W80" s="304">
        <v>3.4681141672217106</v>
      </c>
      <c r="X80" s="304">
        <v>4.6821760548569404</v>
      </c>
      <c r="Y80" s="304"/>
      <c r="Z80" s="304">
        <v>11.520078056359134</v>
      </c>
      <c r="AA80" s="304">
        <v>10.977873548727986</v>
      </c>
      <c r="AB80" s="304">
        <v>10.374965728214139</v>
      </c>
      <c r="AC80" s="304"/>
      <c r="AD80" s="304">
        <v>8.7069688773384684</v>
      </c>
      <c r="AE80" s="304">
        <v>7.8014902760242473</v>
      </c>
      <c r="AF80" s="304">
        <v>5.8164340859394823</v>
      </c>
      <c r="AG80" s="304"/>
      <c r="AH80" s="304">
        <v>5.2971247867582116</v>
      </c>
      <c r="AI80" s="304">
        <v>5.4343364890133072</v>
      </c>
      <c r="AJ80" s="304">
        <v>4.311210853696279</v>
      </c>
      <c r="AK80" s="304"/>
      <c r="AL80" s="304">
        <v>1.2068698795662944</v>
      </c>
      <c r="AM80" s="304">
        <v>1.2733066594731537</v>
      </c>
      <c r="AN80" s="304">
        <v>1.4173655315413591</v>
      </c>
    </row>
    <row r="81" spans="1:40" x14ac:dyDescent="0.2">
      <c r="A81" s="13" t="str">
        <f t="shared" si="76"/>
        <v>Sales and customer service occupations</v>
      </c>
      <c r="B81" s="305">
        <f t="shared" si="79"/>
        <v>25.907277687954359</v>
      </c>
      <c r="C81" s="305">
        <f t="shared" si="77"/>
        <v>28.394887412424737</v>
      </c>
      <c r="D81" s="305">
        <f t="shared" si="78"/>
        <v>30.030426026009359</v>
      </c>
      <c r="E81" s="304"/>
      <c r="F81" s="304">
        <v>0.19245326971550702</v>
      </c>
      <c r="G81" s="304">
        <v>0.24135509462906035</v>
      </c>
      <c r="H81" s="304">
        <v>0.30898980479825255</v>
      </c>
      <c r="I81" s="304"/>
      <c r="J81" s="304">
        <v>1.7680965551328822</v>
      </c>
      <c r="K81" s="304">
        <v>2.2291503889331139</v>
      </c>
      <c r="L81" s="304">
        <v>2.9895957083146865</v>
      </c>
      <c r="M81" s="304"/>
      <c r="N81" s="304">
        <v>5.5418824144263672</v>
      </c>
      <c r="O81" s="304">
        <v>6.3515515571988068</v>
      </c>
      <c r="P81" s="304">
        <v>7.6173708034864998</v>
      </c>
      <c r="Q81" s="304"/>
      <c r="R81" s="304">
        <v>1.6061844717799634</v>
      </c>
      <c r="S81" s="304">
        <v>1.8175323738044584</v>
      </c>
      <c r="T81" s="304">
        <v>2.2609943934636689</v>
      </c>
      <c r="U81" s="304"/>
      <c r="V81" s="304">
        <v>1.7302045816863756</v>
      </c>
      <c r="W81" s="304">
        <v>1.9751697889564956</v>
      </c>
      <c r="X81" s="304">
        <v>2.2795463887068901</v>
      </c>
      <c r="Y81" s="304"/>
      <c r="Z81" s="304">
        <v>5.3324125563768376</v>
      </c>
      <c r="AA81" s="304">
        <v>5.2899801438488412</v>
      </c>
      <c r="AB81" s="304">
        <v>4.7157916361534342</v>
      </c>
      <c r="AC81" s="304"/>
      <c r="AD81" s="304">
        <v>6.0644536373192404</v>
      </c>
      <c r="AE81" s="304">
        <v>6.6795762550084019</v>
      </c>
      <c r="AF81" s="304">
        <v>6.119916779120163</v>
      </c>
      <c r="AG81" s="304"/>
      <c r="AH81" s="304">
        <v>2.7535508709290686</v>
      </c>
      <c r="AI81" s="304">
        <v>2.7132317365175069</v>
      </c>
      <c r="AJ81" s="304">
        <v>2.3701366335484626</v>
      </c>
      <c r="AK81" s="304"/>
      <c r="AL81" s="304">
        <v>0.91803933058811804</v>
      </c>
      <c r="AM81" s="304">
        <v>1.097340073528053</v>
      </c>
      <c r="AN81" s="304">
        <v>1.3680838784173017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10.083862224584609</v>
      </c>
      <c r="C82" s="305">
        <f t="shared" si="77"/>
        <v>11.452528995432059</v>
      </c>
      <c r="D82" s="305">
        <f t="shared" si="78"/>
        <v>11.815024011375275</v>
      </c>
      <c r="E82" s="304"/>
      <c r="F82" s="304">
        <v>3.578029880528559E-2</v>
      </c>
      <c r="G82" s="304">
        <v>5.247762831633615E-2</v>
      </c>
      <c r="H82" s="304">
        <v>6.8708340119892103E-2</v>
      </c>
      <c r="I82" s="304"/>
      <c r="J82" s="304">
        <v>0.57370297055625386</v>
      </c>
      <c r="K82" s="304">
        <v>0.71691387827192876</v>
      </c>
      <c r="L82" s="304">
        <v>1.0172451398807039</v>
      </c>
      <c r="M82" s="304"/>
      <c r="N82" s="304">
        <v>0.91565809998002667</v>
      </c>
      <c r="O82" s="304">
        <v>1.144807921957621</v>
      </c>
      <c r="P82" s="304">
        <v>1.3755897493099352</v>
      </c>
      <c r="Q82" s="304"/>
      <c r="R82" s="304">
        <v>0.31120085575424539</v>
      </c>
      <c r="S82" s="304">
        <v>0.39445940614408415</v>
      </c>
      <c r="T82" s="304">
        <v>0.53512935506274051</v>
      </c>
      <c r="U82" s="304"/>
      <c r="V82" s="304">
        <v>0.33969730049938524</v>
      </c>
      <c r="W82" s="304">
        <v>0.38638055136489918</v>
      </c>
      <c r="X82" s="304">
        <v>0.47682348720304318</v>
      </c>
      <c r="Y82" s="304"/>
      <c r="Z82" s="304">
        <v>2.5935027838998708</v>
      </c>
      <c r="AA82" s="304">
        <v>2.981503430353595</v>
      </c>
      <c r="AB82" s="304">
        <v>3.6244734018994005</v>
      </c>
      <c r="AC82" s="304"/>
      <c r="AD82" s="304">
        <v>1.9773334967635423</v>
      </c>
      <c r="AE82" s="304">
        <v>2.1966064437644941</v>
      </c>
      <c r="AF82" s="304">
        <v>2.139445974245942</v>
      </c>
      <c r="AG82" s="304"/>
      <c r="AH82" s="304">
        <v>1.9447418751329082</v>
      </c>
      <c r="AI82" s="304">
        <v>2.0398066713341412</v>
      </c>
      <c r="AJ82" s="304">
        <v>1.357419584387128</v>
      </c>
      <c r="AK82" s="304"/>
      <c r="AL82" s="304">
        <v>1.3922445431930903</v>
      </c>
      <c r="AM82" s="304">
        <v>1.539573063924961</v>
      </c>
      <c r="AN82" s="304">
        <v>1.2201889792664895</v>
      </c>
    </row>
    <row r="83" spans="1:40" x14ac:dyDescent="0.2">
      <c r="A83" s="39" t="str">
        <f t="shared" si="76"/>
        <v>Elementary occupations</v>
      </c>
      <c r="B83" s="307">
        <f t="shared" si="79"/>
        <v>53.682947595793749</v>
      </c>
      <c r="C83" s="307">
        <f t="shared" si="77"/>
        <v>55.293776418309719</v>
      </c>
      <c r="D83" s="307">
        <f t="shared" si="78"/>
        <v>53.640641014790809</v>
      </c>
      <c r="E83" s="307"/>
      <c r="F83" s="307">
        <v>7.4492135415013316E-2</v>
      </c>
      <c r="G83" s="307">
        <v>9.3170274510337811E-2</v>
      </c>
      <c r="H83" s="307">
        <v>0.12948606919894651</v>
      </c>
      <c r="I83" s="307"/>
      <c r="J83" s="307">
        <v>1.5916408551335466</v>
      </c>
      <c r="K83" s="307">
        <v>1.956415772064765</v>
      </c>
      <c r="L83" s="307">
        <v>2.3138486147417523</v>
      </c>
      <c r="M83" s="307"/>
      <c r="N83" s="307">
        <v>3.5657851270377758</v>
      </c>
      <c r="O83" s="307">
        <v>3.9519501024964625</v>
      </c>
      <c r="P83" s="307">
        <v>4.5038437450614044</v>
      </c>
      <c r="Q83" s="307"/>
      <c r="R83" s="307">
        <v>2.5579801693654556</v>
      </c>
      <c r="S83" s="307">
        <v>3.0027972472251552</v>
      </c>
      <c r="T83" s="307">
        <v>3.8743697483319588</v>
      </c>
      <c r="U83" s="307"/>
      <c r="V83" s="307">
        <v>1.222793624850574</v>
      </c>
      <c r="W83" s="307">
        <v>1.2055089650647863</v>
      </c>
      <c r="X83" s="307">
        <v>1.5719085790444138</v>
      </c>
      <c r="Y83" s="307"/>
      <c r="Z83" s="307">
        <v>7.1639521601838991</v>
      </c>
      <c r="AA83" s="307">
        <v>6.5498351333039651</v>
      </c>
      <c r="AB83" s="307">
        <v>6.7298491934258333</v>
      </c>
      <c r="AC83" s="307"/>
      <c r="AD83" s="307">
        <v>14.015088476844461</v>
      </c>
      <c r="AE83" s="307">
        <v>14.700825395842136</v>
      </c>
      <c r="AF83" s="307">
        <v>13.987049416766896</v>
      </c>
      <c r="AG83" s="307"/>
      <c r="AH83" s="307">
        <v>17.561129014998333</v>
      </c>
      <c r="AI83" s="307">
        <v>20.21674198038906</v>
      </c>
      <c r="AJ83" s="307">
        <v>20.007276724189452</v>
      </c>
      <c r="AK83" s="307"/>
      <c r="AL83" s="307">
        <v>5.9300860319646951</v>
      </c>
      <c r="AM83" s="307">
        <v>3.6165315474130502</v>
      </c>
      <c r="AN83" s="307">
        <v>0.52300892403014976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502.3300000000001</v>
      </c>
      <c r="C92" s="305">
        <f>SUM(C93:C101)</f>
        <v>517.70900000000017</v>
      </c>
      <c r="D92" s="305">
        <f>SUM(D93:D101)</f>
        <v>537.01800000000003</v>
      </c>
      <c r="E92" s="304"/>
      <c r="F92" s="305">
        <f>SUM(F93:F101)</f>
        <v>15.742149945931276</v>
      </c>
      <c r="G92" s="305">
        <f>SUM(G93:G101)</f>
        <v>18.184617238242105</v>
      </c>
      <c r="H92" s="305">
        <f>SUM(H93:H101)</f>
        <v>22.594210060937389</v>
      </c>
      <c r="I92" s="304"/>
      <c r="J92" s="305">
        <f>SUM(J93:J101)</f>
        <v>94.523366547681945</v>
      </c>
      <c r="K92" s="305">
        <f>SUM(K93:K101)</f>
        <v>107.86206529582648</v>
      </c>
      <c r="L92" s="305">
        <f>SUM(L93:L101)</f>
        <v>129.14359904219671</v>
      </c>
      <c r="M92" s="304"/>
      <c r="N92" s="305">
        <f>SUM(N93:N101)</f>
        <v>125.13523141293108</v>
      </c>
      <c r="O92" s="305">
        <f>SUM(O93:O101)</f>
        <v>136.06031790560195</v>
      </c>
      <c r="P92" s="305">
        <f>SUM(P93:P101)</f>
        <v>154.52079173728143</v>
      </c>
      <c r="Q92" s="304"/>
      <c r="R92" s="305">
        <f>SUM(R93:R101)</f>
        <v>48.131206199278232</v>
      </c>
      <c r="S92" s="305">
        <f>SUM(S93:S101)</f>
        <v>43.960873710228476</v>
      </c>
      <c r="T92" s="305">
        <f>SUM(T93:T101)</f>
        <v>41.180637191100402</v>
      </c>
      <c r="U92" s="304"/>
      <c r="V92" s="305">
        <f>SUM(V93:V101)</f>
        <v>24.972352669824726</v>
      </c>
      <c r="W92" s="305">
        <f>SUM(W93:W101)</f>
        <v>25.767378861997042</v>
      </c>
      <c r="X92" s="305">
        <f>SUM(X93:X101)</f>
        <v>27.888837610133798</v>
      </c>
      <c r="Y92" s="304"/>
      <c r="Z92" s="305">
        <f>SUM(Z93:Z101)</f>
        <v>97.347673765642142</v>
      </c>
      <c r="AA92" s="305">
        <f>SUM(AA93:AA101)</f>
        <v>99.248272627214718</v>
      </c>
      <c r="AB92" s="305">
        <f>SUM(AB93:AB101)</f>
        <v>100.36211569581346</v>
      </c>
      <c r="AC92" s="304"/>
      <c r="AD92" s="305">
        <f>SUM(AD93:AD101)</f>
        <v>67.17677992731214</v>
      </c>
      <c r="AE92" s="305">
        <f>SUM(AE93:AE101)</f>
        <v>63.71499829316457</v>
      </c>
      <c r="AF92" s="305">
        <f>SUM(AF93:AF101)</f>
        <v>46.389608507639721</v>
      </c>
      <c r="AG92" s="304"/>
      <c r="AH92" s="305">
        <f>SUM(AH93:AH101)</f>
        <v>24.569765386366818</v>
      </c>
      <c r="AI92" s="305">
        <f>SUM(AI93:AI101)</f>
        <v>18.618632372741555</v>
      </c>
      <c r="AJ92" s="305">
        <f>SUM(AJ93:AJ101)</f>
        <v>9.5496659463850726</v>
      </c>
      <c r="AK92" s="304"/>
      <c r="AL92" s="305">
        <f>SUM(AL93:AL101)</f>
        <v>4.731474145031866</v>
      </c>
      <c r="AM92" s="305">
        <f>SUM(AM93:AM101)</f>
        <v>4.2918436949832479</v>
      </c>
      <c r="AN92" s="305">
        <f>SUM(AN93:AN101)</f>
        <v>5.3885342085121497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26.504076806245557</v>
      </c>
      <c r="C93" s="305">
        <f t="shared" ref="C93:D93" si="81">SUM(G93,K93,O93,S93,W93,AA93,AE93,AI93,AM93)</f>
        <v>26.843370331764955</v>
      </c>
      <c r="D93" s="305">
        <f t="shared" si="81"/>
        <v>29.635249675715027</v>
      </c>
      <c r="E93" s="304"/>
      <c r="F93" s="304">
        <v>0.57811502512711688</v>
      </c>
      <c r="G93" s="304">
        <v>0.63522916796889284</v>
      </c>
      <c r="H93" s="304">
        <v>0.82421655702769037</v>
      </c>
      <c r="I93" s="304"/>
      <c r="J93" s="304">
        <v>5.6109864951004829</v>
      </c>
      <c r="K93" s="304">
        <v>6.0337897621849041</v>
      </c>
      <c r="L93" s="304">
        <v>7.23752019291768</v>
      </c>
      <c r="M93" s="304"/>
      <c r="N93" s="304">
        <v>8.0483990408278494</v>
      </c>
      <c r="O93" s="304">
        <v>8.3713404604546202</v>
      </c>
      <c r="P93" s="304">
        <v>9.8921050987051409</v>
      </c>
      <c r="Q93" s="304"/>
      <c r="R93" s="304">
        <v>4.5161121151480472</v>
      </c>
      <c r="S93" s="304">
        <v>4.5315518246880453</v>
      </c>
      <c r="T93" s="304">
        <v>4.976294246074942</v>
      </c>
      <c r="U93" s="304"/>
      <c r="V93" s="304">
        <v>1.2172719740175166</v>
      </c>
      <c r="W93" s="304">
        <v>1.11081713405184</v>
      </c>
      <c r="X93" s="304">
        <v>1.1030418558747106</v>
      </c>
      <c r="Y93" s="304"/>
      <c r="Z93" s="304">
        <v>3.8414255547971092</v>
      </c>
      <c r="AA93" s="304">
        <v>3.4467778456445179</v>
      </c>
      <c r="AB93" s="304">
        <v>3.1534961151279743</v>
      </c>
      <c r="AC93" s="304"/>
      <c r="AD93" s="304">
        <v>1.6632021107314037</v>
      </c>
      <c r="AE93" s="304">
        <v>1.5820190290684524</v>
      </c>
      <c r="AF93" s="304">
        <v>1.3236637657945665</v>
      </c>
      <c r="AG93" s="304"/>
      <c r="AH93" s="304">
        <v>0.65483820110313418</v>
      </c>
      <c r="AI93" s="304">
        <v>0.60400960468843545</v>
      </c>
      <c r="AJ93" s="304">
        <v>0.44274817637778163</v>
      </c>
      <c r="AK93" s="304"/>
      <c r="AL93" s="304">
        <v>0.37372628939289582</v>
      </c>
      <c r="AM93" s="304">
        <v>0.52783550301524618</v>
      </c>
      <c r="AN93" s="304">
        <v>0.68216366781453797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183.04584761779486</v>
      </c>
      <c r="C94" s="305">
        <f t="shared" ref="C94:C101" si="83">SUM(G94,K94,O94,S94,W94,AA94,AE94,AI94,AM94)</f>
        <v>192.66705479497671</v>
      </c>
      <c r="D94" s="305">
        <f t="shared" ref="D94:D101" si="84">SUM(H94,L94,P94,T94,X94,AB94,AF94,AJ94,AN94)</f>
        <v>209.6812575581103</v>
      </c>
      <c r="E94" s="305"/>
      <c r="F94" s="304">
        <v>13.755745254371162</v>
      </c>
      <c r="G94" s="304">
        <v>15.854045399834094</v>
      </c>
      <c r="H94" s="304">
        <v>19.447702957322544</v>
      </c>
      <c r="I94" s="304"/>
      <c r="J94" s="304">
        <v>67.182605095479843</v>
      </c>
      <c r="K94" s="304">
        <v>75.675109242818323</v>
      </c>
      <c r="L94" s="304">
        <v>88.879650217445501</v>
      </c>
      <c r="M94" s="304"/>
      <c r="N94" s="304">
        <v>63.685306015265581</v>
      </c>
      <c r="O94" s="304">
        <v>66.850979463372667</v>
      </c>
      <c r="P94" s="304">
        <v>72.148965714811013</v>
      </c>
      <c r="Q94" s="304"/>
      <c r="R94" s="304">
        <v>12.601549611610038</v>
      </c>
      <c r="S94" s="304">
        <v>7.9431231165280227</v>
      </c>
      <c r="T94" s="304">
        <v>4.1534279284456579</v>
      </c>
      <c r="U94" s="304"/>
      <c r="V94" s="304">
        <v>4.1829638992837594</v>
      </c>
      <c r="W94" s="304">
        <v>4.1856462427781098</v>
      </c>
      <c r="X94" s="304">
        <v>4.4636375349228778</v>
      </c>
      <c r="Y94" s="304"/>
      <c r="Z94" s="304">
        <v>11.034520368417699</v>
      </c>
      <c r="AA94" s="304">
        <v>11.24820590740358</v>
      </c>
      <c r="AB94" s="304">
        <v>12.070696185083346</v>
      </c>
      <c r="AC94" s="304"/>
      <c r="AD94" s="304">
        <v>6.3668813115184921</v>
      </c>
      <c r="AE94" s="304">
        <v>6.1521177318913525</v>
      </c>
      <c r="AF94" s="304">
        <v>4.6792942071977874</v>
      </c>
      <c r="AG94" s="304"/>
      <c r="AH94" s="304">
        <v>3.7248723931308065</v>
      </c>
      <c r="AI94" s="304">
        <v>3.9763743810241596</v>
      </c>
      <c r="AJ94" s="304">
        <v>2.6709691816818322</v>
      </c>
      <c r="AK94" s="304"/>
      <c r="AL94" s="304">
        <v>0.51140366871751308</v>
      </c>
      <c r="AM94" s="304">
        <v>0.78145330932637591</v>
      </c>
      <c r="AN94" s="304">
        <v>1.1669136311997563</v>
      </c>
    </row>
    <row r="95" spans="1:40" x14ac:dyDescent="0.2">
      <c r="A95" s="13" t="str">
        <f t="shared" si="80"/>
        <v>Associate professional occupations</v>
      </c>
      <c r="B95" s="305">
        <f t="shared" si="82"/>
        <v>77.252377256102605</v>
      </c>
      <c r="C95" s="305">
        <f t="shared" si="83"/>
        <v>79.046906647381434</v>
      </c>
      <c r="D95" s="305">
        <f t="shared" si="84"/>
        <v>84.766091632572895</v>
      </c>
      <c r="E95" s="305"/>
      <c r="F95" s="304">
        <v>0.74151225449012292</v>
      </c>
      <c r="G95" s="304">
        <v>0.89323586094802143</v>
      </c>
      <c r="H95" s="304">
        <v>1.2517154609048988</v>
      </c>
      <c r="I95" s="304"/>
      <c r="J95" s="304">
        <v>10.506301330797044</v>
      </c>
      <c r="K95" s="304">
        <v>11.887840170025413</v>
      </c>
      <c r="L95" s="304">
        <v>14.972195054896705</v>
      </c>
      <c r="M95" s="304"/>
      <c r="N95" s="304">
        <v>23.270856208852031</v>
      </c>
      <c r="O95" s="304">
        <v>25.792704176624021</v>
      </c>
      <c r="P95" s="304">
        <v>31.438424606871244</v>
      </c>
      <c r="Q95" s="304"/>
      <c r="R95" s="304">
        <v>9.494110617676311</v>
      </c>
      <c r="S95" s="304">
        <v>8.2097836995032765</v>
      </c>
      <c r="T95" s="304">
        <v>7.3097121113106294</v>
      </c>
      <c r="U95" s="304"/>
      <c r="V95" s="304">
        <v>4.6145588163352</v>
      </c>
      <c r="W95" s="304">
        <v>4.3494141551877545</v>
      </c>
      <c r="X95" s="304">
        <v>4.7480976933626859</v>
      </c>
      <c r="Y95" s="304"/>
      <c r="Z95" s="304">
        <v>14.438835061522404</v>
      </c>
      <c r="AA95" s="304">
        <v>14.08138077978016</v>
      </c>
      <c r="AB95" s="304">
        <v>14.475566652802444</v>
      </c>
      <c r="AC95" s="304"/>
      <c r="AD95" s="304">
        <v>9.3462653135958664</v>
      </c>
      <c r="AE95" s="304">
        <v>8.9775245888131412</v>
      </c>
      <c r="AF95" s="304">
        <v>6.8061472978963522</v>
      </c>
      <c r="AG95" s="304"/>
      <c r="AH95" s="304">
        <v>4.221916470622741</v>
      </c>
      <c r="AI95" s="304">
        <v>4.1693773265013343</v>
      </c>
      <c r="AJ95" s="304">
        <v>2.6260053724375356</v>
      </c>
      <c r="AK95" s="304"/>
      <c r="AL95" s="304">
        <v>0.61802118221088487</v>
      </c>
      <c r="AM95" s="304">
        <v>0.68564588999832721</v>
      </c>
      <c r="AN95" s="304">
        <v>1.1382273820903883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55.090843825197624</v>
      </c>
      <c r="C96" s="305">
        <f t="shared" si="83"/>
        <v>50.143105370368666</v>
      </c>
      <c r="D96" s="305">
        <f t="shared" si="84"/>
        <v>37.712045453934238</v>
      </c>
      <c r="E96" s="305"/>
      <c r="F96" s="304">
        <v>0.38556189056128043</v>
      </c>
      <c r="G96" s="304">
        <v>0.43147629306962415</v>
      </c>
      <c r="H96" s="304">
        <v>0.58164066850815643</v>
      </c>
      <c r="I96" s="304"/>
      <c r="J96" s="304">
        <v>4.3385466843460385</v>
      </c>
      <c r="K96" s="304">
        <v>5.2279163604235439</v>
      </c>
      <c r="L96" s="304">
        <v>5.7105640617804525</v>
      </c>
      <c r="M96" s="304"/>
      <c r="N96" s="304">
        <v>10.856318818661475</v>
      </c>
      <c r="O96" s="304">
        <v>11.871884271256611</v>
      </c>
      <c r="P96" s="304">
        <v>13.122809889031064</v>
      </c>
      <c r="Q96" s="304"/>
      <c r="R96" s="304">
        <v>6.6677599944339541</v>
      </c>
      <c r="S96" s="304">
        <v>7.5593371089247938</v>
      </c>
      <c r="T96" s="304">
        <v>8.45125311683619</v>
      </c>
      <c r="U96" s="304"/>
      <c r="V96" s="304">
        <v>4.129568255398457</v>
      </c>
      <c r="W96" s="304">
        <v>4.2301613457357172</v>
      </c>
      <c r="X96" s="304">
        <v>4.2209037315384643</v>
      </c>
      <c r="Y96" s="304"/>
      <c r="Z96" s="304">
        <v>12.256579533390246</v>
      </c>
      <c r="AA96" s="304">
        <v>11.412813949069692</v>
      </c>
      <c r="AB96" s="304">
        <v>4.38711390870718</v>
      </c>
      <c r="AC96" s="304"/>
      <c r="AD96" s="304">
        <v>10.255320849411488</v>
      </c>
      <c r="AE96" s="304">
        <v>7.3086040205243163</v>
      </c>
      <c r="AF96" s="304">
        <v>1.1705217677446498</v>
      </c>
      <c r="AG96" s="304"/>
      <c r="AH96" s="304">
        <v>5.5375185169565659</v>
      </c>
      <c r="AI96" s="304">
        <v>1.9545947132260402</v>
      </c>
      <c r="AJ96" s="304">
        <v>1.1730823776131454E-2</v>
      </c>
      <c r="AK96" s="304"/>
      <c r="AL96" s="304">
        <v>0.66366928203811337</v>
      </c>
      <c r="AM96" s="304">
        <v>0.14631730813833124</v>
      </c>
      <c r="AN96" s="304">
        <v>5.550748601194911E-2</v>
      </c>
    </row>
    <row r="97" spans="1:40" x14ac:dyDescent="0.2">
      <c r="A97" s="13" t="str">
        <f t="shared" si="80"/>
        <v>Skilled trades occupations</v>
      </c>
      <c r="B97" s="305">
        <f t="shared" si="82"/>
        <v>5.5784054871044884</v>
      </c>
      <c r="C97" s="305">
        <f t="shared" si="83"/>
        <v>5.3505023672134371</v>
      </c>
      <c r="D97" s="305">
        <f t="shared" si="84"/>
        <v>4.7148596456630028</v>
      </c>
      <c r="E97" s="304"/>
      <c r="F97" s="304">
        <v>5.9624926156074093E-2</v>
      </c>
      <c r="G97" s="304">
        <v>7.0793040731551418E-2</v>
      </c>
      <c r="H97" s="304">
        <v>8.9749323076967299E-2</v>
      </c>
      <c r="I97" s="304"/>
      <c r="J97" s="304">
        <v>0.17404948926931943</v>
      </c>
      <c r="K97" s="304">
        <v>0.2281384950776994</v>
      </c>
      <c r="L97" s="304">
        <v>0.37840769990232359</v>
      </c>
      <c r="M97" s="304"/>
      <c r="N97" s="304">
        <v>0.75847035581927436</v>
      </c>
      <c r="O97" s="304">
        <v>0.90668084045160491</v>
      </c>
      <c r="P97" s="304">
        <v>1.005756713483249</v>
      </c>
      <c r="Q97" s="304"/>
      <c r="R97" s="304">
        <v>0.29335011941301808</v>
      </c>
      <c r="S97" s="304">
        <v>0.31072657782552898</v>
      </c>
      <c r="T97" s="304">
        <v>0.35004324862506458</v>
      </c>
      <c r="U97" s="304"/>
      <c r="V97" s="304">
        <v>0.2864739057825551</v>
      </c>
      <c r="W97" s="304">
        <v>0.30832178030247703</v>
      </c>
      <c r="X97" s="304">
        <v>0.40216745964056311</v>
      </c>
      <c r="Y97" s="304"/>
      <c r="Z97" s="304">
        <v>1.3012503452965631</v>
      </c>
      <c r="AA97" s="304">
        <v>1.0653374393514758</v>
      </c>
      <c r="AB97" s="304">
        <v>0.78692224970315738</v>
      </c>
      <c r="AC97" s="304"/>
      <c r="AD97" s="304">
        <v>1.6892821934865849</v>
      </c>
      <c r="AE97" s="304">
        <v>1.4706430267559514</v>
      </c>
      <c r="AF97" s="304">
        <v>0.91025146506831112</v>
      </c>
      <c r="AG97" s="304"/>
      <c r="AH97" s="304">
        <v>0.81117175299852384</v>
      </c>
      <c r="AI97" s="304">
        <v>0.78096058569610161</v>
      </c>
      <c r="AJ97" s="304">
        <v>0.66221255702788273</v>
      </c>
      <c r="AK97" s="304"/>
      <c r="AL97" s="304">
        <v>0.20473239888257461</v>
      </c>
      <c r="AM97" s="304">
        <v>0.20890058102104619</v>
      </c>
      <c r="AN97" s="304">
        <v>0.12934892913548368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124.0296954660345</v>
      </c>
      <c r="C98" s="305">
        <f t="shared" si="83"/>
        <v>133.02589459989812</v>
      </c>
      <c r="D98" s="305">
        <f t="shared" si="84"/>
        <v>143.93931712596137</v>
      </c>
      <c r="E98" s="304"/>
      <c r="F98" s="304">
        <v>0.11391291937124477</v>
      </c>
      <c r="G98" s="304">
        <v>0.16077704984831381</v>
      </c>
      <c r="H98" s="304">
        <v>0.2292277188338544</v>
      </c>
      <c r="I98" s="304"/>
      <c r="J98" s="304">
        <v>5.5798170202066997</v>
      </c>
      <c r="K98" s="304">
        <v>7.3695910510572826</v>
      </c>
      <c r="L98" s="304">
        <v>10.192570056408796</v>
      </c>
      <c r="M98" s="304"/>
      <c r="N98" s="304">
        <v>15.444808077475971</v>
      </c>
      <c r="O98" s="304">
        <v>18.60739151026052</v>
      </c>
      <c r="P98" s="304">
        <v>22.662428231418065</v>
      </c>
      <c r="Q98" s="304"/>
      <c r="R98" s="304">
        <v>12.627898855225204</v>
      </c>
      <c r="S98" s="304">
        <v>13.286933002373642</v>
      </c>
      <c r="T98" s="304">
        <v>13.630212710110138</v>
      </c>
      <c r="U98" s="304"/>
      <c r="V98" s="304">
        <v>8.5678869908293933</v>
      </c>
      <c r="W98" s="304">
        <v>9.2962888931290859</v>
      </c>
      <c r="X98" s="304">
        <v>10.269595957319424</v>
      </c>
      <c r="Y98" s="304"/>
      <c r="Z98" s="304">
        <v>47.290495180666362</v>
      </c>
      <c r="AA98" s="304">
        <v>50.634142203976033</v>
      </c>
      <c r="AB98" s="304">
        <v>58.557304574979476</v>
      </c>
      <c r="AC98" s="304"/>
      <c r="AD98" s="304">
        <v>29.802664408350211</v>
      </c>
      <c r="AE98" s="304">
        <v>30.344893927987048</v>
      </c>
      <c r="AF98" s="304">
        <v>25.900335066593161</v>
      </c>
      <c r="AG98" s="304"/>
      <c r="AH98" s="304">
        <v>3.9039194521697742</v>
      </c>
      <c r="AI98" s="304">
        <v>2.5991211875058866</v>
      </c>
      <c r="AJ98" s="304">
        <v>1.7174730451828597</v>
      </c>
      <c r="AK98" s="304"/>
      <c r="AL98" s="304">
        <v>0.69829256173965315</v>
      </c>
      <c r="AM98" s="304">
        <v>0.72675577376032829</v>
      </c>
      <c r="AN98" s="304">
        <v>0.78016976511560665</v>
      </c>
    </row>
    <row r="99" spans="1:40" x14ac:dyDescent="0.2">
      <c r="A99" s="13" t="str">
        <f t="shared" si="80"/>
        <v>Sales and customer service occupations</v>
      </c>
      <c r="B99" s="305">
        <f t="shared" si="82"/>
        <v>6.1755533955353794</v>
      </c>
      <c r="C99" s="305">
        <f t="shared" si="83"/>
        <v>6.9076566339822056</v>
      </c>
      <c r="D99" s="305">
        <f>SUM(H99,L99,P99,T99,X99,AB99,AF99,AJ99,AN99)</f>
        <v>6.9435062579348141</v>
      </c>
      <c r="E99" s="304"/>
      <c r="F99" s="304">
        <v>3.7767206590376246E-2</v>
      </c>
      <c r="G99" s="304">
        <v>4.8588698043063087E-2</v>
      </c>
      <c r="H99" s="304">
        <v>6.0769108369135877E-2</v>
      </c>
      <c r="I99" s="304"/>
      <c r="J99" s="304">
        <v>0.69670829613393703</v>
      </c>
      <c r="K99" s="304">
        <v>0.88187443309810465</v>
      </c>
      <c r="L99" s="304">
        <v>1.041723595303077</v>
      </c>
      <c r="M99" s="304"/>
      <c r="N99" s="304">
        <v>1.5377763581902206</v>
      </c>
      <c r="O99" s="304">
        <v>1.8134730341832999</v>
      </c>
      <c r="P99" s="304">
        <v>2.041814246532446</v>
      </c>
      <c r="Q99" s="304"/>
      <c r="R99" s="304">
        <v>0.81995789450271372</v>
      </c>
      <c r="S99" s="304">
        <v>0.84322155387685338</v>
      </c>
      <c r="T99" s="304">
        <v>0.85412503403587015</v>
      </c>
      <c r="U99" s="304"/>
      <c r="V99" s="304">
        <v>0.53113086728871017</v>
      </c>
      <c r="W99" s="304">
        <v>0.60813057691907102</v>
      </c>
      <c r="X99" s="304">
        <v>0.67545275311651587</v>
      </c>
      <c r="Y99" s="304"/>
      <c r="Z99" s="304">
        <v>1.2244074688136641</v>
      </c>
      <c r="AA99" s="304">
        <v>1.3160332381252571</v>
      </c>
      <c r="AB99" s="304">
        <v>1.2726903731967105</v>
      </c>
      <c r="AC99" s="304"/>
      <c r="AD99" s="304">
        <v>0.92622617378900984</v>
      </c>
      <c r="AE99" s="304">
        <v>0.95096744027294489</v>
      </c>
      <c r="AF99" s="304">
        <v>0.57905142362368223</v>
      </c>
      <c r="AG99" s="304"/>
      <c r="AH99" s="304">
        <v>0.28380663056999045</v>
      </c>
      <c r="AI99" s="304">
        <v>0.26401152393514982</v>
      </c>
      <c r="AJ99" s="304">
        <v>0.12607473157872448</v>
      </c>
      <c r="AK99" s="304"/>
      <c r="AL99" s="304">
        <v>0.1177724996567575</v>
      </c>
      <c r="AM99" s="304">
        <v>0.18135613552846253</v>
      </c>
      <c r="AN99" s="304">
        <v>0.29180499217865097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6.3699356320481071</v>
      </c>
      <c r="C100" s="305">
        <f t="shared" si="83"/>
        <v>7.2197656913790507</v>
      </c>
      <c r="D100" s="305">
        <f t="shared" si="84"/>
        <v>6.8523513404425946</v>
      </c>
      <c r="E100" s="304"/>
      <c r="F100" s="304">
        <v>5.1346510102417038E-2</v>
      </c>
      <c r="G100" s="304">
        <v>6.99391361250319E-2</v>
      </c>
      <c r="H100" s="304">
        <v>9.2700826527230079E-2</v>
      </c>
      <c r="I100" s="304"/>
      <c r="J100" s="304">
        <v>0.14496253750269286</v>
      </c>
      <c r="K100" s="304">
        <v>0.20556044697016887</v>
      </c>
      <c r="L100" s="304">
        <v>0.25126873549850165</v>
      </c>
      <c r="M100" s="304"/>
      <c r="N100" s="304">
        <v>0.59788248223840124</v>
      </c>
      <c r="O100" s="304">
        <v>0.74387277294063803</v>
      </c>
      <c r="P100" s="304">
        <v>0.84507702990511391</v>
      </c>
      <c r="Q100" s="304"/>
      <c r="R100" s="304">
        <v>0.26177200391529137</v>
      </c>
      <c r="S100" s="304">
        <v>0.35324290868703767</v>
      </c>
      <c r="T100" s="304">
        <v>0.43340427028778722</v>
      </c>
      <c r="U100" s="304"/>
      <c r="V100" s="304">
        <v>0.73611105867002935</v>
      </c>
      <c r="W100" s="304">
        <v>0.8660670018486234</v>
      </c>
      <c r="X100" s="304">
        <v>1.0486168036653041</v>
      </c>
      <c r="Y100" s="304"/>
      <c r="Z100" s="304">
        <v>1.7079813758318718</v>
      </c>
      <c r="AA100" s="304">
        <v>1.9176568092807182</v>
      </c>
      <c r="AB100" s="304">
        <v>1.9820657344031651</v>
      </c>
      <c r="AC100" s="304"/>
      <c r="AD100" s="304">
        <v>1.1659164170018568</v>
      </c>
      <c r="AE100" s="304">
        <v>1.1913875210178297</v>
      </c>
      <c r="AF100" s="304">
        <v>0.75959757684847351</v>
      </c>
      <c r="AG100" s="304"/>
      <c r="AH100" s="304">
        <v>1.395490515019751</v>
      </c>
      <c r="AI100" s="304">
        <v>1.4852430313188745</v>
      </c>
      <c r="AJ100" s="304">
        <v>0.80847155417172689</v>
      </c>
      <c r="AK100" s="304"/>
      <c r="AL100" s="304">
        <v>0.30847273176579654</v>
      </c>
      <c r="AM100" s="304">
        <v>0.38679606319012944</v>
      </c>
      <c r="AN100" s="304">
        <v>0.63114880913529281</v>
      </c>
    </row>
    <row r="101" spans="1:40" x14ac:dyDescent="0.2">
      <c r="A101" s="39" t="str">
        <f t="shared" si="80"/>
        <v>Elementary occupations</v>
      </c>
      <c r="B101" s="307">
        <f t="shared" si="82"/>
        <v>18.283264513937038</v>
      </c>
      <c r="C101" s="307">
        <f t="shared" si="83"/>
        <v>16.504743563035522</v>
      </c>
      <c r="D101" s="307">
        <f t="shared" si="84"/>
        <v>12.773321309665839</v>
      </c>
      <c r="E101" s="307"/>
      <c r="F101" s="307">
        <v>1.8563959161481451E-2</v>
      </c>
      <c r="G101" s="307">
        <v>2.0532591673509775E-2</v>
      </c>
      <c r="H101" s="307">
        <v>1.6487440366908548E-2</v>
      </c>
      <c r="I101" s="307"/>
      <c r="J101" s="307">
        <v>0.28938959884588206</v>
      </c>
      <c r="K101" s="307">
        <v>0.35224533417103121</v>
      </c>
      <c r="L101" s="307">
        <v>0.47969942804364879</v>
      </c>
      <c r="M101" s="307"/>
      <c r="N101" s="307">
        <v>0.93541405560027879</v>
      </c>
      <c r="O101" s="307">
        <v>1.1019913760579576</v>
      </c>
      <c r="P101" s="307">
        <v>1.363410206524055</v>
      </c>
      <c r="Q101" s="307"/>
      <c r="R101" s="307">
        <v>0.84869498735365367</v>
      </c>
      <c r="S101" s="307">
        <v>0.92295391782127656</v>
      </c>
      <c r="T101" s="307">
        <v>1.0221645253741267</v>
      </c>
      <c r="U101" s="307"/>
      <c r="V101" s="307">
        <v>0.70638690221910383</v>
      </c>
      <c r="W101" s="307">
        <v>0.81253173204436624</v>
      </c>
      <c r="X101" s="307">
        <v>0.95732382069325239</v>
      </c>
      <c r="Y101" s="307"/>
      <c r="Z101" s="307">
        <v>4.2521788769062203</v>
      </c>
      <c r="AA101" s="307">
        <v>4.1259244545832816</v>
      </c>
      <c r="AB101" s="307">
        <v>3.6762599018100159</v>
      </c>
      <c r="AC101" s="307"/>
      <c r="AD101" s="307">
        <v>5.9610211494272187</v>
      </c>
      <c r="AE101" s="307">
        <v>5.7368410068335267</v>
      </c>
      <c r="AF101" s="307">
        <v>4.2607459368727474</v>
      </c>
      <c r="AG101" s="307"/>
      <c r="AH101" s="307">
        <v>4.0362314537955246</v>
      </c>
      <c r="AI101" s="307">
        <v>2.7849400188455715</v>
      </c>
      <c r="AJ101" s="307">
        <v>0.48398050415059968</v>
      </c>
      <c r="AK101" s="307"/>
      <c r="AL101" s="307">
        <v>1.2353835306276773</v>
      </c>
      <c r="AM101" s="307">
        <v>0.64678313100500118</v>
      </c>
      <c r="AN101" s="307">
        <v>0.51324954583048432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1.9076847160832771</v>
      </c>
      <c r="C8" s="69">
        <v>2.4573626372908053</v>
      </c>
      <c r="D8" s="69">
        <v>2.782653797883889</v>
      </c>
      <c r="E8" s="69">
        <v>2.9253630125367356</v>
      </c>
      <c r="F8" s="69">
        <v>3.8858771053039747</v>
      </c>
      <c r="G8" s="10"/>
      <c r="H8" s="69">
        <f>F8-D8</f>
        <v>1.1032233074200857</v>
      </c>
      <c r="I8" s="69">
        <f>'RD T1'!E36</f>
        <v>1.7288792615129409</v>
      </c>
      <c r="J8" s="69">
        <f>SUM(H8:I8)</f>
        <v>2.8321025689330268</v>
      </c>
      <c r="L8" t="str">
        <f>A8</f>
        <v>11 Corporate managers and directors</v>
      </c>
      <c r="M8" s="69">
        <v>15.794092729584269</v>
      </c>
      <c r="N8" s="69">
        <v>21.410936912531412</v>
      </c>
      <c r="O8" s="69">
        <v>23.512442782222678</v>
      </c>
      <c r="P8" s="69">
        <v>24.423189334811095</v>
      </c>
      <c r="Q8" s="69">
        <v>32.121374703279585</v>
      </c>
      <c r="R8" s="10"/>
      <c r="S8" s="69">
        <f>Q8-O8</f>
        <v>8.6089319210569073</v>
      </c>
      <c r="T8" s="69">
        <f>'RD T1'!E65</f>
        <v>14.462335161581564</v>
      </c>
      <c r="U8" s="69">
        <f>SUM(S8:T8)</f>
        <v>23.071267082638471</v>
      </c>
      <c r="W8" t="str">
        <f>A8</f>
        <v>11 Corporate managers and directors</v>
      </c>
      <c r="X8" s="69">
        <v>40.270638725456486</v>
      </c>
      <c r="Y8" s="69">
        <v>49.896895465680537</v>
      </c>
      <c r="Z8" s="69">
        <v>48.96115485305755</v>
      </c>
      <c r="AA8" s="69">
        <v>47.280737803161031</v>
      </c>
      <c r="AB8" s="69">
        <v>55.112658324859652</v>
      </c>
      <c r="AC8" s="69"/>
      <c r="AD8" s="69">
        <f>AB8-Z8</f>
        <v>6.1515034718021013</v>
      </c>
      <c r="AE8" s="69">
        <f>'RD T1'!E94</f>
        <v>28.688913006826883</v>
      </c>
      <c r="AF8" s="69">
        <f>SUM(AD8:AE8)</f>
        <v>34.840416478628981</v>
      </c>
      <c r="AH8" t="str">
        <f>L8</f>
        <v>11 Corporate managers and directors</v>
      </c>
      <c r="AI8" s="69">
        <v>8.0731523040568529</v>
      </c>
      <c r="AJ8" s="69">
        <v>9.6719477269960894</v>
      </c>
      <c r="AK8" s="69">
        <v>9.8094595550865726</v>
      </c>
      <c r="AL8" s="69">
        <v>9.0278622993398692</v>
      </c>
      <c r="AM8" s="69">
        <v>10.048425013411945</v>
      </c>
      <c r="AN8" s="69"/>
      <c r="AO8" s="69">
        <f>AM8-AK8</f>
        <v>0.23896545832537264</v>
      </c>
      <c r="AP8" s="69">
        <f>'RD T1'!E123</f>
        <v>5.0167866110843971</v>
      </c>
      <c r="AQ8" s="69">
        <f>SUM(AO8:AP8)</f>
        <v>5.2557520694097697</v>
      </c>
      <c r="AS8" t="str">
        <f>W8</f>
        <v>11 Corporate managers and directors</v>
      </c>
      <c r="AT8" s="69">
        <v>11.855695588448356</v>
      </c>
      <c r="AU8" s="69">
        <v>14.196274875386257</v>
      </c>
      <c r="AV8" s="69">
        <v>14.429482802515802</v>
      </c>
      <c r="AW8" s="69">
        <v>13.077235371224701</v>
      </c>
      <c r="AX8" s="69">
        <v>14.790861804173165</v>
      </c>
      <c r="AY8" s="69"/>
      <c r="AZ8" s="69">
        <f>AX8-AV8</f>
        <v>0.36137900165736347</v>
      </c>
      <c r="BA8" s="69">
        <f>'RD T1'!E152</f>
        <v>7.3022561266324031</v>
      </c>
      <c r="BB8" s="69">
        <f>SUM(AZ8:BA8)</f>
        <v>7.6636351282897666</v>
      </c>
      <c r="BD8" t="str">
        <f>AH8</f>
        <v>11 Corporate managers and directors</v>
      </c>
      <c r="BE8" s="69">
        <v>26.354018002631726</v>
      </c>
      <c r="BF8" s="69">
        <v>28.18894199875043</v>
      </c>
      <c r="BG8" s="69">
        <v>31.038515946972012</v>
      </c>
      <c r="BH8" s="69">
        <v>27.400074587805687</v>
      </c>
      <c r="BI8" s="69">
        <v>29.691818250660344</v>
      </c>
      <c r="BJ8" s="69"/>
      <c r="BK8" s="69">
        <f>BI8-BG8</f>
        <v>-1.3466976963116686</v>
      </c>
      <c r="BL8" s="69">
        <f>'RD T1'!E181</f>
        <v>12.505118710280799</v>
      </c>
      <c r="BM8" s="69">
        <f>SUM(BK8:BL8)</f>
        <v>11.15842101396913</v>
      </c>
      <c r="BO8" t="str">
        <f>AS8</f>
        <v>11 Corporate managers and directors</v>
      </c>
      <c r="BP8" s="69">
        <v>20.965268434858562</v>
      </c>
      <c r="BQ8" s="69">
        <v>23.062356800366715</v>
      </c>
      <c r="BR8" s="69">
        <v>21.908657922604057</v>
      </c>
      <c r="BS8" s="69">
        <v>19.140667077715495</v>
      </c>
      <c r="BT8" s="69">
        <v>16.010086777998421</v>
      </c>
      <c r="BU8" s="69"/>
      <c r="BV8" s="69">
        <f>BT8-BR8</f>
        <v>-5.8985711446056364</v>
      </c>
      <c r="BW8" s="69">
        <f>'RD T1'!E210</f>
        <v>8.2252732380845615</v>
      </c>
      <c r="BX8" s="69">
        <f>SUM(BV8:BW8)</f>
        <v>2.3267020934789251</v>
      </c>
      <c r="BZ8" t="str">
        <f>BD8</f>
        <v>11 Corporate managers and directors</v>
      </c>
      <c r="CA8" s="69">
        <v>14.558810359111117</v>
      </c>
      <c r="CB8" s="69">
        <v>14.713205125169365</v>
      </c>
      <c r="CC8" s="69">
        <v>14.468263163540982</v>
      </c>
      <c r="CD8" s="69">
        <v>14.090526703533515</v>
      </c>
      <c r="CE8" s="69">
        <v>11.066138720143172</v>
      </c>
      <c r="CF8" s="69"/>
      <c r="CG8" s="69">
        <f>CE8-CC8</f>
        <v>-3.4021244433978097</v>
      </c>
      <c r="CH8" s="69">
        <f>'RD T1'!E239</f>
        <v>5.6215509878372494</v>
      </c>
      <c r="CI8" s="69">
        <f>SUM(CG8:CH8)</f>
        <v>2.2194265444394397</v>
      </c>
      <c r="CK8" t="str">
        <f>BO8</f>
        <v>11 Corporate managers and directors</v>
      </c>
      <c r="CL8" s="69">
        <v>2.3340891254327825</v>
      </c>
      <c r="CM8" s="69">
        <v>2.8715146528339264</v>
      </c>
      <c r="CN8" s="69">
        <v>2.6650173777856874</v>
      </c>
      <c r="CO8" s="69">
        <v>2.7566927355562543</v>
      </c>
      <c r="CP8" s="69">
        <v>3.3706869073190107</v>
      </c>
      <c r="CQ8" s="69"/>
      <c r="CR8" s="69">
        <f>CP8-CN8</f>
        <v>0.70566952953332329</v>
      </c>
      <c r="CS8" s="69">
        <f>'RD T1'!E268</f>
        <v>0.87774400853285905</v>
      </c>
      <c r="CT8" s="69">
        <f>SUM(CR8:CS8)</f>
        <v>1.5834135380661825</v>
      </c>
    </row>
    <row r="9" spans="1:98" x14ac:dyDescent="0.2">
      <c r="A9" s="10" t="str">
        <f>name!D5</f>
        <v>12 Other managers and proprietors</v>
      </c>
      <c r="B9" s="69">
        <v>0.73746784243703689</v>
      </c>
      <c r="C9" s="69">
        <v>0.98278113853294979</v>
      </c>
      <c r="D9" s="69">
        <v>1.002116358205188</v>
      </c>
      <c r="E9" s="69">
        <v>1.4050228303826677</v>
      </c>
      <c r="F9" s="69">
        <v>1.9551106297852952</v>
      </c>
      <c r="H9" s="69">
        <f t="shared" ref="H9:H32" si="26">F9-D9</f>
        <v>0.95299427158010719</v>
      </c>
      <c r="I9" s="69">
        <f>'RD T1'!E37</f>
        <v>0.9591783995770411</v>
      </c>
      <c r="J9" s="69">
        <f t="shared" ref="J9:J32" si="27">SUM(H9:I9)</f>
        <v>1.9121726711571483</v>
      </c>
      <c r="L9" t="str">
        <f t="shared" ref="L9:L32" si="28">A9</f>
        <v>12 Other managers and proprietors</v>
      </c>
      <c r="M9" s="69">
        <v>6.2584427339786366</v>
      </c>
      <c r="N9" s="69">
        <v>8.0065443475724294</v>
      </c>
      <c r="O9" s="69">
        <v>8.7581215369044472</v>
      </c>
      <c r="P9" s="69">
        <v>12.272621045715733</v>
      </c>
      <c r="Q9" s="69">
        <v>17.329691390196146</v>
      </c>
      <c r="S9" s="69">
        <f t="shared" ref="S9:S35" si="29">Q9-O9</f>
        <v>8.5715698532916988</v>
      </c>
      <c r="T9" s="69">
        <f>'RD T1'!E66</f>
        <v>8.3142148384762695</v>
      </c>
      <c r="U9" s="69">
        <f t="shared" ref="U9:U32" si="30">SUM(S9:T9)</f>
        <v>16.885784691767967</v>
      </c>
      <c r="W9" t="str">
        <f t="shared" ref="W9:W32" si="31">A9</f>
        <v>12 Other managers and proprietors</v>
      </c>
      <c r="X9" s="69">
        <v>14.933255313007658</v>
      </c>
      <c r="Y9" s="69">
        <v>16.94781181590745</v>
      </c>
      <c r="Z9" s="69">
        <v>16.513513333697745</v>
      </c>
      <c r="AA9" s="69">
        <v>21.384326369566445</v>
      </c>
      <c r="AB9" s="69">
        <v>26.711355258329199</v>
      </c>
      <c r="AC9" s="69"/>
      <c r="AD9" s="69">
        <f t="shared" ref="AD9:AD32" si="32">AB9-Z9</f>
        <v>10.197841924631454</v>
      </c>
      <c r="AE9" s="69">
        <f>'RD T1'!E95</f>
        <v>14.509732583977103</v>
      </c>
      <c r="AF9" s="69">
        <f t="shared" ref="AF9:AF32" si="33">SUM(AD9:AE9)</f>
        <v>24.707574508608559</v>
      </c>
      <c r="AH9" t="str">
        <f t="shared" ref="AH9:AH32" si="34">L9</f>
        <v>12 Other managers and proprietors</v>
      </c>
      <c r="AI9" s="69">
        <v>4.3421586588292769</v>
      </c>
      <c r="AJ9" s="69">
        <v>5.0593608036743625</v>
      </c>
      <c r="AK9" s="69">
        <v>5.2413456593010714</v>
      </c>
      <c r="AL9" s="69">
        <v>6.4442667191715435</v>
      </c>
      <c r="AM9" s="69">
        <v>8.012633366730558</v>
      </c>
      <c r="AN9" s="69"/>
      <c r="AO9" s="69">
        <f t="shared" ref="AO9:AO32" si="35">AM9-AK9</f>
        <v>2.7712877074294866</v>
      </c>
      <c r="AP9" s="69">
        <f>'RD T1'!E124</f>
        <v>4.4538185561798826</v>
      </c>
      <c r="AQ9" s="69">
        <f t="shared" ref="AQ9:AQ32" si="36">SUM(AO9:AP9)</f>
        <v>7.2251062636093693</v>
      </c>
      <c r="AS9" t="str">
        <f t="shared" ref="AS9:AS32" si="37">W9</f>
        <v>12 Other managers and proprietors</v>
      </c>
      <c r="AT9" s="69">
        <v>4.8571722806957256</v>
      </c>
      <c r="AU9" s="69">
        <v>5.3910052170531575</v>
      </c>
      <c r="AV9" s="69">
        <v>5.4103362126984633</v>
      </c>
      <c r="AW9" s="69">
        <v>6.8463692258098741</v>
      </c>
      <c r="AX9" s="69">
        <v>8.2841548813142261</v>
      </c>
      <c r="AY9" s="69"/>
      <c r="AZ9" s="69">
        <f t="shared" ref="AZ9:AZ32" si="38">AX9-AV9</f>
        <v>2.8738186686157627</v>
      </c>
      <c r="BA9" s="69">
        <f>'RD T1'!E153</f>
        <v>4.3451218065427177</v>
      </c>
      <c r="BB9" s="69">
        <f t="shared" ref="BB9:BB32" si="39">SUM(AZ9:BA9)</f>
        <v>7.2189404751584805</v>
      </c>
      <c r="BD9" t="str">
        <f t="shared" ref="BD9:BD32" si="40">AH9</f>
        <v>12 Other managers and proprietors</v>
      </c>
      <c r="BE9" s="69">
        <v>12.582629885645218</v>
      </c>
      <c r="BF9" s="69">
        <v>11.475187021668377</v>
      </c>
      <c r="BG9" s="69">
        <v>12.279436512592509</v>
      </c>
      <c r="BH9" s="69">
        <v>14.106450543189808</v>
      </c>
      <c r="BI9" s="69">
        <v>15.187146696510153</v>
      </c>
      <c r="BJ9" s="69"/>
      <c r="BK9" s="69">
        <f t="shared" ref="BK9:BK32" si="41">BI9-BG9</f>
        <v>2.9077101839176436</v>
      </c>
      <c r="BL9" s="69">
        <f>'RD T1'!E182</f>
        <v>6.9296487231307804</v>
      </c>
      <c r="BM9" s="69">
        <f t="shared" ref="BM9:BM32" si="42">SUM(BK9:BL9)</f>
        <v>9.837358907048424</v>
      </c>
      <c r="BO9" t="str">
        <f t="shared" ref="BO9:BO32" si="43">AS9</f>
        <v>12 Other managers and proprietors</v>
      </c>
      <c r="BP9" s="69">
        <v>12.295367837113208</v>
      </c>
      <c r="BQ9" s="69">
        <v>12.21931822021611</v>
      </c>
      <c r="BR9" s="69">
        <v>11.816669580062877</v>
      </c>
      <c r="BS9" s="69">
        <v>14.449310635133717</v>
      </c>
      <c r="BT9" s="69">
        <v>14.282764739603007</v>
      </c>
      <c r="BU9" s="69"/>
      <c r="BV9" s="69">
        <f t="shared" ref="BV9:BV32" si="44">BT9-BR9</f>
        <v>2.4660951595401297</v>
      </c>
      <c r="BW9" s="69">
        <f>'RD T1'!E211</f>
        <v>7.5616946864507373</v>
      </c>
      <c r="BX9" s="69">
        <f t="shared" ref="BX9:BX32" si="45">SUM(BV9:BW9)</f>
        <v>10.027789845990867</v>
      </c>
      <c r="BZ9" t="str">
        <f t="shared" ref="BZ9:BZ32" si="46">BD9</f>
        <v>12 Other managers and proprietors</v>
      </c>
      <c r="CA9" s="69">
        <v>7.7250035970999189</v>
      </c>
      <c r="CB9" s="69">
        <v>6.9753337129965995</v>
      </c>
      <c r="CC9" s="69">
        <v>6.1151425642385888</v>
      </c>
      <c r="CD9" s="69">
        <v>7.1376310423012832</v>
      </c>
      <c r="CE9" s="69">
        <v>5.6220164126054222</v>
      </c>
      <c r="CF9" s="69"/>
      <c r="CG9" s="69">
        <f t="shared" ref="CG9:CG32" si="47">CE9-CC9</f>
        <v>-0.49312615163316664</v>
      </c>
      <c r="CH9" s="69">
        <f>'RD T1'!E240</f>
        <v>2.9238001768370356</v>
      </c>
      <c r="CI9" s="69">
        <f t="shared" ref="CI9:CI32" si="48">SUM(CG9:CH9)</f>
        <v>2.430674025203869</v>
      </c>
      <c r="CK9" t="str">
        <f t="shared" ref="CK9:CK32" si="49">BO9</f>
        <v>12 Other managers and proprietors</v>
      </c>
      <c r="CL9" s="69">
        <v>2.2440582068251622</v>
      </c>
      <c r="CM9" s="69">
        <v>2.345982967476548</v>
      </c>
      <c r="CN9" s="69">
        <v>2.0832790544289996</v>
      </c>
      <c r="CO9" s="69">
        <v>3.049483295526116</v>
      </c>
      <c r="CP9" s="69">
        <v>4.008747250045932</v>
      </c>
      <c r="CQ9" s="69"/>
      <c r="CR9" s="69">
        <f t="shared" ref="CR9:CR32" si="50">CP9-CN9</f>
        <v>1.9254681956169324</v>
      </c>
      <c r="CS9" s="69">
        <f>'RD T1'!E269</f>
        <v>1.0976558280518354</v>
      </c>
      <c r="CT9" s="69">
        <f t="shared" ref="CT9:CT32" si="51">SUM(CR9:CS9)</f>
        <v>3.0231240236687675</v>
      </c>
    </row>
    <row r="10" spans="1:98" x14ac:dyDescent="0.2">
      <c r="A10" s="10" t="str">
        <f>name!D6</f>
        <v>21 Science, research, engineering and technology professionals</v>
      </c>
      <c r="B10" s="69">
        <v>4.9766816347278366</v>
      </c>
      <c r="C10" s="69">
        <v>6.4112918129765362</v>
      </c>
      <c r="D10" s="69">
        <v>6.8657247898635942</v>
      </c>
      <c r="E10" s="69">
        <v>7.7934602782076539</v>
      </c>
      <c r="F10" s="69">
        <v>9.8783154802017723</v>
      </c>
      <c r="G10" s="11"/>
      <c r="H10" s="69">
        <f t="shared" si="26"/>
        <v>3.0125906903381781</v>
      </c>
      <c r="I10" s="69">
        <f>'RD T1'!E38</f>
        <v>3.2243445284144001</v>
      </c>
      <c r="J10" s="69">
        <f t="shared" si="27"/>
        <v>6.2369352187525777</v>
      </c>
      <c r="L10" t="str">
        <f t="shared" si="28"/>
        <v>21 Science, research, engineering and technology professionals</v>
      </c>
      <c r="M10" s="69">
        <v>18.830118560376896</v>
      </c>
      <c r="N10" s="69">
        <v>24.240956626553324</v>
      </c>
      <c r="O10" s="69">
        <v>27.563139700094869</v>
      </c>
      <c r="P10" s="69">
        <v>32.647295628472733</v>
      </c>
      <c r="Q10" s="69">
        <v>43.094633005435206</v>
      </c>
      <c r="R10" s="11"/>
      <c r="S10" s="69">
        <f t="shared" si="29"/>
        <v>15.531493305340337</v>
      </c>
      <c r="T10" s="69">
        <f>'RD T1'!E67</f>
        <v>14.480466359779619</v>
      </c>
      <c r="U10" s="69">
        <f t="shared" si="30"/>
        <v>30.011959665119956</v>
      </c>
      <c r="W10" t="str">
        <f t="shared" si="31"/>
        <v>21 Science, research, engineering and technology professionals</v>
      </c>
      <c r="X10" s="69">
        <v>37.12931755277247</v>
      </c>
      <c r="Y10" s="69">
        <v>41.077493348066461</v>
      </c>
      <c r="Z10" s="69">
        <v>41.058813168122185</v>
      </c>
      <c r="AA10" s="69">
        <v>42.931690297206046</v>
      </c>
      <c r="AB10" s="69">
        <v>46.065367124958883</v>
      </c>
      <c r="AC10" s="69"/>
      <c r="AD10" s="69">
        <f t="shared" si="32"/>
        <v>5.0065539568366972</v>
      </c>
      <c r="AE10" s="69">
        <f>'RD T1'!E96</f>
        <v>17.569765134111798</v>
      </c>
      <c r="AF10" s="69">
        <f t="shared" si="33"/>
        <v>22.576319090948495</v>
      </c>
      <c r="AH10" t="str">
        <f t="shared" si="34"/>
        <v>21 Science, research, engineering and technology professionals</v>
      </c>
      <c r="AI10" s="69">
        <v>3.9324749171881428</v>
      </c>
      <c r="AJ10" s="69">
        <v>4.2585605068115839</v>
      </c>
      <c r="AK10" s="69">
        <v>4.4924773160470961</v>
      </c>
      <c r="AL10" s="69">
        <v>4.6478626962458423</v>
      </c>
      <c r="AM10" s="69">
        <v>5.3262460299040422</v>
      </c>
      <c r="AN10" s="69"/>
      <c r="AO10" s="69">
        <f t="shared" si="35"/>
        <v>0.83376871385694606</v>
      </c>
      <c r="AP10" s="69">
        <f>'RD T1'!E125</f>
        <v>1.9337037322533224</v>
      </c>
      <c r="AQ10" s="69">
        <f t="shared" si="36"/>
        <v>2.7674724461102684</v>
      </c>
      <c r="AS10" t="str">
        <f t="shared" si="37"/>
        <v>21 Science, research, engineering and technology professionals</v>
      </c>
      <c r="AT10" s="69">
        <v>9.9458292598291536</v>
      </c>
      <c r="AU10" s="69">
        <v>10.881695805307572</v>
      </c>
      <c r="AV10" s="69">
        <v>10.84358230576804</v>
      </c>
      <c r="AW10" s="69">
        <v>10.271686708219237</v>
      </c>
      <c r="AX10" s="69">
        <v>10.289116787779852</v>
      </c>
      <c r="AY10" s="69"/>
      <c r="AZ10" s="69">
        <f t="shared" si="38"/>
        <v>-0.55446551798818788</v>
      </c>
      <c r="BA10" s="69">
        <f>'RD T1'!E154</f>
        <v>3.7896572738289636</v>
      </c>
      <c r="BB10" s="69">
        <f t="shared" si="39"/>
        <v>3.2351917558407757</v>
      </c>
      <c r="BD10" t="str">
        <f t="shared" si="40"/>
        <v>21 Science, research, engineering and technology professionals</v>
      </c>
      <c r="BE10" s="69">
        <v>13.803149807954396</v>
      </c>
      <c r="BF10" s="69">
        <v>13.641798922812114</v>
      </c>
      <c r="BG10" s="69">
        <v>15.431588178545462</v>
      </c>
      <c r="BH10" s="69">
        <v>14.799502923514991</v>
      </c>
      <c r="BI10" s="69">
        <v>14.881112235235625</v>
      </c>
      <c r="BJ10" s="69"/>
      <c r="BK10" s="69">
        <f t="shared" si="41"/>
        <v>-0.55047594330983785</v>
      </c>
      <c r="BL10" s="69">
        <f>'RD T1'!E183</f>
        <v>4.178022322917089</v>
      </c>
      <c r="BM10" s="69">
        <f t="shared" si="42"/>
        <v>3.6275463796072511</v>
      </c>
      <c r="BO10" t="str">
        <f t="shared" si="43"/>
        <v>21 Science, research, engineering and technology professionals</v>
      </c>
      <c r="BP10" s="69">
        <v>9.9075094830150707</v>
      </c>
      <c r="BQ10" s="69">
        <v>10.870867973160843</v>
      </c>
      <c r="BR10" s="69">
        <v>10.608020533267851</v>
      </c>
      <c r="BS10" s="69">
        <v>10.835684297393838</v>
      </c>
      <c r="BT10" s="69">
        <v>9.9736185998591349</v>
      </c>
      <c r="BU10" s="69"/>
      <c r="BV10" s="69">
        <f t="shared" si="44"/>
        <v>-0.63440193340871609</v>
      </c>
      <c r="BW10" s="69">
        <f>'RD T1'!E212</f>
        <v>3.3870406117954692</v>
      </c>
      <c r="BX10" s="69">
        <f t="shared" si="45"/>
        <v>2.7526386783867531</v>
      </c>
      <c r="BZ10" t="str">
        <f t="shared" si="46"/>
        <v>21 Science, research, engineering and technology professionals</v>
      </c>
      <c r="CA10" s="69">
        <v>5.9908185977089659</v>
      </c>
      <c r="CB10" s="69">
        <v>5.607091022226216</v>
      </c>
      <c r="CC10" s="69">
        <v>5.4198607427813768</v>
      </c>
      <c r="CD10" s="69">
        <v>5.636398511977073</v>
      </c>
      <c r="CE10" s="69">
        <v>3.663504042974548</v>
      </c>
      <c r="CF10" s="69"/>
      <c r="CG10" s="69">
        <f t="shared" si="47"/>
        <v>-1.7563566998068287</v>
      </c>
      <c r="CH10" s="69">
        <f>'RD T1'!E241</f>
        <v>1.482199890373199</v>
      </c>
      <c r="CI10" s="69">
        <f t="shared" si="48"/>
        <v>-0.27415680943362974</v>
      </c>
      <c r="CK10" t="str">
        <f t="shared" si="49"/>
        <v>21 Science, research, engineering and technology professionals</v>
      </c>
      <c r="CL10" s="69">
        <v>1.0644865069018514</v>
      </c>
      <c r="CM10" s="69">
        <v>1.3880077195835614</v>
      </c>
      <c r="CN10" s="69">
        <v>1.4036225762131058</v>
      </c>
      <c r="CO10" s="69">
        <v>1.9651440671733322</v>
      </c>
      <c r="CP10" s="69">
        <v>2.8734413155385594</v>
      </c>
      <c r="CQ10" s="69"/>
      <c r="CR10" s="69">
        <f t="shared" si="50"/>
        <v>1.4698187393254536</v>
      </c>
      <c r="CS10" s="69">
        <f>'RD T1'!E270</f>
        <v>0.62916998861642215</v>
      </c>
      <c r="CT10" s="69">
        <f t="shared" si="51"/>
        <v>2.098988727941876</v>
      </c>
    </row>
    <row r="11" spans="1:98" x14ac:dyDescent="0.2">
      <c r="A11" s="10" t="str">
        <f>name!D7</f>
        <v>22 Health professionals</v>
      </c>
      <c r="B11" s="69">
        <v>3.56405105810228</v>
      </c>
      <c r="C11" s="69">
        <v>4.9619005273854793</v>
      </c>
      <c r="D11" s="69">
        <v>5.1499922328459151</v>
      </c>
      <c r="E11" s="69">
        <v>6.2464605783505451</v>
      </c>
      <c r="F11" s="69">
        <v>7.876404293052409</v>
      </c>
      <c r="G11" s="11"/>
      <c r="H11" s="69">
        <f t="shared" si="26"/>
        <v>2.7264120602064938</v>
      </c>
      <c r="I11" s="69">
        <f>'RD T1'!E39</f>
        <v>3.3845717177847812</v>
      </c>
      <c r="J11" s="69">
        <f t="shared" si="27"/>
        <v>6.110983777991275</v>
      </c>
      <c r="L11" t="str">
        <f t="shared" si="28"/>
        <v>22 Health professionals</v>
      </c>
      <c r="M11" s="69">
        <v>11.234855498699076</v>
      </c>
      <c r="N11" s="69">
        <v>15.734655099490432</v>
      </c>
      <c r="O11" s="69">
        <v>16.369727584357307</v>
      </c>
      <c r="P11" s="69">
        <v>19.503421230057754</v>
      </c>
      <c r="Q11" s="69">
        <v>23.77202853959248</v>
      </c>
      <c r="R11" s="11"/>
      <c r="S11" s="69">
        <f t="shared" si="29"/>
        <v>7.4023009552351731</v>
      </c>
      <c r="T11" s="69">
        <f>'RD T1'!E68</f>
        <v>11.182804186175861</v>
      </c>
      <c r="U11" s="69">
        <f t="shared" si="30"/>
        <v>18.585105141411034</v>
      </c>
      <c r="W11" t="str">
        <f t="shared" si="31"/>
        <v>22 Health professionals</v>
      </c>
      <c r="X11" s="69">
        <v>25.047139811091952</v>
      </c>
      <c r="Y11" s="69">
        <v>31.670891420294101</v>
      </c>
      <c r="Z11" s="69">
        <v>30.84257923138993</v>
      </c>
      <c r="AA11" s="69">
        <v>34.533069263816124</v>
      </c>
      <c r="AB11" s="69">
        <v>39.131787574820208</v>
      </c>
      <c r="AC11" s="69"/>
      <c r="AD11" s="69">
        <f t="shared" si="32"/>
        <v>8.2892083434302783</v>
      </c>
      <c r="AE11" s="69">
        <f>'RD T1'!E97</f>
        <v>20.388516120724979</v>
      </c>
      <c r="AF11" s="69">
        <f t="shared" si="33"/>
        <v>28.677724464155258</v>
      </c>
      <c r="AH11" t="str">
        <f t="shared" si="34"/>
        <v>22 Health professionals</v>
      </c>
      <c r="AI11" s="69">
        <v>13.05898420140497</v>
      </c>
      <c r="AJ11" s="69">
        <v>11.30089454022608</v>
      </c>
      <c r="AK11" s="69">
        <v>9.8423812511230118</v>
      </c>
      <c r="AL11" s="69">
        <v>5.9813961238675626</v>
      </c>
      <c r="AM11" s="69">
        <v>2.2199316849666539</v>
      </c>
      <c r="AN11" s="69"/>
      <c r="AO11" s="69">
        <f t="shared" si="35"/>
        <v>-7.6224495661563578</v>
      </c>
      <c r="AP11" s="69">
        <f>'RD T1'!E126</f>
        <v>1.9860493582065282</v>
      </c>
      <c r="AQ11" s="69">
        <f t="shared" si="36"/>
        <v>-5.6364002079498299</v>
      </c>
      <c r="AS11" t="str">
        <f t="shared" si="37"/>
        <v>22 Health professionals</v>
      </c>
      <c r="AT11" s="69">
        <v>1.770887094230382</v>
      </c>
      <c r="AU11" s="69">
        <v>2.1524756892874199</v>
      </c>
      <c r="AV11" s="69">
        <v>2.3820627164716139</v>
      </c>
      <c r="AW11" s="69">
        <v>2.475950154865568</v>
      </c>
      <c r="AX11" s="69">
        <v>2.7181432248911723</v>
      </c>
      <c r="AY11" s="69"/>
      <c r="AZ11" s="69">
        <f t="shared" si="38"/>
        <v>0.33608050841955839</v>
      </c>
      <c r="BA11" s="69">
        <f>'RD T1'!E155</f>
        <v>1.3106160155263598</v>
      </c>
      <c r="BB11" s="69">
        <f t="shared" si="39"/>
        <v>1.6466965239459181</v>
      </c>
      <c r="BD11" t="str">
        <f t="shared" si="40"/>
        <v>22 Health professionals</v>
      </c>
      <c r="BE11" s="69">
        <v>6.5774030683393327</v>
      </c>
      <c r="BF11" s="69">
        <v>7.9566579065826435</v>
      </c>
      <c r="BG11" s="69">
        <v>8.5080403580081629</v>
      </c>
      <c r="BH11" s="69">
        <v>9.0829466736045212</v>
      </c>
      <c r="BI11" s="69">
        <v>10.060408312690083</v>
      </c>
      <c r="BJ11" s="69"/>
      <c r="BK11" s="69">
        <f t="shared" si="41"/>
        <v>1.5523679546819196</v>
      </c>
      <c r="BL11" s="69">
        <f>'RD T1'!E184</f>
        <v>5.362653997783652</v>
      </c>
      <c r="BM11" s="69">
        <f t="shared" si="42"/>
        <v>6.9150219524655716</v>
      </c>
      <c r="BO11" t="str">
        <f t="shared" si="43"/>
        <v>22 Health professionals</v>
      </c>
      <c r="BP11" s="69">
        <v>4.8536947617611021</v>
      </c>
      <c r="BQ11" s="69">
        <v>5.477358006494117</v>
      </c>
      <c r="BR11" s="69">
        <v>5.4037353416191483</v>
      </c>
      <c r="BS11" s="69">
        <v>5.5192097072686659</v>
      </c>
      <c r="BT11" s="69">
        <v>4.4438066463583814</v>
      </c>
      <c r="BU11" s="69"/>
      <c r="BV11" s="69">
        <f t="shared" si="44"/>
        <v>-0.95992869526076685</v>
      </c>
      <c r="BW11" s="69">
        <f>'RD T1'!E213</f>
        <v>2.4436992769751997</v>
      </c>
      <c r="BX11" s="69">
        <f t="shared" si="45"/>
        <v>1.4837705817144329</v>
      </c>
      <c r="BZ11" t="str">
        <f t="shared" si="46"/>
        <v>22 Health professionals</v>
      </c>
      <c r="CA11" s="69">
        <v>2.880020616146898</v>
      </c>
      <c r="CB11" s="69">
        <v>3.50745335707051</v>
      </c>
      <c r="CC11" s="69">
        <v>2.8538117913178329</v>
      </c>
      <c r="CD11" s="69">
        <v>3.0779297448722813</v>
      </c>
      <c r="CE11" s="69">
        <v>1.9811765106219881</v>
      </c>
      <c r="CF11" s="69"/>
      <c r="CG11" s="69">
        <f t="shared" si="47"/>
        <v>-0.87263528069584484</v>
      </c>
      <c r="CH11" s="69">
        <f>'RD T1'!E242</f>
        <v>1.1668086213550164</v>
      </c>
      <c r="CI11" s="69">
        <f t="shared" si="48"/>
        <v>0.29417334065917156</v>
      </c>
      <c r="CK11" t="str">
        <f t="shared" si="49"/>
        <v>22 Health professionals</v>
      </c>
      <c r="CL11" s="69">
        <v>0.25263633894581683</v>
      </c>
      <c r="CM11" s="69">
        <v>0.40595251931509024</v>
      </c>
      <c r="CN11" s="69">
        <v>0.40920435216491413</v>
      </c>
      <c r="CO11" s="69">
        <v>0.74024490661342746</v>
      </c>
      <c r="CP11" s="69">
        <v>1.515364177230869</v>
      </c>
      <c r="CQ11" s="69"/>
      <c r="CR11" s="69">
        <f t="shared" si="50"/>
        <v>1.106159825065955</v>
      </c>
      <c r="CS11" s="69">
        <f>'RD T1'!E271</f>
        <v>0.35316541317297556</v>
      </c>
      <c r="CT11" s="69">
        <f t="shared" si="51"/>
        <v>1.4593252382389306</v>
      </c>
    </row>
    <row r="12" spans="1:98" x14ac:dyDescent="0.2">
      <c r="A12" s="10" t="str">
        <f>name!D8</f>
        <v>23 Teaching and other educational professionals</v>
      </c>
      <c r="B12" s="69">
        <v>6.3640074835556701</v>
      </c>
      <c r="C12" s="69">
        <v>7.6466473969731572</v>
      </c>
      <c r="D12" s="69">
        <v>8.116307464656586</v>
      </c>
      <c r="E12" s="69">
        <v>8.9981550657877651</v>
      </c>
      <c r="F12" s="69">
        <v>10.615650496716675</v>
      </c>
      <c r="G12" s="11"/>
      <c r="H12" s="69">
        <f t="shared" si="26"/>
        <v>2.4993430320600893</v>
      </c>
      <c r="I12" s="69">
        <f>'RD T1'!E40</f>
        <v>4.8035312649052413</v>
      </c>
      <c r="J12" s="69">
        <f t="shared" si="27"/>
        <v>7.3028742969653306</v>
      </c>
      <c r="L12" t="str">
        <f t="shared" si="28"/>
        <v>23 Teaching and other educational professionals</v>
      </c>
      <c r="M12" s="69">
        <v>36.65170530110354</v>
      </c>
      <c r="N12" s="69">
        <v>44.981363654975162</v>
      </c>
      <c r="O12" s="69">
        <v>46.372484109143336</v>
      </c>
      <c r="P12" s="69">
        <v>51.030807051549345</v>
      </c>
      <c r="Q12" s="69">
        <v>59.050846679180857</v>
      </c>
      <c r="R12" s="11"/>
      <c r="S12" s="69">
        <f t="shared" si="29"/>
        <v>12.678362570037521</v>
      </c>
      <c r="T12" s="69">
        <f>'RD T1'!E69</f>
        <v>28.454387886296612</v>
      </c>
      <c r="U12" s="69">
        <f t="shared" si="30"/>
        <v>41.132750456334136</v>
      </c>
      <c r="W12" t="str">
        <f t="shared" si="31"/>
        <v>23 Teaching and other educational professionals</v>
      </c>
      <c r="X12" s="69">
        <v>26.794366437943172</v>
      </c>
      <c r="Y12" s="69">
        <v>26.301839637438306</v>
      </c>
      <c r="Z12" s="69">
        <v>25.798849953973665</v>
      </c>
      <c r="AA12" s="69">
        <v>22.94712584429092</v>
      </c>
      <c r="AB12" s="69">
        <v>20.278895311211134</v>
      </c>
      <c r="AC12" s="69"/>
      <c r="AD12" s="69">
        <f t="shared" si="32"/>
        <v>-5.5199546427625314</v>
      </c>
      <c r="AE12" s="69">
        <f>'RD T1'!E98</f>
        <v>11.65125894833276</v>
      </c>
      <c r="AF12" s="69">
        <f t="shared" si="33"/>
        <v>6.1313043055702288</v>
      </c>
      <c r="AH12" t="str">
        <f t="shared" si="34"/>
        <v>23 Teaching and other educational professionals</v>
      </c>
      <c r="AI12" s="69">
        <v>3.5681637615698851</v>
      </c>
      <c r="AJ12" s="69">
        <v>2.3001361295480494</v>
      </c>
      <c r="AK12" s="69">
        <v>2.0259851449272701</v>
      </c>
      <c r="AL12" s="69">
        <v>1.4291546568153508</v>
      </c>
      <c r="AM12" s="69">
        <v>1.46244923547508</v>
      </c>
      <c r="AN12" s="69"/>
      <c r="AO12" s="69">
        <f t="shared" si="35"/>
        <v>-0.56353590945219012</v>
      </c>
      <c r="AP12" s="69">
        <f>'RD T1'!E127</f>
        <v>0.45926225580565716</v>
      </c>
      <c r="AQ12" s="69">
        <f t="shared" si="36"/>
        <v>-0.10427365364653296</v>
      </c>
      <c r="AS12" t="str">
        <f t="shared" si="37"/>
        <v>23 Teaching and other educational professionals</v>
      </c>
      <c r="AT12" s="69">
        <v>0.9527849848334341</v>
      </c>
      <c r="AU12" s="69">
        <v>0.99190284755048119</v>
      </c>
      <c r="AV12" s="69">
        <v>1.0190846212157252</v>
      </c>
      <c r="AW12" s="69">
        <v>0.86282641231619939</v>
      </c>
      <c r="AX12" s="69">
        <v>0.79358994478873013</v>
      </c>
      <c r="AY12" s="69"/>
      <c r="AZ12" s="69">
        <f t="shared" si="38"/>
        <v>-0.22549467642699506</v>
      </c>
      <c r="BA12" s="69">
        <f>'RD T1'!E156</f>
        <v>0.4176570724070448</v>
      </c>
      <c r="BB12" s="69">
        <f t="shared" si="39"/>
        <v>0.19216239598004975</v>
      </c>
      <c r="BD12" t="str">
        <f t="shared" si="40"/>
        <v>23 Teaching and other educational professionals</v>
      </c>
      <c r="BE12" s="69">
        <v>3.3137841473664786</v>
      </c>
      <c r="BF12" s="69">
        <v>3.2451597363131812</v>
      </c>
      <c r="BG12" s="69">
        <v>3.7034141594625947</v>
      </c>
      <c r="BH12" s="69">
        <v>3.8496886226311169</v>
      </c>
      <c r="BI12" s="69">
        <v>4.6066760349211568</v>
      </c>
      <c r="BJ12" s="69"/>
      <c r="BK12" s="69">
        <f t="shared" si="41"/>
        <v>0.90326187545856218</v>
      </c>
      <c r="BL12" s="69">
        <f>'RD T1'!E185</f>
        <v>1.7051301777048924</v>
      </c>
      <c r="BM12" s="69">
        <f t="shared" si="42"/>
        <v>2.6083920531634543</v>
      </c>
      <c r="BO12" t="str">
        <f t="shared" si="43"/>
        <v>23 Teaching and other educational professionals</v>
      </c>
      <c r="BP12" s="69">
        <v>2.7348262828792969</v>
      </c>
      <c r="BQ12" s="69">
        <v>2.6989245372302406</v>
      </c>
      <c r="BR12" s="69">
        <v>2.739807561653766</v>
      </c>
      <c r="BS12" s="69">
        <v>2.6571179423704492</v>
      </c>
      <c r="BT12" s="69">
        <v>2.4469897882997338</v>
      </c>
      <c r="BU12" s="69"/>
      <c r="BV12" s="69">
        <f t="shared" si="44"/>
        <v>-0.29281777335403225</v>
      </c>
      <c r="BW12" s="69">
        <f>'RD T1'!E214</f>
        <v>1.1775882297168914</v>
      </c>
      <c r="BX12" s="69">
        <f t="shared" si="45"/>
        <v>0.88477045636285911</v>
      </c>
      <c r="BZ12" t="str">
        <f t="shared" si="46"/>
        <v>23 Teaching and other educational professionals</v>
      </c>
      <c r="CA12" s="69">
        <v>1.7699705265069596</v>
      </c>
      <c r="CB12" s="69">
        <v>1.7611344258843782</v>
      </c>
      <c r="CC12" s="69">
        <v>1.6717476479329787</v>
      </c>
      <c r="CD12" s="69">
        <v>1.8681498470543587</v>
      </c>
      <c r="CE12" s="69">
        <v>1.6815078256235461</v>
      </c>
      <c r="CF12" s="69"/>
      <c r="CG12" s="69">
        <f t="shared" si="47"/>
        <v>9.7601776905673621E-3</v>
      </c>
      <c r="CH12" s="69">
        <f>'RD T1'!E243</f>
        <v>0.76853212677712268</v>
      </c>
      <c r="CI12" s="69">
        <f t="shared" si="48"/>
        <v>0.77829230446769004</v>
      </c>
      <c r="CK12" t="str">
        <f t="shared" si="49"/>
        <v>23 Teaching and other educational professionals</v>
      </c>
      <c r="CL12" s="69">
        <v>0.24943545424065997</v>
      </c>
      <c r="CM12" s="69">
        <v>0.34487504922177403</v>
      </c>
      <c r="CN12" s="69">
        <v>0.38096795169769743</v>
      </c>
      <c r="CO12" s="69">
        <v>0.53769980266142114</v>
      </c>
      <c r="CP12" s="69">
        <v>0.65810819974853119</v>
      </c>
      <c r="CQ12" s="69"/>
      <c r="CR12" s="69">
        <f t="shared" si="50"/>
        <v>0.27714024805083376</v>
      </c>
      <c r="CS12" s="69">
        <f>'RD T1'!E272</f>
        <v>0.19223422054465542</v>
      </c>
      <c r="CT12" s="69">
        <f t="shared" si="51"/>
        <v>0.46937446859548915</v>
      </c>
    </row>
    <row r="13" spans="1:98" x14ac:dyDescent="0.2">
      <c r="A13" s="10" t="str">
        <f>name!D9</f>
        <v>24 Business, media and public service professionals</v>
      </c>
      <c r="B13" s="69">
        <v>1.8321941070084966</v>
      </c>
      <c r="C13" s="69">
        <v>2.4020509873463127</v>
      </c>
      <c r="D13" s="69">
        <v>2.7679454934030896</v>
      </c>
      <c r="E13" s="69">
        <v>3.5014697271307957</v>
      </c>
      <c r="F13" s="69">
        <v>4.7761086641492732</v>
      </c>
      <c r="G13" s="11"/>
      <c r="H13" s="69">
        <f t="shared" si="26"/>
        <v>2.0081631707461836</v>
      </c>
      <c r="I13" s="69">
        <f>'RD T1'!E41</f>
        <v>1.9004350022480783</v>
      </c>
      <c r="J13" s="69">
        <f t="shared" si="27"/>
        <v>3.908598172994262</v>
      </c>
      <c r="L13" t="str">
        <f t="shared" si="28"/>
        <v>24 Business, media and public service professionals</v>
      </c>
      <c r="M13" s="69">
        <v>22.829625656747098</v>
      </c>
      <c r="N13" s="69">
        <v>30.416133853282325</v>
      </c>
      <c r="O13" s="69">
        <v>33.319809547228019</v>
      </c>
      <c r="P13" s="69">
        <v>39.889168871843651</v>
      </c>
      <c r="Q13" s="69">
        <v>50.414161404882236</v>
      </c>
      <c r="R13" s="11"/>
      <c r="S13" s="69">
        <f t="shared" si="29"/>
        <v>17.094351857654217</v>
      </c>
      <c r="T13" s="69">
        <f>'RD T1'!E70</f>
        <v>21.336517892760142</v>
      </c>
      <c r="U13" s="69">
        <f t="shared" si="30"/>
        <v>38.430869750414359</v>
      </c>
      <c r="W13" t="str">
        <f t="shared" si="31"/>
        <v>24 Business, media and public service professionals</v>
      </c>
      <c r="X13" s="69">
        <v>42.490573310811783</v>
      </c>
      <c r="Y13" s="69">
        <v>49.687464122566261</v>
      </c>
      <c r="Z13" s="69">
        <v>51.821539459799553</v>
      </c>
      <c r="AA13" s="69">
        <v>57.621462875686611</v>
      </c>
      <c r="AB13" s="69">
        <v>64.373720148967962</v>
      </c>
      <c r="AC13" s="69"/>
      <c r="AD13" s="69">
        <f t="shared" si="32"/>
        <v>12.552180689168409</v>
      </c>
      <c r="AE13" s="69">
        <f>'RD T1'!E99</f>
        <v>30.418414378832804</v>
      </c>
      <c r="AF13" s="69">
        <f t="shared" si="33"/>
        <v>42.970595068001217</v>
      </c>
      <c r="AH13" t="str">
        <f t="shared" si="34"/>
        <v>24 Business, media and public service professionals</v>
      </c>
      <c r="AI13" s="69">
        <v>4.8094700370219901</v>
      </c>
      <c r="AJ13" s="69">
        <v>4.8649832096400285</v>
      </c>
      <c r="AK13" s="69">
        <v>5.2625404482571483</v>
      </c>
      <c r="AL13" s="69">
        <v>5.1314366215463094</v>
      </c>
      <c r="AM13" s="69">
        <v>5.6221797068855253</v>
      </c>
      <c r="AN13" s="69"/>
      <c r="AO13" s="69">
        <f t="shared" si="35"/>
        <v>0.35963925862837698</v>
      </c>
      <c r="AP13" s="69">
        <f>'RD T1'!E128</f>
        <v>2.0172872419355685</v>
      </c>
      <c r="AQ13" s="69">
        <f t="shared" si="36"/>
        <v>2.3769265005639455</v>
      </c>
      <c r="AS13" t="str">
        <f t="shared" si="37"/>
        <v>24 Business, media and public service professionals</v>
      </c>
      <c r="AT13" s="69">
        <v>7.0369416759332246</v>
      </c>
      <c r="AU13" s="69">
        <v>7.9764152339472458</v>
      </c>
      <c r="AV13" s="69">
        <v>8.3594928795207242</v>
      </c>
      <c r="AW13" s="69">
        <v>9.0940644374827819</v>
      </c>
      <c r="AX13" s="69">
        <v>10.246656785956691</v>
      </c>
      <c r="AY13" s="69"/>
      <c r="AZ13" s="69">
        <f t="shared" si="38"/>
        <v>1.8871639064359673</v>
      </c>
      <c r="BA13" s="69">
        <f>'RD T1'!E157</f>
        <v>4.5713519702471066</v>
      </c>
      <c r="BB13" s="69">
        <f t="shared" si="39"/>
        <v>6.4585158766830739</v>
      </c>
      <c r="BD13" t="str">
        <f t="shared" si="40"/>
        <v>24 Business, media and public service professionals</v>
      </c>
      <c r="BE13" s="69">
        <v>14.83242754796972</v>
      </c>
      <c r="BF13" s="69">
        <v>15.763165762482735</v>
      </c>
      <c r="BG13" s="69">
        <v>18.336841071425994</v>
      </c>
      <c r="BH13" s="69">
        <v>20.169953051473623</v>
      </c>
      <c r="BI13" s="69">
        <v>22.151196565312553</v>
      </c>
      <c r="BJ13" s="69"/>
      <c r="BK13" s="69">
        <f t="shared" si="41"/>
        <v>3.8143554938865591</v>
      </c>
      <c r="BL13" s="69">
        <f>'RD T1'!E186</f>
        <v>8.4734282473843745</v>
      </c>
      <c r="BM13" s="69">
        <f t="shared" si="42"/>
        <v>12.287783741270934</v>
      </c>
      <c r="BO13" t="str">
        <f t="shared" si="43"/>
        <v>24 Business, media and public service professionals</v>
      </c>
      <c r="BP13" s="69">
        <v>10.522948899057942</v>
      </c>
      <c r="BQ13" s="69">
        <v>11.377667378750575</v>
      </c>
      <c r="BR13" s="69">
        <v>11.303645302364151</v>
      </c>
      <c r="BS13" s="69">
        <v>11.83704809499625</v>
      </c>
      <c r="BT13" s="69">
        <v>10.529137774313098</v>
      </c>
      <c r="BU13" s="69"/>
      <c r="BV13" s="69">
        <f t="shared" si="44"/>
        <v>-0.77450752805105338</v>
      </c>
      <c r="BW13" s="69">
        <f>'RD T1'!E215</f>
        <v>4.5008365764481066</v>
      </c>
      <c r="BX13" s="69">
        <f t="shared" si="45"/>
        <v>3.7263290483970533</v>
      </c>
      <c r="BZ13" t="str">
        <f t="shared" si="46"/>
        <v>24 Business, media and public service professionals</v>
      </c>
      <c r="CA13" s="69">
        <v>6.5531656082263119</v>
      </c>
      <c r="CB13" s="69">
        <v>6.7808547445344036</v>
      </c>
      <c r="CC13" s="69">
        <v>6.6768462650312719</v>
      </c>
      <c r="CD13" s="69">
        <v>7.1835686482622965</v>
      </c>
      <c r="CE13" s="69">
        <v>5.0991364470803449</v>
      </c>
      <c r="CF13" s="69"/>
      <c r="CG13" s="69">
        <f t="shared" si="47"/>
        <v>-1.577709817950927</v>
      </c>
      <c r="CH13" s="69">
        <f>'RD T1'!E244</f>
        <v>2.4081697203882215</v>
      </c>
      <c r="CI13" s="69">
        <f t="shared" si="48"/>
        <v>0.83045990243729451</v>
      </c>
      <c r="CK13" t="str">
        <f t="shared" si="49"/>
        <v>24 Business, media and public service professionals</v>
      </c>
      <c r="CL13" s="69">
        <v>1.143125570133747</v>
      </c>
      <c r="CM13" s="69">
        <v>1.4653225189789996</v>
      </c>
      <c r="CN13" s="69">
        <v>1.5067069986663681</v>
      </c>
      <c r="CO13" s="69">
        <v>2.0194818178589342</v>
      </c>
      <c r="CP13" s="69">
        <v>3.0099680221562606</v>
      </c>
      <c r="CQ13" s="69"/>
      <c r="CR13" s="69">
        <f t="shared" si="50"/>
        <v>1.5032610234898924</v>
      </c>
      <c r="CS13" s="69">
        <f>'RD T1'!E273</f>
        <v>0.72412912599176094</v>
      </c>
      <c r="CT13" s="69">
        <f t="shared" si="51"/>
        <v>2.2273901494816535</v>
      </c>
    </row>
    <row r="14" spans="1:98" x14ac:dyDescent="0.2">
      <c r="A14" s="10" t="str">
        <f>name!D10</f>
        <v>31 Science, engineering and technology associate professionals</v>
      </c>
      <c r="B14" s="69">
        <v>0.54127821257217545</v>
      </c>
      <c r="C14" s="69">
        <v>0.7893943010738228</v>
      </c>
      <c r="D14" s="69">
        <v>0.88797519897932597</v>
      </c>
      <c r="E14" s="69">
        <v>0.95997463937375649</v>
      </c>
      <c r="F14" s="69">
        <v>1.3946400791004778</v>
      </c>
      <c r="G14" s="11"/>
      <c r="H14" s="69">
        <f t="shared" si="26"/>
        <v>0.50666488012115185</v>
      </c>
      <c r="I14" s="69">
        <f>'RD T1'!E42</f>
        <v>0.5217163322942725</v>
      </c>
      <c r="J14" s="69">
        <f t="shared" si="27"/>
        <v>1.0283812124154244</v>
      </c>
      <c r="L14" t="str">
        <f t="shared" si="28"/>
        <v>31 Science, engineering and technology associate professionals</v>
      </c>
      <c r="M14" s="69">
        <v>3.0863281384564867</v>
      </c>
      <c r="N14" s="69">
        <v>4.153973551344821</v>
      </c>
      <c r="O14" s="69">
        <v>4.9706864127602568</v>
      </c>
      <c r="P14" s="69">
        <v>4.8318806285446865</v>
      </c>
      <c r="Q14" s="69">
        <v>6.3151425461181674</v>
      </c>
      <c r="R14" s="11"/>
      <c r="S14" s="69">
        <f t="shared" si="29"/>
        <v>1.3444561333579106</v>
      </c>
      <c r="T14" s="69">
        <f>'RD T1'!E71</f>
        <v>2.3667189921919238</v>
      </c>
      <c r="U14" s="69">
        <f t="shared" si="30"/>
        <v>3.7111751255498344</v>
      </c>
      <c r="W14" t="str">
        <f t="shared" si="31"/>
        <v>31 Science, engineering and technology associate professionals</v>
      </c>
      <c r="X14" s="69">
        <v>7.4111210109855916</v>
      </c>
      <c r="Y14" s="69">
        <v>9.0471455972029045</v>
      </c>
      <c r="Z14" s="69">
        <v>9.4121042540183382</v>
      </c>
      <c r="AA14" s="69">
        <v>8.5607368876269661</v>
      </c>
      <c r="AB14" s="69">
        <v>9.5366403429453683</v>
      </c>
      <c r="AC14" s="69"/>
      <c r="AD14" s="69">
        <f t="shared" si="32"/>
        <v>0.12453608892703016</v>
      </c>
      <c r="AE14" s="69">
        <f>'RD T1'!E100</f>
        <v>4.0592934275351347</v>
      </c>
      <c r="AF14" s="69">
        <f t="shared" si="33"/>
        <v>4.1838295164621648</v>
      </c>
      <c r="AH14" t="str">
        <f t="shared" si="34"/>
        <v>31 Science, engineering and technology associate professionals</v>
      </c>
      <c r="AI14" s="69">
        <v>1.2954041708742456</v>
      </c>
      <c r="AJ14" s="69">
        <v>1.6184263846821934</v>
      </c>
      <c r="AK14" s="69">
        <v>1.7954063939401694</v>
      </c>
      <c r="AL14" s="69">
        <v>1.7996047741221859</v>
      </c>
      <c r="AM14" s="69">
        <v>2.3231998870088542</v>
      </c>
      <c r="AN14" s="69"/>
      <c r="AO14" s="69">
        <f t="shared" si="35"/>
        <v>0.52779349306868473</v>
      </c>
      <c r="AP14" s="69">
        <f>'RD T1'!E129</f>
        <v>0.94618934956094314</v>
      </c>
      <c r="AQ14" s="69">
        <f t="shared" si="36"/>
        <v>1.4739828426296278</v>
      </c>
      <c r="AS14" t="str">
        <f t="shared" si="37"/>
        <v>31 Science, engineering and technology associate professionals</v>
      </c>
      <c r="AT14" s="69">
        <v>3.4923922251689143</v>
      </c>
      <c r="AU14" s="69">
        <v>4.0516735599765816</v>
      </c>
      <c r="AV14" s="69">
        <v>4.2665895651517936</v>
      </c>
      <c r="AW14" s="69">
        <v>3.5378007940960057</v>
      </c>
      <c r="AX14" s="69">
        <v>3.5800261322452953</v>
      </c>
      <c r="AY14" s="69"/>
      <c r="AZ14" s="69">
        <f t="shared" si="38"/>
        <v>-0.68656343290649824</v>
      </c>
      <c r="BA14" s="69">
        <f>'RD T1'!E158</f>
        <v>1.4032618090698972</v>
      </c>
      <c r="BB14" s="69">
        <f t="shared" si="39"/>
        <v>0.71669837616339893</v>
      </c>
      <c r="BD14" t="str">
        <f t="shared" si="40"/>
        <v>31 Science, engineering and technology associate professionals</v>
      </c>
      <c r="BE14" s="69">
        <v>5.2706978533811437</v>
      </c>
      <c r="BF14" s="69">
        <v>5.1592397939041188</v>
      </c>
      <c r="BG14" s="69">
        <v>6.0712181614151595</v>
      </c>
      <c r="BH14" s="69">
        <v>4.4088853604103591</v>
      </c>
      <c r="BI14" s="69">
        <v>3.3842488206659485</v>
      </c>
      <c r="BJ14" s="69"/>
      <c r="BK14" s="69">
        <f t="shared" si="41"/>
        <v>-2.686969340749211</v>
      </c>
      <c r="BL14" s="69">
        <f>'RD T1'!E187</f>
        <v>1.4870091644661281</v>
      </c>
      <c r="BM14" s="69">
        <f t="shared" si="42"/>
        <v>-1.1999601762830829</v>
      </c>
      <c r="BO14" t="str">
        <f t="shared" si="43"/>
        <v>31 Science, engineering and technology associate professionals</v>
      </c>
      <c r="BP14" s="69">
        <v>3.8601514580492298</v>
      </c>
      <c r="BQ14" s="69">
        <v>4.4284461670868165</v>
      </c>
      <c r="BR14" s="69">
        <v>4.5961787041585263</v>
      </c>
      <c r="BS14" s="69">
        <v>3.9863942724003878</v>
      </c>
      <c r="BT14" s="69">
        <v>3.7765671552669748</v>
      </c>
      <c r="BU14" s="69"/>
      <c r="BV14" s="69">
        <f t="shared" si="44"/>
        <v>-0.81961154889155141</v>
      </c>
      <c r="BW14" s="69">
        <f>'RD T1'!E216</f>
        <v>1.4869834194929281</v>
      </c>
      <c r="BX14" s="69">
        <f t="shared" si="45"/>
        <v>0.6673718706013767</v>
      </c>
      <c r="BZ14" t="str">
        <f t="shared" si="46"/>
        <v>31 Science, engineering and technology associate professionals</v>
      </c>
      <c r="CA14" s="69">
        <v>3.0050428135920431</v>
      </c>
      <c r="CB14" s="69">
        <v>3.0892730208299644</v>
      </c>
      <c r="CC14" s="69">
        <v>3.3097497533946592</v>
      </c>
      <c r="CD14" s="69">
        <v>3.0236776523049094</v>
      </c>
      <c r="CE14" s="69">
        <v>2.653343295614929</v>
      </c>
      <c r="CF14" s="69"/>
      <c r="CG14" s="69">
        <f t="shared" si="47"/>
        <v>-0.65640645777973017</v>
      </c>
      <c r="CH14" s="69">
        <f>'RD T1'!E245</f>
        <v>0.9923298748503504</v>
      </c>
      <c r="CI14" s="69">
        <f t="shared" si="48"/>
        <v>0.33592341707062023</v>
      </c>
      <c r="CK14" t="str">
        <f t="shared" si="49"/>
        <v>31 Science, engineering and technology associate professionals</v>
      </c>
      <c r="CL14" s="69">
        <v>0.45608615496793786</v>
      </c>
      <c r="CM14" s="69">
        <v>0.64047025723426187</v>
      </c>
      <c r="CN14" s="69">
        <v>0.76196271548062222</v>
      </c>
      <c r="CO14" s="69">
        <v>0.97753686427087338</v>
      </c>
      <c r="CP14" s="69">
        <v>1.7976862876322306</v>
      </c>
      <c r="CQ14" s="69"/>
      <c r="CR14" s="69">
        <f t="shared" si="50"/>
        <v>1.0357235721516083</v>
      </c>
      <c r="CS14" s="69">
        <f>'RD T1'!E274</f>
        <v>0.42152569307166915</v>
      </c>
      <c r="CT14" s="69">
        <f t="shared" si="51"/>
        <v>1.4572492652232774</v>
      </c>
    </row>
    <row r="15" spans="1:98" x14ac:dyDescent="0.2">
      <c r="A15" s="10" t="str">
        <f>name!D11</f>
        <v>32 Health and social care associate professionals</v>
      </c>
      <c r="B15" s="69">
        <v>0.14986695209249426</v>
      </c>
      <c r="C15" s="69">
        <v>0.19287873261821536</v>
      </c>
      <c r="D15" s="69">
        <v>0.18863162268627406</v>
      </c>
      <c r="E15" s="69">
        <v>0.24276051346853675</v>
      </c>
      <c r="F15" s="69">
        <v>0.33612037744677481</v>
      </c>
      <c r="G15" s="11"/>
      <c r="H15" s="69">
        <f t="shared" si="26"/>
        <v>0.14748875476050075</v>
      </c>
      <c r="I15" s="69">
        <f>'RD T1'!E43</f>
        <v>0.16341240780957617</v>
      </c>
      <c r="J15" s="69">
        <f t="shared" si="27"/>
        <v>0.31090116257007694</v>
      </c>
      <c r="L15" t="str">
        <f t="shared" si="28"/>
        <v>32 Health and social care associate professionals</v>
      </c>
      <c r="M15" s="69">
        <v>2.9481037925144116</v>
      </c>
      <c r="N15" s="69">
        <v>4.0801568103517507</v>
      </c>
      <c r="O15" s="69">
        <v>4.2830968183155127</v>
      </c>
      <c r="P15" s="69">
        <v>5.0846608973116094</v>
      </c>
      <c r="Q15" s="69">
        <v>6.6802450719977653</v>
      </c>
      <c r="R15" s="11"/>
      <c r="S15" s="69">
        <f t="shared" si="29"/>
        <v>2.3971482536822526</v>
      </c>
      <c r="T15" s="69">
        <f>'RD T1'!E72</f>
        <v>3.2566446016228867</v>
      </c>
      <c r="U15" s="69">
        <f t="shared" si="30"/>
        <v>5.6537928553051398</v>
      </c>
      <c r="W15" t="str">
        <f t="shared" si="31"/>
        <v>32 Health and social care associate professionals</v>
      </c>
      <c r="X15" s="69">
        <v>9.0809700188912128</v>
      </c>
      <c r="Y15" s="69">
        <v>11.375504187919466</v>
      </c>
      <c r="Z15" s="69">
        <v>11.408299918600445</v>
      </c>
      <c r="AA15" s="69">
        <v>12.612379821292389</v>
      </c>
      <c r="AB15" s="69">
        <v>15.164780175486323</v>
      </c>
      <c r="AC15" s="69"/>
      <c r="AD15" s="69">
        <f t="shared" si="32"/>
        <v>3.7564802568858777</v>
      </c>
      <c r="AE15" s="69">
        <f>'RD T1'!E101</f>
        <v>8.3481293431229826</v>
      </c>
      <c r="AF15" s="69">
        <f t="shared" si="33"/>
        <v>12.10460960000886</v>
      </c>
      <c r="AH15" t="str">
        <f t="shared" si="34"/>
        <v>32 Health and social care associate professionals</v>
      </c>
      <c r="AI15" s="69">
        <v>6.2078471286941657</v>
      </c>
      <c r="AJ15" s="69">
        <v>5.7920457589337024</v>
      </c>
      <c r="AK15" s="69">
        <v>5.4703187784478571</v>
      </c>
      <c r="AL15" s="69">
        <v>3.9871334687557365</v>
      </c>
      <c r="AM15" s="69">
        <v>2.4390952228120968</v>
      </c>
      <c r="AN15" s="69"/>
      <c r="AO15" s="69">
        <f t="shared" si="35"/>
        <v>-3.0312235556357603</v>
      </c>
      <c r="AP15" s="69">
        <f>'RD T1'!E130</f>
        <v>1.5642174347324036</v>
      </c>
      <c r="AQ15" s="69">
        <f t="shared" si="36"/>
        <v>-1.4670061209033567</v>
      </c>
      <c r="AS15" t="str">
        <f t="shared" si="37"/>
        <v>32 Health and social care associate professionals</v>
      </c>
      <c r="AT15" s="69">
        <v>1.4213827260026615</v>
      </c>
      <c r="AU15" s="69">
        <v>1.6672867804984079</v>
      </c>
      <c r="AV15" s="69">
        <v>1.8674690170267494</v>
      </c>
      <c r="AW15" s="69">
        <v>1.7893062242401341</v>
      </c>
      <c r="AX15" s="69">
        <v>1.9875780293815415</v>
      </c>
      <c r="AY15" s="69"/>
      <c r="AZ15" s="69">
        <f t="shared" si="38"/>
        <v>0.1201090123547921</v>
      </c>
      <c r="BA15" s="69">
        <f>'RD T1'!E159</f>
        <v>1.0603647546285822</v>
      </c>
      <c r="BB15" s="69">
        <f t="shared" si="39"/>
        <v>1.1804737669833743</v>
      </c>
      <c r="BD15" t="str">
        <f t="shared" si="40"/>
        <v>32 Health and social care associate professionals</v>
      </c>
      <c r="BE15" s="69">
        <v>5.1896026862947533</v>
      </c>
      <c r="BF15" s="69">
        <v>6.1742947128106209</v>
      </c>
      <c r="BG15" s="69">
        <v>6.7818478459218579</v>
      </c>
      <c r="BH15" s="69">
        <v>6.7119844016586789</v>
      </c>
      <c r="BI15" s="69">
        <v>7.8647302525736995</v>
      </c>
      <c r="BJ15" s="69"/>
      <c r="BK15" s="69">
        <f t="shared" si="41"/>
        <v>1.0828824066518417</v>
      </c>
      <c r="BL15" s="69">
        <f>'RD T1'!E188</f>
        <v>4.224598587066164</v>
      </c>
      <c r="BM15" s="69">
        <f t="shared" si="42"/>
        <v>5.3074809937180056</v>
      </c>
      <c r="BO15" t="str">
        <f t="shared" si="43"/>
        <v>32 Health and social care associate professionals</v>
      </c>
      <c r="BP15" s="69">
        <v>4.1185037559065094</v>
      </c>
      <c r="BQ15" s="69">
        <v>4.4724046128436239</v>
      </c>
      <c r="BR15" s="69">
        <v>4.4723422512389428</v>
      </c>
      <c r="BS15" s="69">
        <v>4.2454729012472923</v>
      </c>
      <c r="BT15" s="69">
        <v>3.5758040568163012</v>
      </c>
      <c r="BU15" s="69"/>
      <c r="BV15" s="69">
        <f t="shared" si="44"/>
        <v>-0.8965381944226416</v>
      </c>
      <c r="BW15" s="69">
        <f>'RD T1'!E217</f>
        <v>2.0561570556950861</v>
      </c>
      <c r="BX15" s="69">
        <f t="shared" si="45"/>
        <v>1.1596188612724445</v>
      </c>
      <c r="BZ15" t="str">
        <f t="shared" si="46"/>
        <v>32 Health and social care associate professionals</v>
      </c>
      <c r="CA15" s="69">
        <v>1.6775816689348721</v>
      </c>
      <c r="CB15" s="69">
        <v>1.5846768839218</v>
      </c>
      <c r="CC15" s="69">
        <v>1.3404359580711045</v>
      </c>
      <c r="CD15" s="69">
        <v>1.2365395590699275</v>
      </c>
      <c r="CE15" s="69">
        <v>0.78095517111705715</v>
      </c>
      <c r="CF15" s="69"/>
      <c r="CG15" s="69">
        <f t="shared" si="47"/>
        <v>-0.55948078695404735</v>
      </c>
      <c r="CH15" s="69">
        <f>'RD T1'!E246</f>
        <v>0.47396362273235648</v>
      </c>
      <c r="CI15" s="69">
        <f t="shared" si="48"/>
        <v>-8.5517164221690867E-2</v>
      </c>
      <c r="CK15" t="str">
        <f t="shared" si="49"/>
        <v>32 Health and social care associate professionals</v>
      </c>
      <c r="CL15" s="69">
        <v>0.1906147672159669</v>
      </c>
      <c r="CM15" s="69">
        <v>0.24419738534952401</v>
      </c>
      <c r="CN15" s="69">
        <v>0.25623171657938909</v>
      </c>
      <c r="CO15" s="69">
        <v>0.3845243270586361</v>
      </c>
      <c r="CP15" s="69">
        <v>0.75824932748474128</v>
      </c>
      <c r="CQ15" s="69"/>
      <c r="CR15" s="69">
        <f t="shared" si="50"/>
        <v>0.50201761090535224</v>
      </c>
      <c r="CS15" s="69">
        <f>'RD T1'!E275</f>
        <v>0.18973903849286286</v>
      </c>
      <c r="CT15" s="69">
        <f t="shared" si="51"/>
        <v>0.69175664939821513</v>
      </c>
    </row>
    <row r="16" spans="1:98" x14ac:dyDescent="0.2">
      <c r="A16" s="10" t="str">
        <f>name!D12</f>
        <v>33 Protective service occupations</v>
      </c>
      <c r="B16" s="69">
        <v>7.3400079395993981E-2</v>
      </c>
      <c r="C16" s="69">
        <v>7.8021469635651833E-2</v>
      </c>
      <c r="D16" s="69">
        <v>9.0542500924511896E-2</v>
      </c>
      <c r="E16" s="69">
        <v>0.12749384946360248</v>
      </c>
      <c r="F16" s="69">
        <v>0.1949856318943092</v>
      </c>
      <c r="G16" s="11"/>
      <c r="H16" s="69">
        <f t="shared" si="26"/>
        <v>0.10444313096979731</v>
      </c>
      <c r="I16" s="69">
        <f>'RD T1'!E44</f>
        <v>5.1701848672076729E-2</v>
      </c>
      <c r="J16" s="69">
        <f t="shared" si="27"/>
        <v>0.15614497964187404</v>
      </c>
      <c r="L16" t="str">
        <f t="shared" si="28"/>
        <v>33 Protective service occupations</v>
      </c>
      <c r="M16" s="69">
        <v>1.258955048146811</v>
      </c>
      <c r="N16" s="69">
        <v>1.4328563760751762</v>
      </c>
      <c r="O16" s="69">
        <v>1.7727373129375255</v>
      </c>
      <c r="P16" s="69">
        <v>2.4429003338277124</v>
      </c>
      <c r="Q16" s="69">
        <v>3.82760617983118</v>
      </c>
      <c r="R16" s="11"/>
      <c r="S16" s="69">
        <f t="shared" si="29"/>
        <v>2.0548688668936546</v>
      </c>
      <c r="T16" s="69">
        <f>'RD T1'!E73</f>
        <v>0.94660691569135447</v>
      </c>
      <c r="U16" s="69">
        <f t="shared" si="30"/>
        <v>3.0014757825850089</v>
      </c>
      <c r="W16" t="str">
        <f t="shared" si="31"/>
        <v>33 Protective service occupations</v>
      </c>
      <c r="X16" s="69">
        <v>5.7186053925548324</v>
      </c>
      <c r="Y16" s="69">
        <v>6.4230241257673661</v>
      </c>
      <c r="Z16" s="69">
        <v>7.0338329077512682</v>
      </c>
      <c r="AA16" s="69">
        <v>9.2150149849115284</v>
      </c>
      <c r="AB16" s="69">
        <v>12.849093359645167</v>
      </c>
      <c r="AC16" s="69"/>
      <c r="AD16" s="69">
        <f t="shared" si="32"/>
        <v>5.8152604518938986</v>
      </c>
      <c r="AE16" s="69">
        <f>'RD T1'!E102</f>
        <v>4.3696377875834855</v>
      </c>
      <c r="AF16" s="69">
        <f t="shared" si="33"/>
        <v>10.184898239477384</v>
      </c>
      <c r="AH16" t="str">
        <f t="shared" si="34"/>
        <v>33 Protective service occupations</v>
      </c>
      <c r="AI16" s="69">
        <v>1.5565700446156328</v>
      </c>
      <c r="AJ16" s="69">
        <v>1.6737960428417669</v>
      </c>
      <c r="AK16" s="69">
        <v>1.835591235572144</v>
      </c>
      <c r="AL16" s="69">
        <v>2.3094304871949083</v>
      </c>
      <c r="AM16" s="69">
        <v>3.0705858453465988</v>
      </c>
      <c r="AN16" s="69"/>
      <c r="AO16" s="69">
        <f t="shared" si="35"/>
        <v>1.2349946097744549</v>
      </c>
      <c r="AP16" s="69">
        <f>'RD T1'!E131</f>
        <v>0.95392755480747438</v>
      </c>
      <c r="AQ16" s="69">
        <f t="shared" si="36"/>
        <v>2.1889221645819292</v>
      </c>
      <c r="AS16" t="str">
        <f t="shared" si="37"/>
        <v>33 Protective service occupations</v>
      </c>
      <c r="AT16" s="69">
        <v>1.4948685151609273</v>
      </c>
      <c r="AU16" s="69">
        <v>1.368744035349476</v>
      </c>
      <c r="AV16" s="69">
        <v>1.4662121351234618</v>
      </c>
      <c r="AW16" s="69">
        <v>1.6382471974317112</v>
      </c>
      <c r="AX16" s="69">
        <v>1.8969332068602727</v>
      </c>
      <c r="AY16" s="69"/>
      <c r="AZ16" s="69">
        <f t="shared" si="38"/>
        <v>0.43072107173681085</v>
      </c>
      <c r="BA16" s="69">
        <f>'RD T1'!E160</f>
        <v>0.6300258255167015</v>
      </c>
      <c r="BB16" s="69">
        <f t="shared" si="39"/>
        <v>1.0607468972535123</v>
      </c>
      <c r="BD16" t="str">
        <f t="shared" si="40"/>
        <v>33 Protective service occupations</v>
      </c>
      <c r="BE16" s="69">
        <v>5.344834975098979</v>
      </c>
      <c r="BF16" s="69">
        <v>4.404652408352109</v>
      </c>
      <c r="BG16" s="69">
        <v>4.9011102811709595</v>
      </c>
      <c r="BH16" s="69">
        <v>5.5023873801288357</v>
      </c>
      <c r="BI16" s="69">
        <v>5.48889635229476</v>
      </c>
      <c r="BJ16" s="69"/>
      <c r="BK16" s="69">
        <f t="shared" si="41"/>
        <v>0.58778607112380055</v>
      </c>
      <c r="BL16" s="69">
        <f>'RD T1'!E189</f>
        <v>1.3779498894430486</v>
      </c>
      <c r="BM16" s="69">
        <f t="shared" si="42"/>
        <v>1.9657359605668492</v>
      </c>
      <c r="BO16" t="str">
        <f t="shared" si="43"/>
        <v>33 Protective service occupations</v>
      </c>
      <c r="BP16" s="69">
        <v>5.5439161653207751</v>
      </c>
      <c r="BQ16" s="69">
        <v>5.3109205133884334</v>
      </c>
      <c r="BR16" s="69">
        <v>5.0856568942065516</v>
      </c>
      <c r="BS16" s="69">
        <v>5.7574343830294019</v>
      </c>
      <c r="BT16" s="69">
        <v>4.9509766296033089</v>
      </c>
      <c r="BU16" s="69"/>
      <c r="BV16" s="69">
        <f t="shared" si="44"/>
        <v>-0.13468026460324278</v>
      </c>
      <c r="BW16" s="69">
        <f>'RD T1'!E218</f>
        <v>1.5887902936791538</v>
      </c>
      <c r="BX16" s="69">
        <f t="shared" si="45"/>
        <v>1.454110029075911</v>
      </c>
      <c r="BZ16" t="str">
        <f t="shared" si="46"/>
        <v>33 Protective service occupations</v>
      </c>
      <c r="CA16" s="69">
        <v>3.2095388118579695</v>
      </c>
      <c r="CB16" s="69">
        <v>2.8079827790265228</v>
      </c>
      <c r="CC16" s="69">
        <v>2.7793967307461993</v>
      </c>
      <c r="CD16" s="69">
        <v>3.2806353713182501</v>
      </c>
      <c r="CE16" s="69">
        <v>2.6070369078034492</v>
      </c>
      <c r="CF16" s="69"/>
      <c r="CG16" s="69">
        <f t="shared" si="47"/>
        <v>-0.1723598229427501</v>
      </c>
      <c r="CH16" s="69">
        <f>'RD T1'!E247</f>
        <v>1.0800761500377165</v>
      </c>
      <c r="CI16" s="69">
        <f t="shared" si="48"/>
        <v>0.90771632709496641</v>
      </c>
      <c r="CK16" t="str">
        <f t="shared" si="49"/>
        <v>33 Protective service occupations</v>
      </c>
      <c r="CL16" s="69">
        <v>0.42187281514740682</v>
      </c>
      <c r="CM16" s="69">
        <v>0.36870353673818551</v>
      </c>
      <c r="CN16" s="69">
        <v>0.35636325476979186</v>
      </c>
      <c r="CO16" s="69">
        <v>0.24124123522169341</v>
      </c>
      <c r="CP16" s="69">
        <v>0.23940674841040474</v>
      </c>
      <c r="CQ16" s="69"/>
      <c r="CR16" s="69">
        <f t="shared" si="50"/>
        <v>-0.11695650635938712</v>
      </c>
      <c r="CS16" s="69">
        <f>'RD T1'!E276</f>
        <v>5.0620728384015885E-2</v>
      </c>
      <c r="CT16" s="69">
        <f t="shared" si="51"/>
        <v>-6.6335777975371241E-2</v>
      </c>
    </row>
    <row r="17" spans="1:98" x14ac:dyDescent="0.2">
      <c r="A17" s="10" t="str">
        <f>name!D13</f>
        <v>34 Culture, media and sports occupations</v>
      </c>
      <c r="B17" s="69">
        <v>0.44918390041024797</v>
      </c>
      <c r="C17" s="69">
        <v>0.55616624340442922</v>
      </c>
      <c r="D17" s="69">
        <v>0.61046511765147993</v>
      </c>
      <c r="E17" s="69">
        <v>0.67482561967299159</v>
      </c>
      <c r="F17" s="69">
        <v>0.85092553738572108</v>
      </c>
      <c r="G17" s="11"/>
      <c r="H17" s="69">
        <f t="shared" si="26"/>
        <v>0.24046041973424115</v>
      </c>
      <c r="I17" s="69">
        <f>'RD T1'!E45</f>
        <v>0.39098383941940562</v>
      </c>
      <c r="J17" s="69">
        <f t="shared" si="27"/>
        <v>0.63144425915364677</v>
      </c>
      <c r="L17" t="str">
        <f t="shared" si="28"/>
        <v>34 Culture, media and sports occupations</v>
      </c>
      <c r="M17" s="69">
        <v>7.2470423252458742</v>
      </c>
      <c r="N17" s="69">
        <v>7.9328326500996882</v>
      </c>
      <c r="O17" s="69">
        <v>9.7338740681487153</v>
      </c>
      <c r="P17" s="69">
        <v>10.585102641763696</v>
      </c>
      <c r="Q17" s="69">
        <v>13.534968229019658</v>
      </c>
      <c r="R17" s="11"/>
      <c r="S17" s="69">
        <f t="shared" si="29"/>
        <v>3.8010941608709423</v>
      </c>
      <c r="T17" s="69">
        <f>'RD T1'!E74</f>
        <v>6.0001635979196655</v>
      </c>
      <c r="U17" s="69">
        <f t="shared" si="30"/>
        <v>9.8012577587906087</v>
      </c>
      <c r="W17" t="str">
        <f t="shared" si="31"/>
        <v>34 Culture, media and sports occupations</v>
      </c>
      <c r="X17" s="69">
        <v>16.400086813278332</v>
      </c>
      <c r="Y17" s="69">
        <v>16.19060441150615</v>
      </c>
      <c r="Z17" s="69">
        <v>16.755077084382041</v>
      </c>
      <c r="AA17" s="69">
        <v>16.364141122585661</v>
      </c>
      <c r="AB17" s="69">
        <v>17.878432070352762</v>
      </c>
      <c r="AC17" s="69"/>
      <c r="AD17" s="69">
        <f t="shared" si="32"/>
        <v>1.123354985970721</v>
      </c>
      <c r="AE17" s="69">
        <f>'RD T1'!E103</f>
        <v>8.2230360263243405</v>
      </c>
      <c r="AF17" s="69">
        <f t="shared" si="33"/>
        <v>9.3463910122950615</v>
      </c>
      <c r="AH17" t="str">
        <f t="shared" si="34"/>
        <v>34 Culture, media and sports occupations</v>
      </c>
      <c r="AI17" s="69">
        <v>1.8544717178577326</v>
      </c>
      <c r="AJ17" s="69">
        <v>1.8676127727823966</v>
      </c>
      <c r="AK17" s="69">
        <v>2.1516451891135158</v>
      </c>
      <c r="AL17" s="69">
        <v>2.0163497208032242</v>
      </c>
      <c r="AM17" s="69">
        <v>2.4816023856922196</v>
      </c>
      <c r="AN17" s="69"/>
      <c r="AO17" s="69">
        <f t="shared" si="35"/>
        <v>0.32995719657870382</v>
      </c>
      <c r="AP17" s="69">
        <f>'RD T1'!E132</f>
        <v>0.99204324828751045</v>
      </c>
      <c r="AQ17" s="69">
        <f t="shared" si="36"/>
        <v>1.3220004448662142</v>
      </c>
      <c r="AS17" t="str">
        <f t="shared" si="37"/>
        <v>34 Culture, media and sports occupations</v>
      </c>
      <c r="AT17" s="69">
        <v>2.718360741521221</v>
      </c>
      <c r="AU17" s="69">
        <v>2.5973754757323033</v>
      </c>
      <c r="AV17" s="69">
        <v>2.6147120365950642</v>
      </c>
      <c r="AW17" s="69">
        <v>2.3492831706618378</v>
      </c>
      <c r="AX17" s="69">
        <v>2.3551837317908628</v>
      </c>
      <c r="AY17" s="69"/>
      <c r="AZ17" s="69">
        <f t="shared" si="38"/>
        <v>-0.25952830480420142</v>
      </c>
      <c r="BA17" s="69">
        <f>'RD T1'!E161</f>
        <v>1.0937986196485423</v>
      </c>
      <c r="BB17" s="69">
        <f t="shared" si="39"/>
        <v>0.83427031484434089</v>
      </c>
      <c r="BD17" t="str">
        <f t="shared" si="40"/>
        <v>34 Culture, media and sports occupations</v>
      </c>
      <c r="BE17" s="69">
        <v>6.4467196741099375</v>
      </c>
      <c r="BF17" s="69">
        <v>5.2507958642687367</v>
      </c>
      <c r="BG17" s="69">
        <v>6.0020196546669657</v>
      </c>
      <c r="BH17" s="69">
        <v>5.2552129089064286</v>
      </c>
      <c r="BI17" s="69">
        <v>5.209562974010737</v>
      </c>
      <c r="BJ17" s="69"/>
      <c r="BK17" s="69">
        <f t="shared" si="41"/>
        <v>-0.79245668065622876</v>
      </c>
      <c r="BL17" s="69">
        <f>'RD T1'!E190</f>
        <v>1.9295191288716691</v>
      </c>
      <c r="BM17" s="69">
        <f t="shared" si="42"/>
        <v>1.1370624482154403</v>
      </c>
      <c r="BO17" t="str">
        <f t="shared" si="43"/>
        <v>34 Culture, media and sports occupations</v>
      </c>
      <c r="BP17" s="69">
        <v>3.781683576628367</v>
      </c>
      <c r="BQ17" s="69">
        <v>2.9521101316714282</v>
      </c>
      <c r="BR17" s="69">
        <v>2.7954804756197591</v>
      </c>
      <c r="BS17" s="69">
        <v>2.160416928042999</v>
      </c>
      <c r="BT17" s="69">
        <v>1.2925936611576971</v>
      </c>
      <c r="BU17" s="69"/>
      <c r="BV17" s="69">
        <f t="shared" si="44"/>
        <v>-1.502886814462062</v>
      </c>
      <c r="BW17" s="69">
        <f>'RD T1'!E219</f>
        <v>0.72877913829105634</v>
      </c>
      <c r="BX17" s="69">
        <f t="shared" si="45"/>
        <v>-0.77410767617100562</v>
      </c>
      <c r="BZ17" t="str">
        <f t="shared" si="46"/>
        <v>34 Culture, media and sports occupations</v>
      </c>
      <c r="CA17" s="69">
        <v>2.8164915759432883</v>
      </c>
      <c r="CB17" s="69">
        <v>2.3273998759080445</v>
      </c>
      <c r="CC17" s="69">
        <v>2.129146996822783</v>
      </c>
      <c r="CD17" s="69">
        <v>1.8451596273644739</v>
      </c>
      <c r="CE17" s="69">
        <v>1.1021677904470213</v>
      </c>
      <c r="CF17" s="69"/>
      <c r="CG17" s="69">
        <f t="shared" si="47"/>
        <v>-1.0269792063757617</v>
      </c>
      <c r="CH17" s="69">
        <f>'RD T1'!E248</f>
        <v>0.59853757017907872</v>
      </c>
      <c r="CI17" s="69">
        <f t="shared" si="48"/>
        <v>-0.42844163619668296</v>
      </c>
      <c r="CK17" t="str">
        <f t="shared" si="49"/>
        <v>34 Culture, media and sports occupations</v>
      </c>
      <c r="CL17" s="69">
        <v>0.69052242437850364</v>
      </c>
      <c r="CM17" s="69">
        <v>0.75940840236800267</v>
      </c>
      <c r="CN17" s="69">
        <v>0.74474902915674424</v>
      </c>
      <c r="CO17" s="69">
        <v>0.89204543122520663</v>
      </c>
      <c r="CP17" s="69">
        <v>1.2677107003912982</v>
      </c>
      <c r="CQ17" s="69"/>
      <c r="CR17" s="69">
        <f t="shared" si="50"/>
        <v>0.52296167123455395</v>
      </c>
      <c r="CS17" s="69">
        <f>'RD T1'!E277</f>
        <v>0.2943661999820183</v>
      </c>
      <c r="CT17" s="69">
        <f t="shared" si="51"/>
        <v>0.81732787121657224</v>
      </c>
    </row>
    <row r="18" spans="1:98" x14ac:dyDescent="0.2">
      <c r="A18" s="10" t="str">
        <f>name!D14</f>
        <v>35 Business and public service associate professionals</v>
      </c>
      <c r="B18" s="69">
        <v>1.3644937076584882</v>
      </c>
      <c r="C18" s="69">
        <v>1.6782129891822668</v>
      </c>
      <c r="D18" s="69">
        <v>1.9260671591237999</v>
      </c>
      <c r="E18" s="69">
        <v>2.1826646470245161</v>
      </c>
      <c r="F18" s="69">
        <v>2.9158668117899027</v>
      </c>
      <c r="G18" s="11"/>
      <c r="H18" s="69">
        <f t="shared" si="26"/>
        <v>0.98979965266610281</v>
      </c>
      <c r="I18" s="69">
        <f>'RD T1'!E46</f>
        <v>1.164372012491937</v>
      </c>
      <c r="J18" s="69">
        <f t="shared" si="27"/>
        <v>2.1541716651580396</v>
      </c>
      <c r="L18" t="str">
        <f t="shared" si="28"/>
        <v>35 Business and public service associate professionals</v>
      </c>
      <c r="M18" s="69">
        <v>14.174965138218196</v>
      </c>
      <c r="N18" s="69">
        <v>17.700449945993512</v>
      </c>
      <c r="O18" s="69">
        <v>19.082568333591272</v>
      </c>
      <c r="P18" s="69">
        <v>21.033549188718276</v>
      </c>
      <c r="Q18" s="69">
        <v>26.277154677738388</v>
      </c>
      <c r="R18" s="11"/>
      <c r="S18" s="69">
        <f t="shared" si="29"/>
        <v>7.1945863441471154</v>
      </c>
      <c r="T18" s="69">
        <f>'RD T1'!E75</f>
        <v>11.151339773633104</v>
      </c>
      <c r="U18" s="69">
        <f t="shared" si="30"/>
        <v>18.34592611778022</v>
      </c>
      <c r="W18" t="str">
        <f t="shared" si="31"/>
        <v>35 Business and public service associate professionals</v>
      </c>
      <c r="X18" s="69">
        <v>32.758130957541184</v>
      </c>
      <c r="Y18" s="69">
        <v>36.248999529127275</v>
      </c>
      <c r="Z18" s="69">
        <v>36.365437651493885</v>
      </c>
      <c r="AA18" s="69">
        <v>35.912710883180061</v>
      </c>
      <c r="AB18" s="69">
        <v>38.796119157277026</v>
      </c>
      <c r="AC18" s="69"/>
      <c r="AD18" s="69">
        <f t="shared" si="32"/>
        <v>2.4306815057831415</v>
      </c>
      <c r="AE18" s="69">
        <f>'RD T1'!E104</f>
        <v>18.57994211867123</v>
      </c>
      <c r="AF18" s="69">
        <f t="shared" si="33"/>
        <v>21.010623624454372</v>
      </c>
      <c r="AH18" t="str">
        <f t="shared" si="34"/>
        <v>35 Business and public service associate professionals</v>
      </c>
      <c r="AI18" s="69">
        <v>8.8073036420068842</v>
      </c>
      <c r="AJ18" s="69">
        <v>9.8096840298661441</v>
      </c>
      <c r="AK18" s="69">
        <v>10.24977147357216</v>
      </c>
      <c r="AL18" s="69">
        <v>10.112083360088223</v>
      </c>
      <c r="AM18" s="69">
        <v>11.352268112620896</v>
      </c>
      <c r="AN18" s="69"/>
      <c r="AO18" s="69">
        <f t="shared" si="35"/>
        <v>1.1024966390487361</v>
      </c>
      <c r="AP18" s="69">
        <f>'RD T1'!E133</f>
        <v>5.0823816384939118</v>
      </c>
      <c r="AQ18" s="69">
        <f t="shared" si="36"/>
        <v>6.1848782775426479</v>
      </c>
      <c r="AS18" t="str">
        <f t="shared" si="37"/>
        <v>35 Business and public service associate professionals</v>
      </c>
      <c r="AT18" s="69">
        <v>8.1876945099459437</v>
      </c>
      <c r="AU18" s="69">
        <v>8.9899743889722217</v>
      </c>
      <c r="AV18" s="69">
        <v>9.2505023792123389</v>
      </c>
      <c r="AW18" s="69">
        <v>8.9821227260985843</v>
      </c>
      <c r="AX18" s="69">
        <v>10.021754466509671</v>
      </c>
      <c r="AY18" s="69"/>
      <c r="AZ18" s="69">
        <f t="shared" si="38"/>
        <v>0.77125208729733252</v>
      </c>
      <c r="BA18" s="69">
        <f>'RD T1'!E162</f>
        <v>4.4813004326409702</v>
      </c>
      <c r="BB18" s="69">
        <f t="shared" si="39"/>
        <v>5.2525525199383027</v>
      </c>
      <c r="BD18" t="str">
        <f t="shared" si="40"/>
        <v>35 Business and public service associate professionals</v>
      </c>
      <c r="BE18" s="69">
        <v>22.88362653677698</v>
      </c>
      <c r="BF18" s="69">
        <v>22.091060797153052</v>
      </c>
      <c r="BG18" s="69">
        <v>24.523470934958262</v>
      </c>
      <c r="BH18" s="69">
        <v>22.248495742047979</v>
      </c>
      <c r="BI18" s="69">
        <v>21.878342570043031</v>
      </c>
      <c r="BJ18" s="69"/>
      <c r="BK18" s="69">
        <f t="shared" si="41"/>
        <v>-2.6451283649152302</v>
      </c>
      <c r="BL18" s="69">
        <f>'RD T1'!E191</f>
        <v>9.5370252883142435</v>
      </c>
      <c r="BM18" s="69">
        <f t="shared" si="42"/>
        <v>6.8918969233990133</v>
      </c>
      <c r="BO18" t="str">
        <f t="shared" si="43"/>
        <v>35 Business and public service associate professionals</v>
      </c>
      <c r="BP18" s="69">
        <v>18.735200722885448</v>
      </c>
      <c r="BQ18" s="69">
        <v>18.698449793951315</v>
      </c>
      <c r="BR18" s="69">
        <v>18.154371240344901</v>
      </c>
      <c r="BS18" s="69">
        <v>16.631111119836792</v>
      </c>
      <c r="BT18" s="69">
        <v>14.38694457430052</v>
      </c>
      <c r="BU18" s="69"/>
      <c r="BV18" s="69">
        <f t="shared" si="44"/>
        <v>-3.7674266660443809</v>
      </c>
      <c r="BW18" s="69">
        <f>'RD T1'!E220</f>
        <v>6.1303876707632661</v>
      </c>
      <c r="BX18" s="69">
        <f t="shared" si="45"/>
        <v>2.3629610047188851</v>
      </c>
      <c r="BZ18" t="str">
        <f t="shared" si="46"/>
        <v>35 Business and public service associate professionals</v>
      </c>
      <c r="CA18" s="69">
        <v>11.523710517759595</v>
      </c>
      <c r="CB18" s="69">
        <v>10.685099948039758</v>
      </c>
      <c r="CC18" s="69">
        <v>9.913517122987864</v>
      </c>
      <c r="CD18" s="69">
        <v>8.8264688031923395</v>
      </c>
      <c r="CE18" s="69">
        <v>5.5204067857348607</v>
      </c>
      <c r="CF18" s="69"/>
      <c r="CG18" s="69">
        <f t="shared" si="47"/>
        <v>-4.3931103372530034</v>
      </c>
      <c r="CH18" s="69">
        <f>'RD T1'!E249</f>
        <v>2.7267104454154163</v>
      </c>
      <c r="CI18" s="69">
        <f t="shared" si="48"/>
        <v>-1.6663998918375871</v>
      </c>
      <c r="CK18" t="str">
        <f t="shared" si="49"/>
        <v>35 Business and public service associate professionals</v>
      </c>
      <c r="CL18" s="69">
        <v>1.8785291507340187</v>
      </c>
      <c r="CM18" s="69">
        <v>2.1044862506049582</v>
      </c>
      <c r="CN18" s="69">
        <v>2.0915967630785421</v>
      </c>
      <c r="CO18" s="69">
        <v>2.2398396902025377</v>
      </c>
      <c r="CP18" s="69">
        <v>3.1930528601916679</v>
      </c>
      <c r="CQ18" s="69"/>
      <c r="CR18" s="69">
        <f t="shared" si="50"/>
        <v>1.1014560971131258</v>
      </c>
      <c r="CS18" s="69">
        <f>'RD T1'!E278</f>
        <v>0.73785320121752407</v>
      </c>
      <c r="CT18" s="69">
        <f t="shared" si="51"/>
        <v>1.8393092983306498</v>
      </c>
    </row>
    <row r="19" spans="1:98" x14ac:dyDescent="0.2">
      <c r="A19" s="10" t="str">
        <f>name!D15</f>
        <v>41 Administrative occupations</v>
      </c>
      <c r="B19" s="69">
        <v>0.76866567610788117</v>
      </c>
      <c r="C19" s="69">
        <v>0.88857179666414321</v>
      </c>
      <c r="D19" s="69">
        <v>1.0980738298863222</v>
      </c>
      <c r="E19" s="69">
        <v>1.2616974307910511</v>
      </c>
      <c r="F19" s="69">
        <v>1.7571386689670558</v>
      </c>
      <c r="G19" s="11"/>
      <c r="H19" s="69">
        <f t="shared" si="26"/>
        <v>0.65906483908073366</v>
      </c>
      <c r="I19" s="69">
        <f>'RD T1'!E47</f>
        <v>0.75362422745246804</v>
      </c>
      <c r="J19" s="69">
        <f t="shared" si="27"/>
        <v>1.4126890665332017</v>
      </c>
      <c r="L19" t="str">
        <f t="shared" si="28"/>
        <v>41 Administrative occupations</v>
      </c>
      <c r="M19" s="69">
        <v>8.7622881514332267</v>
      </c>
      <c r="N19" s="69">
        <v>10.661461350424556</v>
      </c>
      <c r="O19" s="69">
        <v>11.647382947741585</v>
      </c>
      <c r="P19" s="69">
        <v>13.058497558436379</v>
      </c>
      <c r="Q19" s="69">
        <v>16.844614502618573</v>
      </c>
      <c r="R19" s="11"/>
      <c r="S19" s="69">
        <f t="shared" si="29"/>
        <v>5.1972315548769874</v>
      </c>
      <c r="T19" s="69">
        <f>'RD T1'!E76</f>
        <v>7.6366920003021725</v>
      </c>
      <c r="U19" s="69">
        <f t="shared" si="30"/>
        <v>12.83392355517916</v>
      </c>
      <c r="W19" t="str">
        <f t="shared" si="31"/>
        <v>41 Administrative occupations</v>
      </c>
      <c r="X19" s="69">
        <v>29.834425576414521</v>
      </c>
      <c r="Y19" s="69">
        <v>32.330526021174734</v>
      </c>
      <c r="Z19" s="69">
        <v>33.870009662289377</v>
      </c>
      <c r="AA19" s="69">
        <v>34.718207116866076</v>
      </c>
      <c r="AB19" s="69">
        <v>40.13805946247917</v>
      </c>
      <c r="AC19" s="69"/>
      <c r="AD19" s="69">
        <f t="shared" si="32"/>
        <v>6.2680498001897931</v>
      </c>
      <c r="AE19" s="69">
        <f>'RD T1'!E105</f>
        <v>20.126925233709724</v>
      </c>
      <c r="AF19" s="69">
        <f t="shared" si="33"/>
        <v>26.394975033899517</v>
      </c>
      <c r="AH19" t="str">
        <f t="shared" si="34"/>
        <v>41 Administrative occupations</v>
      </c>
      <c r="AI19" s="69">
        <v>11.430728125663416</v>
      </c>
      <c r="AJ19" s="69">
        <v>12.668332751284312</v>
      </c>
      <c r="AK19" s="69">
        <v>13.55908716781796</v>
      </c>
      <c r="AL19" s="69">
        <v>13.826721733673823</v>
      </c>
      <c r="AM19" s="69">
        <v>15.86819506112937</v>
      </c>
      <c r="AN19" s="69"/>
      <c r="AO19" s="69">
        <f t="shared" si="35"/>
        <v>2.3091078933114098</v>
      </c>
      <c r="AP19" s="69">
        <f>'RD T1'!E134</f>
        <v>8.4021431666024711</v>
      </c>
      <c r="AQ19" s="69">
        <f t="shared" si="36"/>
        <v>10.711251059913881</v>
      </c>
      <c r="AS19" t="str">
        <f t="shared" si="37"/>
        <v>41 Administrative occupations</v>
      </c>
      <c r="AT19" s="69">
        <v>10.311591110506933</v>
      </c>
      <c r="AU19" s="69">
        <v>11.037835674691843</v>
      </c>
      <c r="AV19" s="69">
        <v>11.707575400729597</v>
      </c>
      <c r="AW19" s="69">
        <v>11.318455462903557</v>
      </c>
      <c r="AX19" s="69">
        <v>12.898351821207326</v>
      </c>
      <c r="AY19" s="69"/>
      <c r="AZ19" s="69">
        <f t="shared" si="38"/>
        <v>1.1907764204777287</v>
      </c>
      <c r="BA19" s="69">
        <f>'RD T1'!E163</f>
        <v>6.5143061412341332</v>
      </c>
      <c r="BB19" s="69">
        <f t="shared" si="39"/>
        <v>7.7050825617118619</v>
      </c>
      <c r="BD19" t="str">
        <f t="shared" si="40"/>
        <v>41 Administrative occupations</v>
      </c>
      <c r="BE19" s="69">
        <v>34.001567906578614</v>
      </c>
      <c r="BF19" s="69">
        <v>31.096443298575824</v>
      </c>
      <c r="BG19" s="69">
        <v>34.133246171905938</v>
      </c>
      <c r="BH19" s="69">
        <v>28.968645537325468</v>
      </c>
      <c r="BI19" s="69">
        <v>22.13065391599585</v>
      </c>
      <c r="BJ19" s="69"/>
      <c r="BK19" s="69">
        <f t="shared" si="41"/>
        <v>-12.002592255910088</v>
      </c>
      <c r="BL19" s="69">
        <f>'RD T1'!E192</f>
        <v>13.460907418675216</v>
      </c>
      <c r="BM19" s="69">
        <f t="shared" si="42"/>
        <v>1.4583151627651283</v>
      </c>
      <c r="BO19" t="str">
        <f t="shared" si="43"/>
        <v>41 Administrative occupations</v>
      </c>
      <c r="BP19" s="69">
        <v>38.638514575297357</v>
      </c>
      <c r="BQ19" s="69">
        <v>33.981501378813938</v>
      </c>
      <c r="BR19" s="69">
        <v>34.182986102722943</v>
      </c>
      <c r="BS19" s="69">
        <v>28.731714912667091</v>
      </c>
      <c r="BT19" s="69">
        <v>18.882442067062087</v>
      </c>
      <c r="BU19" s="69"/>
      <c r="BV19" s="69">
        <f t="shared" si="44"/>
        <v>-15.300544035660856</v>
      </c>
      <c r="BW19" s="69">
        <f>'RD T1'!E221</f>
        <v>10.820454846453478</v>
      </c>
      <c r="BX19" s="69">
        <f t="shared" si="45"/>
        <v>-4.4800891892073782</v>
      </c>
      <c r="BZ19" t="str">
        <f t="shared" si="46"/>
        <v>41 Administrative occupations</v>
      </c>
      <c r="CA19" s="69">
        <v>21.538734828274883</v>
      </c>
      <c r="CB19" s="69">
        <v>19.075720581477757</v>
      </c>
      <c r="CC19" s="69">
        <v>16.62759333954455</v>
      </c>
      <c r="CD19" s="69">
        <v>12.133588411846603</v>
      </c>
      <c r="CE19" s="69">
        <v>4.5828784176048378</v>
      </c>
      <c r="CF19" s="69"/>
      <c r="CG19" s="69">
        <f t="shared" si="47"/>
        <v>-12.044714921939711</v>
      </c>
      <c r="CH19" s="69">
        <f>'RD T1'!E250</f>
        <v>3.7302393934889735</v>
      </c>
      <c r="CI19" s="69">
        <f t="shared" si="48"/>
        <v>-8.3144755284507372</v>
      </c>
      <c r="CK19" t="str">
        <f t="shared" si="49"/>
        <v>41 Administrative occupations</v>
      </c>
      <c r="CL19" s="69">
        <v>3.780183638000838</v>
      </c>
      <c r="CM19" s="69">
        <v>4.0180583568756809</v>
      </c>
      <c r="CN19" s="69">
        <v>3.805470328111487</v>
      </c>
      <c r="CO19" s="69">
        <v>2.7510455293881155</v>
      </c>
      <c r="CP19" s="69">
        <v>2.4677337238951651</v>
      </c>
      <c r="CQ19" s="69"/>
      <c r="CR19" s="69">
        <f t="shared" si="50"/>
        <v>-1.3377366042163219</v>
      </c>
      <c r="CS19" s="69">
        <f>'RD T1'!E279</f>
        <v>0.76219461251877196</v>
      </c>
      <c r="CT19" s="69">
        <f t="shared" si="51"/>
        <v>-0.57554199169754994</v>
      </c>
    </row>
    <row r="20" spans="1:98" x14ac:dyDescent="0.2">
      <c r="A20" s="10" t="str">
        <f>name!D16</f>
        <v>42 Secretarial and related occupations</v>
      </c>
      <c r="B20" s="69">
        <v>7.9919399466196334E-2</v>
      </c>
      <c r="C20" s="69">
        <v>0.10320486932513225</v>
      </c>
      <c r="D20" s="69">
        <v>0.10745025382851942</v>
      </c>
      <c r="E20" s="69">
        <v>0.17212216724019189</v>
      </c>
      <c r="F20" s="69">
        <v>0.32478057387343406</v>
      </c>
      <c r="G20" s="11"/>
      <c r="H20" s="69">
        <f t="shared" si="26"/>
        <v>0.21733032004491465</v>
      </c>
      <c r="I20" s="69">
        <f>'RD T1'!E48</f>
        <v>0.13925619618973487</v>
      </c>
      <c r="J20" s="69">
        <f t="shared" si="27"/>
        <v>0.35658651623464954</v>
      </c>
      <c r="L20" t="str">
        <f t="shared" si="28"/>
        <v>42 Secretarial and related occupations</v>
      </c>
      <c r="M20" s="69">
        <v>1.8871641752191595</v>
      </c>
      <c r="N20" s="69">
        <v>2.1967754556873302</v>
      </c>
      <c r="O20" s="69">
        <v>2.3556981515922732</v>
      </c>
      <c r="P20" s="69">
        <v>3.6053652647269141</v>
      </c>
      <c r="Q20" s="69">
        <v>4.421397937871471</v>
      </c>
      <c r="R20" s="11"/>
      <c r="S20" s="69">
        <f t="shared" si="29"/>
        <v>2.0656997862791977</v>
      </c>
      <c r="T20" s="69">
        <f>'RD T1'!E77</f>
        <v>2.2221117741561072</v>
      </c>
      <c r="U20" s="69">
        <f t="shared" si="30"/>
        <v>4.2878115604353049</v>
      </c>
      <c r="W20" t="str">
        <f t="shared" si="31"/>
        <v>42 Secretarial and related occupations</v>
      </c>
      <c r="X20" s="69">
        <v>6.4192790623038656</v>
      </c>
      <c r="Y20" s="69">
        <v>6.6335127677138628</v>
      </c>
      <c r="Z20" s="69">
        <v>6.8583634780346925</v>
      </c>
      <c r="AA20" s="69">
        <v>9.9582323446745065</v>
      </c>
      <c r="AB20" s="69">
        <v>15.264223028403269</v>
      </c>
      <c r="AC20" s="69"/>
      <c r="AD20" s="69">
        <f t="shared" si="32"/>
        <v>8.4058595503685751</v>
      </c>
      <c r="AE20" s="69">
        <f>'RD T1'!E106</f>
        <v>6.810416240582879</v>
      </c>
      <c r="AF20" s="69">
        <f t="shared" si="33"/>
        <v>15.216275790951453</v>
      </c>
      <c r="AH20" t="str">
        <f t="shared" si="34"/>
        <v>42 Secretarial and related occupations</v>
      </c>
      <c r="AI20" s="69">
        <v>3.2398207668743684</v>
      </c>
      <c r="AJ20" s="69">
        <v>3.3676275828789164</v>
      </c>
      <c r="AK20" s="69">
        <v>3.4816506120544584</v>
      </c>
      <c r="AL20" s="69">
        <v>4.726855056071396</v>
      </c>
      <c r="AM20" s="69">
        <v>5.8819525929965639</v>
      </c>
      <c r="AN20" s="69"/>
      <c r="AO20" s="69">
        <f t="shared" si="35"/>
        <v>2.4003019809421056</v>
      </c>
      <c r="AP20" s="69">
        <f>'RD T1'!E135</f>
        <v>2.927440644230753</v>
      </c>
      <c r="AQ20" s="69">
        <f t="shared" si="36"/>
        <v>5.3277426251728581</v>
      </c>
      <c r="AS20" t="str">
        <f t="shared" si="37"/>
        <v>42 Secretarial and related occupations</v>
      </c>
      <c r="AT20" s="69">
        <v>2.5616016142652551</v>
      </c>
      <c r="AU20" s="69">
        <v>2.5625559036962389</v>
      </c>
      <c r="AV20" s="69">
        <v>2.6716516539630679</v>
      </c>
      <c r="AW20" s="69">
        <v>3.4523015199861873</v>
      </c>
      <c r="AX20" s="69">
        <v>3.7531671637318285</v>
      </c>
      <c r="AY20" s="69"/>
      <c r="AZ20" s="69">
        <f t="shared" si="38"/>
        <v>1.0815155097687605</v>
      </c>
      <c r="BA20" s="69">
        <f>'RD T1'!E164</f>
        <v>1.9639565912827097</v>
      </c>
      <c r="BB20" s="69">
        <f t="shared" si="39"/>
        <v>3.0454721010514705</v>
      </c>
      <c r="BD20" t="str">
        <f t="shared" si="40"/>
        <v>42 Secretarial and related occupations</v>
      </c>
      <c r="BE20" s="69">
        <v>9.4355108507470327</v>
      </c>
      <c r="BF20" s="69">
        <v>8.4129174857908922</v>
      </c>
      <c r="BG20" s="69">
        <v>8.8156643575194593</v>
      </c>
      <c r="BH20" s="69">
        <v>9.3359490966458019</v>
      </c>
      <c r="BI20" s="69">
        <v>2.1289886622389012</v>
      </c>
      <c r="BJ20" s="69"/>
      <c r="BK20" s="69">
        <f t="shared" si="41"/>
        <v>-6.6866756952805577</v>
      </c>
      <c r="BL20" s="69">
        <f>'RD T1'!E193</f>
        <v>3.3633020151011928</v>
      </c>
      <c r="BM20" s="69">
        <f t="shared" si="42"/>
        <v>-3.323373680179365</v>
      </c>
      <c r="BO20" t="str">
        <f t="shared" si="43"/>
        <v>42 Secretarial and related occupations</v>
      </c>
      <c r="BP20" s="69">
        <v>12.246618076708435</v>
      </c>
      <c r="BQ20" s="69">
        <v>9.31239253241794</v>
      </c>
      <c r="BR20" s="69">
        <v>9.1239792849788373</v>
      </c>
      <c r="BS20" s="69">
        <v>7.5684072470445853</v>
      </c>
      <c r="BT20" s="69">
        <v>1.6486166481847875</v>
      </c>
      <c r="BU20" s="69"/>
      <c r="BV20" s="69">
        <f t="shared" si="44"/>
        <v>-7.47536263679405</v>
      </c>
      <c r="BW20" s="69">
        <f>'RD T1'!E222</f>
        <v>2.4736887730082509</v>
      </c>
      <c r="BX20" s="69">
        <f t="shared" si="45"/>
        <v>-5.0016738637857987</v>
      </c>
      <c r="BZ20" t="str">
        <f t="shared" si="46"/>
        <v>42 Secretarial and related occupations</v>
      </c>
      <c r="CA20" s="69">
        <v>9.5521034250298271</v>
      </c>
      <c r="CB20" s="69">
        <v>8.503767379397507</v>
      </c>
      <c r="CC20" s="69">
        <v>7.0206175542066518</v>
      </c>
      <c r="CD20" s="69">
        <v>3.0791314545391795</v>
      </c>
      <c r="CE20" s="69">
        <v>0.3753743354741344</v>
      </c>
      <c r="CF20" s="69"/>
      <c r="CG20" s="69">
        <f t="shared" si="47"/>
        <v>-6.6452432187325172</v>
      </c>
      <c r="CH20" s="69">
        <f>'RD T1'!E251</f>
        <v>1.1522133478698233</v>
      </c>
      <c r="CI20" s="69">
        <f t="shared" si="48"/>
        <v>-5.4930298708626939</v>
      </c>
      <c r="CK20" t="str">
        <f t="shared" si="49"/>
        <v>42 Secretarial and related occupations</v>
      </c>
      <c r="CL20" s="69">
        <v>1.6837731176368131</v>
      </c>
      <c r="CM20" s="69">
        <v>1.825189765755985</v>
      </c>
      <c r="CN20" s="69">
        <v>1.744065509513987</v>
      </c>
      <c r="CO20" s="69">
        <v>1.5352357101771108</v>
      </c>
      <c r="CP20" s="69">
        <v>1.0053109877624635</v>
      </c>
      <c r="CQ20" s="69"/>
      <c r="CR20" s="69">
        <f t="shared" si="50"/>
        <v>-0.73875452175152345</v>
      </c>
      <c r="CS20" s="69">
        <f>'RD T1'!E280</f>
        <v>0.47447961274935452</v>
      </c>
      <c r="CT20" s="69">
        <f t="shared" si="51"/>
        <v>-0.26427490900216893</v>
      </c>
    </row>
    <row r="21" spans="1:98" x14ac:dyDescent="0.2">
      <c r="A21" s="10" t="str">
        <f>name!D17</f>
        <v>51 Skilled agricultural and related trades</v>
      </c>
      <c r="B21" s="69">
        <v>7.1251146063751991E-2</v>
      </c>
      <c r="C21" s="69">
        <v>9.1023619049772936E-2</v>
      </c>
      <c r="D21" s="69">
        <v>7.6619185250526745E-2</v>
      </c>
      <c r="E21" s="69">
        <v>9.3631936625952566E-2</v>
      </c>
      <c r="F21" s="69">
        <v>0.11823847083857099</v>
      </c>
      <c r="G21" s="11"/>
      <c r="H21" s="69">
        <f t="shared" si="26"/>
        <v>4.1619285588044244E-2</v>
      </c>
      <c r="I21" s="69">
        <f>'RD T1'!E49</f>
        <v>7.1347717897730978E-2</v>
      </c>
      <c r="J21" s="69">
        <f t="shared" si="27"/>
        <v>0.11296700348577522</v>
      </c>
      <c r="L21" t="str">
        <f t="shared" si="28"/>
        <v>51 Skilled agricultural and related trades</v>
      </c>
      <c r="M21" s="69">
        <v>0.41337236474390004</v>
      </c>
      <c r="N21" s="69">
        <v>0.55082151457829476</v>
      </c>
      <c r="O21" s="69">
        <v>0.3841475678912693</v>
      </c>
      <c r="P21" s="69">
        <v>0.42335959281556879</v>
      </c>
      <c r="Q21" s="69">
        <v>0.55325781042410904</v>
      </c>
      <c r="R21" s="11"/>
      <c r="S21" s="69">
        <f t="shared" si="29"/>
        <v>0.16911024253283974</v>
      </c>
      <c r="T21" s="69">
        <f>'RD T1'!E78</f>
        <v>0.26655154961743899</v>
      </c>
      <c r="U21" s="69">
        <f t="shared" si="30"/>
        <v>0.43566179215027873</v>
      </c>
      <c r="W21" t="str">
        <f t="shared" si="31"/>
        <v>51 Skilled agricultural and related trades</v>
      </c>
      <c r="X21" s="69">
        <v>3.2000926186489136</v>
      </c>
      <c r="Y21" s="69">
        <v>3.8775621204314614</v>
      </c>
      <c r="Z21" s="69">
        <v>3.2676982080160561</v>
      </c>
      <c r="AA21" s="69">
        <v>3.7876985988533791</v>
      </c>
      <c r="AB21" s="69">
        <v>5.3840573509212035</v>
      </c>
      <c r="AC21" s="69"/>
      <c r="AD21" s="69">
        <f t="shared" si="32"/>
        <v>2.1163591429051474</v>
      </c>
      <c r="AE21" s="69">
        <f>'RD T1'!E107</f>
        <v>2.9034129417569901</v>
      </c>
      <c r="AF21" s="69">
        <f t="shared" si="33"/>
        <v>5.0197720846621374</v>
      </c>
      <c r="AH21" t="str">
        <f t="shared" si="34"/>
        <v>51 Skilled agricultural and related trades</v>
      </c>
      <c r="AI21" s="69">
        <v>1.2802634087599782</v>
      </c>
      <c r="AJ21" s="69">
        <v>1.6965735637346395</v>
      </c>
      <c r="AK21" s="69">
        <v>1.2423111774011946</v>
      </c>
      <c r="AL21" s="69">
        <v>1.4106342681763133</v>
      </c>
      <c r="AM21" s="69">
        <v>1.8743615169014047</v>
      </c>
      <c r="AN21" s="69"/>
      <c r="AO21" s="69">
        <f t="shared" si="35"/>
        <v>0.63205033950021017</v>
      </c>
      <c r="AP21" s="69">
        <f>'RD T1'!E136</f>
        <v>1.1146908235408111</v>
      </c>
      <c r="AQ21" s="69">
        <f t="shared" si="36"/>
        <v>1.7467411630410212</v>
      </c>
      <c r="AS21" t="str">
        <f t="shared" si="37"/>
        <v>51 Skilled agricultural and related trades</v>
      </c>
      <c r="AT21" s="69">
        <v>1.8518243967431218</v>
      </c>
      <c r="AU21" s="69">
        <v>2.7113206653367232</v>
      </c>
      <c r="AV21" s="69">
        <v>1.932329577056026</v>
      </c>
      <c r="AW21" s="69">
        <v>2.0596827092710099</v>
      </c>
      <c r="AX21" s="69">
        <v>2.8151246689692626</v>
      </c>
      <c r="AY21" s="69"/>
      <c r="AZ21" s="69">
        <f t="shared" si="38"/>
        <v>0.88279509191323657</v>
      </c>
      <c r="BA21" s="69">
        <f>'RD T1'!E165</f>
        <v>1.4870329302961161</v>
      </c>
      <c r="BB21" s="69">
        <f t="shared" si="39"/>
        <v>2.3698280222093526</v>
      </c>
      <c r="BD21" t="str">
        <f t="shared" si="40"/>
        <v>51 Skilled agricultural and related trades</v>
      </c>
      <c r="BE21" s="69">
        <v>3.5078480724279566</v>
      </c>
      <c r="BF21" s="69">
        <v>3.6763420739727604</v>
      </c>
      <c r="BG21" s="69">
        <v>2.7109950596225221</v>
      </c>
      <c r="BH21" s="69">
        <v>2.6113027125565695</v>
      </c>
      <c r="BI21" s="69">
        <v>2.6416725509324732</v>
      </c>
      <c r="BJ21" s="69"/>
      <c r="BK21" s="69">
        <f t="shared" si="41"/>
        <v>-6.9322508690048856E-2</v>
      </c>
      <c r="BL21" s="69">
        <f>'RD T1'!E194</f>
        <v>1.4268968632041064</v>
      </c>
      <c r="BM21" s="69">
        <f t="shared" si="42"/>
        <v>1.3575743545140575</v>
      </c>
      <c r="BO21" t="str">
        <f t="shared" si="43"/>
        <v>51 Skilled agricultural and related trades</v>
      </c>
      <c r="BP21" s="69">
        <v>4.9265723071258609</v>
      </c>
      <c r="BQ21" s="69">
        <v>5.8623031893519117</v>
      </c>
      <c r="BR21" s="69">
        <v>3.771431102946067</v>
      </c>
      <c r="BS21" s="69">
        <v>3.822723301656195</v>
      </c>
      <c r="BT21" s="69">
        <v>3.8350535797166438</v>
      </c>
      <c r="BU21" s="69"/>
      <c r="BV21" s="69">
        <f t="shared" si="44"/>
        <v>6.3622476770576863E-2</v>
      </c>
      <c r="BW21" s="69">
        <f>'RD T1'!E223</f>
        <v>2.0074506259741072</v>
      </c>
      <c r="BX21" s="69">
        <f t="shared" si="45"/>
        <v>2.071073102744684</v>
      </c>
      <c r="BZ21" t="str">
        <f t="shared" si="46"/>
        <v>51 Skilled agricultural and related trades</v>
      </c>
      <c r="CA21" s="69">
        <v>4.280436473532311</v>
      </c>
      <c r="CB21" s="69">
        <v>4.2885051631818172</v>
      </c>
      <c r="CC21" s="69">
        <v>3.2784229025708087</v>
      </c>
      <c r="CD21" s="69">
        <v>3.3675716517507257</v>
      </c>
      <c r="CE21" s="69">
        <v>4.1779267314573971</v>
      </c>
      <c r="CF21" s="69"/>
      <c r="CG21" s="69">
        <f t="shared" si="47"/>
        <v>0.89950382888658842</v>
      </c>
      <c r="CH21" s="69">
        <f>'RD T1'!E252</f>
        <v>1.6283224599556285</v>
      </c>
      <c r="CI21" s="69">
        <f t="shared" si="48"/>
        <v>2.5278262888422169</v>
      </c>
      <c r="CK21" t="str">
        <f t="shared" si="49"/>
        <v>51 Skilled agricultural and related trades</v>
      </c>
      <c r="CL21" s="69">
        <v>2.0962495388920401</v>
      </c>
      <c r="CM21" s="69">
        <v>2.896443703324711</v>
      </c>
      <c r="CN21" s="69">
        <v>1.6913586286242073</v>
      </c>
      <c r="CO21" s="69">
        <v>1.9122688543444368</v>
      </c>
      <c r="CP21" s="69">
        <v>1.2374022854363309</v>
      </c>
      <c r="CQ21" s="69"/>
      <c r="CR21" s="69">
        <f t="shared" si="50"/>
        <v>-0.45395634318787637</v>
      </c>
      <c r="CS21" s="69">
        <f>'RD T1'!E281</f>
        <v>0.51392328449561431</v>
      </c>
      <c r="CT21" s="69">
        <f t="shared" si="51"/>
        <v>5.9966941307737942E-2</v>
      </c>
    </row>
    <row r="22" spans="1:98" x14ac:dyDescent="0.2">
      <c r="A22" s="10" t="str">
        <f>name!D18</f>
        <v>52 Skilled metal, electrical and electronic trades</v>
      </c>
      <c r="B22" s="69">
        <v>6.3690985057567373E-2</v>
      </c>
      <c r="C22" s="69">
        <v>7.2019811549819679E-2</v>
      </c>
      <c r="D22" s="69">
        <v>7.6553498946049556E-2</v>
      </c>
      <c r="E22" s="69">
        <v>8.2379202548857569E-2</v>
      </c>
      <c r="F22" s="69">
        <v>0.11352609403684019</v>
      </c>
      <c r="G22" s="11"/>
      <c r="H22" s="69">
        <f t="shared" si="26"/>
        <v>3.6972595090790636E-2</v>
      </c>
      <c r="I22" s="69">
        <f>'RD T1'!E50</f>
        <v>4.1413385904406817E-2</v>
      </c>
      <c r="J22" s="69">
        <f t="shared" si="27"/>
        <v>7.8385980995197446E-2</v>
      </c>
      <c r="L22" t="str">
        <f t="shared" si="28"/>
        <v>52 Skilled metal, electrical and electronic trades</v>
      </c>
      <c r="M22" s="69">
        <v>1.1578965440735609</v>
      </c>
      <c r="N22" s="69">
        <v>1.449880441509906</v>
      </c>
      <c r="O22" s="69">
        <v>1.360323994957978</v>
      </c>
      <c r="P22" s="69">
        <v>1.9520486820848957</v>
      </c>
      <c r="Q22" s="69">
        <v>3.4186567041571458</v>
      </c>
      <c r="R22" s="11"/>
      <c r="S22" s="69">
        <f t="shared" si="29"/>
        <v>2.0583327091991679</v>
      </c>
      <c r="T22" s="69">
        <f>'RD T1'!E79</f>
        <v>1.202555773514878</v>
      </c>
      <c r="U22" s="69">
        <f t="shared" si="30"/>
        <v>3.2608884827140461</v>
      </c>
      <c r="W22" t="str">
        <f t="shared" si="31"/>
        <v>52 Skilled metal, electrical and electronic trades</v>
      </c>
      <c r="X22" s="69">
        <v>3.7181159965679731</v>
      </c>
      <c r="Y22" s="69">
        <v>4.3304440919264504</v>
      </c>
      <c r="Z22" s="69">
        <v>3.6515735257035224</v>
      </c>
      <c r="AA22" s="69">
        <v>4.4822428459933308</v>
      </c>
      <c r="AB22" s="69">
        <v>5.8382209519646571</v>
      </c>
      <c r="AC22" s="69"/>
      <c r="AD22" s="69">
        <f t="shared" si="32"/>
        <v>2.1866474262611346</v>
      </c>
      <c r="AE22" s="69">
        <f>'RD T1'!E108</f>
        <v>2.4571485539888611</v>
      </c>
      <c r="AF22" s="69">
        <f t="shared" si="33"/>
        <v>4.6437959802499957</v>
      </c>
      <c r="AH22" t="str">
        <f t="shared" si="34"/>
        <v>52 Skilled metal, electrical and electronic trades</v>
      </c>
      <c r="AI22" s="69">
        <v>1.3585608884269194</v>
      </c>
      <c r="AJ22" s="69">
        <v>1.5871294540439276</v>
      </c>
      <c r="AK22" s="69">
        <v>1.3756431193289766</v>
      </c>
      <c r="AL22" s="69">
        <v>1.4512908149343642</v>
      </c>
      <c r="AM22" s="69">
        <v>1.806092405440239</v>
      </c>
      <c r="AN22" s="69"/>
      <c r="AO22" s="69">
        <f t="shared" si="35"/>
        <v>0.43044928611126232</v>
      </c>
      <c r="AP22" s="69">
        <f>'RD T1'!E137</f>
        <v>0.72330844047226694</v>
      </c>
      <c r="AQ22" s="69">
        <f t="shared" si="36"/>
        <v>1.1537577265835293</v>
      </c>
      <c r="AS22" t="str">
        <f t="shared" si="37"/>
        <v>52 Skilled metal, electrical and electronic trades</v>
      </c>
      <c r="AT22" s="69">
        <v>5.3609880793851241</v>
      </c>
      <c r="AU22" s="69">
        <v>6.0879945083185483</v>
      </c>
      <c r="AV22" s="69">
        <v>5.5282496393845326</v>
      </c>
      <c r="AW22" s="69">
        <v>5.888162906232508</v>
      </c>
      <c r="AX22" s="69">
        <v>7.4119953888338772</v>
      </c>
      <c r="AY22" s="69"/>
      <c r="AZ22" s="69">
        <f t="shared" si="38"/>
        <v>1.8837457494493446</v>
      </c>
      <c r="BA22" s="69">
        <f>'RD T1'!E166</f>
        <v>2.9548809317401501</v>
      </c>
      <c r="BB22" s="69">
        <f t="shared" si="39"/>
        <v>4.8386266811894947</v>
      </c>
      <c r="BD22" t="str">
        <f t="shared" si="40"/>
        <v>52 Skilled metal, electrical and electronic trades</v>
      </c>
      <c r="BE22" s="69">
        <v>26.834039208338623</v>
      </c>
      <c r="BF22" s="69">
        <v>25.956916161539912</v>
      </c>
      <c r="BG22" s="69">
        <v>25.043654842651421</v>
      </c>
      <c r="BH22" s="69">
        <v>25.103131044930645</v>
      </c>
      <c r="BI22" s="69">
        <v>24.974671867847878</v>
      </c>
      <c r="BJ22" s="69"/>
      <c r="BK22" s="69">
        <f t="shared" si="41"/>
        <v>-6.8982974803542874E-2</v>
      </c>
      <c r="BL22" s="69">
        <f>'RD T1'!E195</f>
        <v>8.6745952412032334</v>
      </c>
      <c r="BM22" s="69">
        <f t="shared" si="42"/>
        <v>8.6056122663996906</v>
      </c>
      <c r="BO22" t="str">
        <f t="shared" si="43"/>
        <v>52 Skilled metal, electrical and electronic trades</v>
      </c>
      <c r="BP22" s="69">
        <v>15.762331225437578</v>
      </c>
      <c r="BQ22" s="69">
        <v>17.210139123542536</v>
      </c>
      <c r="BR22" s="69">
        <v>14.295340844664393</v>
      </c>
      <c r="BS22" s="69">
        <v>14.123976709701333</v>
      </c>
      <c r="BT22" s="69">
        <v>12.969757815816996</v>
      </c>
      <c r="BU22" s="69"/>
      <c r="BV22" s="69">
        <f t="shared" si="44"/>
        <v>-1.3255830288473973</v>
      </c>
      <c r="BW22" s="69">
        <f>'RD T1'!E224</f>
        <v>4.954797902352837</v>
      </c>
      <c r="BX22" s="69">
        <f t="shared" si="45"/>
        <v>3.6292148735054397</v>
      </c>
      <c r="BZ22" t="str">
        <f t="shared" si="46"/>
        <v>52 Skilled metal, electrical and electronic trades</v>
      </c>
      <c r="CA22" s="69">
        <v>8.5095050718505671</v>
      </c>
      <c r="CB22" s="69">
        <v>7.3043931500666082</v>
      </c>
      <c r="CC22" s="69">
        <v>6.1721882561643637</v>
      </c>
      <c r="CD22" s="69">
        <v>6.3825250870942742</v>
      </c>
      <c r="CE22" s="69">
        <v>3.8126095663200545</v>
      </c>
      <c r="CF22" s="69"/>
      <c r="CG22" s="69">
        <f t="shared" si="47"/>
        <v>-2.3595786898443092</v>
      </c>
      <c r="CH22" s="69">
        <f>'RD T1'!E253</f>
        <v>1.9969495518978253</v>
      </c>
      <c r="CI22" s="69">
        <f t="shared" si="48"/>
        <v>-0.36262913794648388</v>
      </c>
      <c r="CK22" t="str">
        <f t="shared" si="49"/>
        <v>52 Skilled metal, electrical and electronic trades</v>
      </c>
      <c r="CL22" s="69">
        <v>2.3419894423338352</v>
      </c>
      <c r="CM22" s="69">
        <v>2.6622580493074399</v>
      </c>
      <c r="CN22" s="69">
        <v>2.1245010220169105</v>
      </c>
      <c r="CO22" s="69">
        <v>2.3975760565719395</v>
      </c>
      <c r="CP22" s="69">
        <v>1.6300558403004533</v>
      </c>
      <c r="CQ22" s="69"/>
      <c r="CR22" s="69">
        <f t="shared" si="50"/>
        <v>-0.49444518171645724</v>
      </c>
      <c r="CS22" s="69">
        <f>'RD T1'!E282</f>
        <v>0.62198009724553316</v>
      </c>
      <c r="CT22" s="69">
        <f t="shared" si="51"/>
        <v>0.12753491552907592</v>
      </c>
    </row>
    <row r="23" spans="1:98" x14ac:dyDescent="0.2">
      <c r="A23" s="10" t="str">
        <f>name!D19</f>
        <v>53 Skilled construction and building trades</v>
      </c>
      <c r="B23" s="69">
        <v>3.8046946082127393E-2</v>
      </c>
      <c r="C23" s="69">
        <v>2.7427306280273522E-2</v>
      </c>
      <c r="D23" s="69">
        <v>2.4439355026499684E-2</v>
      </c>
      <c r="E23" s="69">
        <v>3.5728131966209928E-2</v>
      </c>
      <c r="F23" s="69">
        <v>3.8699800268673513E-2</v>
      </c>
      <c r="G23" s="11"/>
      <c r="H23" s="69">
        <f t="shared" si="26"/>
        <v>1.426044524217383E-2</v>
      </c>
      <c r="I23" s="69">
        <f>'RD T1'!E51</f>
        <v>1.6544887990291197E-2</v>
      </c>
      <c r="J23" s="69">
        <f t="shared" si="27"/>
        <v>3.0805333232465027E-2</v>
      </c>
      <c r="L23" t="str">
        <f t="shared" si="28"/>
        <v>53 Skilled construction and building trades</v>
      </c>
      <c r="M23" s="69">
        <v>0.68544080114503547</v>
      </c>
      <c r="N23" s="69">
        <v>0.77022343337070032</v>
      </c>
      <c r="O23" s="69">
        <v>0.81297966555343071</v>
      </c>
      <c r="P23" s="69">
        <v>0.99283248273724378</v>
      </c>
      <c r="Q23" s="69">
        <v>1.2760153330643615</v>
      </c>
      <c r="R23" s="11"/>
      <c r="S23" s="69">
        <f t="shared" si="29"/>
        <v>0.46303566751093084</v>
      </c>
      <c r="T23" s="69">
        <f>'RD T1'!E80</f>
        <v>0.53699677880491425</v>
      </c>
      <c r="U23" s="69">
        <f t="shared" si="30"/>
        <v>1.0000324463158452</v>
      </c>
      <c r="W23" t="str">
        <f t="shared" si="31"/>
        <v>53 Skilled construction and building trades</v>
      </c>
      <c r="X23" s="69">
        <v>2.4976543006727931</v>
      </c>
      <c r="Y23" s="69">
        <v>2.563134021813736</v>
      </c>
      <c r="Z23" s="69">
        <v>2.4243585074741167</v>
      </c>
      <c r="AA23" s="69">
        <v>2.9242083329594974</v>
      </c>
      <c r="AB23" s="69">
        <v>3.4132201453026152</v>
      </c>
      <c r="AC23" s="69"/>
      <c r="AD23" s="69">
        <f t="shared" si="32"/>
        <v>0.98886163782849845</v>
      </c>
      <c r="AE23" s="69">
        <f>'RD T1'!E109</f>
        <v>1.6055931638208087</v>
      </c>
      <c r="AF23" s="69">
        <f t="shared" si="33"/>
        <v>2.5944548016493072</v>
      </c>
      <c r="AH23" t="str">
        <f t="shared" si="34"/>
        <v>53 Skilled construction and building trades</v>
      </c>
      <c r="AI23" s="69">
        <v>1.5368612734990204</v>
      </c>
      <c r="AJ23" s="69">
        <v>1.7985963709689976</v>
      </c>
      <c r="AK23" s="69">
        <v>1.6985536399642189</v>
      </c>
      <c r="AL23" s="69">
        <v>1.9860805055815236</v>
      </c>
      <c r="AM23" s="69">
        <v>2.3745257950561918</v>
      </c>
      <c r="AN23" s="69"/>
      <c r="AO23" s="69">
        <f t="shared" si="35"/>
        <v>0.67597215509197284</v>
      </c>
      <c r="AP23" s="69">
        <f>'RD T1'!E138</f>
        <v>1.2015706781669118</v>
      </c>
      <c r="AQ23" s="69">
        <f t="shared" si="36"/>
        <v>1.8775428332588846</v>
      </c>
      <c r="AS23" t="str">
        <f t="shared" si="37"/>
        <v>53 Skilled construction and building trades</v>
      </c>
      <c r="AT23" s="69">
        <v>2.3465607728260229</v>
      </c>
      <c r="AU23" s="69">
        <v>2.3485494948593684</v>
      </c>
      <c r="AV23" s="69">
        <v>2.3803317543065661</v>
      </c>
      <c r="AW23" s="69">
        <v>2.8675624196642984</v>
      </c>
      <c r="AX23" s="69">
        <v>3.1303143412103562</v>
      </c>
      <c r="AY23" s="69"/>
      <c r="AZ23" s="69">
        <f t="shared" si="38"/>
        <v>0.74998258690379016</v>
      </c>
      <c r="BA23" s="69">
        <f>'RD T1'!E167</f>
        <v>1.6120202529404817</v>
      </c>
      <c r="BB23" s="69">
        <f t="shared" si="39"/>
        <v>2.3620028398442718</v>
      </c>
      <c r="BD23" t="str">
        <f t="shared" si="40"/>
        <v>53 Skilled construction and building trades</v>
      </c>
      <c r="BE23" s="69">
        <v>23.550570280131186</v>
      </c>
      <c r="BF23" s="69">
        <v>20.229024044985525</v>
      </c>
      <c r="BG23" s="69">
        <v>20.844483913341854</v>
      </c>
      <c r="BH23" s="69">
        <v>21.182967190586609</v>
      </c>
      <c r="BI23" s="69">
        <v>18.912100014587608</v>
      </c>
      <c r="BJ23" s="69"/>
      <c r="BK23" s="69">
        <f t="shared" si="41"/>
        <v>-1.9323838987542459</v>
      </c>
      <c r="BL23" s="69">
        <f>'RD T1'!E196</f>
        <v>7.6280230017123873</v>
      </c>
      <c r="BM23" s="69">
        <f t="shared" si="42"/>
        <v>5.6956391029581415</v>
      </c>
      <c r="BO23" t="str">
        <f t="shared" si="43"/>
        <v>53 Skilled construction and building trades</v>
      </c>
      <c r="BP23" s="69">
        <v>19.329943528810837</v>
      </c>
      <c r="BQ23" s="69">
        <v>20.853119582714761</v>
      </c>
      <c r="BR23" s="69">
        <v>18.52806498906952</v>
      </c>
      <c r="BS23" s="69">
        <v>20.925154176576751</v>
      </c>
      <c r="BT23" s="69">
        <v>21.038607029095704</v>
      </c>
      <c r="BU23" s="69"/>
      <c r="BV23" s="69">
        <f t="shared" si="44"/>
        <v>2.5105420400261842</v>
      </c>
      <c r="BW23" s="69">
        <f>'RD T1'!E225</f>
        <v>9.0569460197969107</v>
      </c>
      <c r="BX23" s="69">
        <f t="shared" si="45"/>
        <v>11.567488059823095</v>
      </c>
      <c r="BZ23" t="str">
        <f t="shared" si="46"/>
        <v>53 Skilled construction and building trades</v>
      </c>
      <c r="CA23" s="69">
        <v>11.187675985086297</v>
      </c>
      <c r="CB23" s="69">
        <v>9.1405428242954727</v>
      </c>
      <c r="CC23" s="69">
        <v>8.7239848222555842</v>
      </c>
      <c r="CD23" s="69">
        <v>9.9322159512826307</v>
      </c>
      <c r="CE23" s="69">
        <v>9.7054806017065722</v>
      </c>
      <c r="CF23" s="69"/>
      <c r="CG23" s="69">
        <f t="shared" si="47"/>
        <v>0.98149577945098798</v>
      </c>
      <c r="CH23" s="69">
        <f>'RD T1'!E254</f>
        <v>3.8289112942222352</v>
      </c>
      <c r="CI23" s="69">
        <f t="shared" si="48"/>
        <v>4.8104070736732236</v>
      </c>
      <c r="CK23" t="str">
        <f t="shared" si="49"/>
        <v>53 Skilled construction and building trades</v>
      </c>
      <c r="CL23" s="69">
        <v>4.8666071263928874</v>
      </c>
      <c r="CM23" s="69">
        <v>4.4536822380859293</v>
      </c>
      <c r="CN23" s="69">
        <v>3.7966657002322184</v>
      </c>
      <c r="CO23" s="69">
        <v>3.4258295252203474</v>
      </c>
      <c r="CP23" s="69">
        <v>0.97630223833605334</v>
      </c>
      <c r="CQ23" s="69"/>
      <c r="CR23" s="69">
        <f t="shared" si="50"/>
        <v>-2.8203634618961653</v>
      </c>
      <c r="CS23" s="69">
        <f>'RD T1'!E283</f>
        <v>0.6711157407105468</v>
      </c>
      <c r="CT23" s="69">
        <f t="shared" si="51"/>
        <v>-2.1492477211856187</v>
      </c>
    </row>
    <row r="24" spans="1:98" x14ac:dyDescent="0.2">
      <c r="A24" s="10" t="str">
        <f>name!D20</f>
        <v>54 Textiles, printing and other skilled trades</v>
      </c>
      <c r="B24" s="69">
        <v>0.1255069026585961</v>
      </c>
      <c r="C24" s="69">
        <v>0.1370339199673663</v>
      </c>
      <c r="D24" s="69">
        <v>0.14772714256824715</v>
      </c>
      <c r="E24" s="69">
        <v>0.18917225948446281</v>
      </c>
      <c r="F24" s="69">
        <v>0.26013401150479959</v>
      </c>
      <c r="G24" s="11"/>
      <c r="H24" s="69">
        <f t="shared" si="26"/>
        <v>0.11240686893655244</v>
      </c>
      <c r="I24" s="69">
        <f>'RD T1'!E52</f>
        <v>0.1092434508383099</v>
      </c>
      <c r="J24" s="69">
        <f t="shared" si="27"/>
        <v>0.22165031977486233</v>
      </c>
      <c r="L24" t="str">
        <f t="shared" si="28"/>
        <v>54 Textiles, printing and other skilled trades</v>
      </c>
      <c r="M24" s="69">
        <v>1.1969793768512884</v>
      </c>
      <c r="N24" s="69">
        <v>1.3675033413827542</v>
      </c>
      <c r="O24" s="69">
        <v>1.4957456395316362</v>
      </c>
      <c r="P24" s="69">
        <v>1.8567054090477395</v>
      </c>
      <c r="Q24" s="69">
        <v>2.6729354479042664</v>
      </c>
      <c r="R24" s="11"/>
      <c r="S24" s="69">
        <f t="shared" si="29"/>
        <v>1.1771898083726302</v>
      </c>
      <c r="T24" s="69">
        <f>'RD T1'!E81</f>
        <v>1.1774068094975181</v>
      </c>
      <c r="U24" s="69">
        <f t="shared" si="30"/>
        <v>2.3545966178701483</v>
      </c>
      <c r="W24" t="str">
        <f t="shared" si="31"/>
        <v>54 Textiles, printing and other skilled trades</v>
      </c>
      <c r="X24" s="69">
        <v>3.7286218954620796</v>
      </c>
      <c r="Y24" s="69">
        <v>3.8762371198274037</v>
      </c>
      <c r="Z24" s="69">
        <v>3.6753993341691977</v>
      </c>
      <c r="AA24" s="69">
        <v>4.4369175558953309</v>
      </c>
      <c r="AB24" s="69">
        <v>5.751380282708169</v>
      </c>
      <c r="AC24" s="69"/>
      <c r="AD24" s="69">
        <f t="shared" si="32"/>
        <v>2.0759809485389713</v>
      </c>
      <c r="AE24" s="69">
        <f>'RD T1'!E110</f>
        <v>2.6807310998314113</v>
      </c>
      <c r="AF24" s="69">
        <f t="shared" si="33"/>
        <v>4.7567120483703826</v>
      </c>
      <c r="AH24" t="str">
        <f t="shared" si="34"/>
        <v>54 Textiles, printing and other skilled trades</v>
      </c>
      <c r="AI24" s="69">
        <v>1.4182890105877999</v>
      </c>
      <c r="AJ24" s="69">
        <v>1.3979648287492166</v>
      </c>
      <c r="AK24" s="69">
        <v>1.3660372466105175</v>
      </c>
      <c r="AL24" s="69">
        <v>1.4496182156410797</v>
      </c>
      <c r="AM24" s="69">
        <v>1.7991698301644021</v>
      </c>
      <c r="AN24" s="69"/>
      <c r="AO24" s="69">
        <f t="shared" si="35"/>
        <v>0.43313258355388462</v>
      </c>
      <c r="AP24" s="69">
        <f>'RD T1'!E139</f>
        <v>0.84949676792404627</v>
      </c>
      <c r="AQ24" s="69">
        <f t="shared" si="36"/>
        <v>1.2826293514779308</v>
      </c>
      <c r="AS24" t="str">
        <f t="shared" si="37"/>
        <v>54 Textiles, printing and other skilled trades</v>
      </c>
      <c r="AT24" s="69">
        <v>1.7194129768663244</v>
      </c>
      <c r="AU24" s="69">
        <v>1.7092361496653141</v>
      </c>
      <c r="AV24" s="69">
        <v>1.6721192686006061</v>
      </c>
      <c r="AW24" s="69">
        <v>1.9296852631225503</v>
      </c>
      <c r="AX24" s="69">
        <v>2.3967862959503288</v>
      </c>
      <c r="AY24" s="69"/>
      <c r="AZ24" s="69">
        <f t="shared" si="38"/>
        <v>0.72466702734972266</v>
      </c>
      <c r="BA24" s="69">
        <f>'RD T1'!E168</f>
        <v>1.1058725893049233</v>
      </c>
      <c r="BB24" s="69">
        <f t="shared" si="39"/>
        <v>1.8305396166546459</v>
      </c>
      <c r="BD24" t="str">
        <f t="shared" si="40"/>
        <v>54 Textiles, printing and other skilled trades</v>
      </c>
      <c r="BE24" s="69">
        <v>11.316975179128347</v>
      </c>
      <c r="BF24" s="69">
        <v>10.196079405776741</v>
      </c>
      <c r="BG24" s="69">
        <v>10.071878331418873</v>
      </c>
      <c r="BH24" s="69">
        <v>10.93471135294671</v>
      </c>
      <c r="BI24" s="69">
        <v>12.168905335424851</v>
      </c>
      <c r="BJ24" s="69"/>
      <c r="BK24" s="69">
        <f t="shared" si="41"/>
        <v>2.0970270040059784</v>
      </c>
      <c r="BL24" s="69">
        <f>'RD T1'!E197</f>
        <v>4.6696137025035549</v>
      </c>
      <c r="BM24" s="69">
        <f t="shared" si="42"/>
        <v>6.7666407065095333</v>
      </c>
      <c r="BO24" t="str">
        <f t="shared" si="43"/>
        <v>54 Textiles, printing and other skilled trades</v>
      </c>
      <c r="BP24" s="69">
        <v>11.094131827847255</v>
      </c>
      <c r="BQ24" s="69">
        <v>9.3848018335531904</v>
      </c>
      <c r="BR24" s="69">
        <v>8.6897252348015375</v>
      </c>
      <c r="BS24" s="69">
        <v>7.8526128555565444</v>
      </c>
      <c r="BT24" s="69">
        <v>7.0598570824570128</v>
      </c>
      <c r="BU24" s="69"/>
      <c r="BV24" s="69">
        <f t="shared" si="44"/>
        <v>-1.6298681523445246</v>
      </c>
      <c r="BW24" s="69">
        <f>'RD T1'!E226</f>
        <v>2.9851983115600111</v>
      </c>
      <c r="BX24" s="69">
        <f t="shared" si="45"/>
        <v>1.3553301592154865</v>
      </c>
      <c r="BZ24" t="str">
        <f t="shared" si="46"/>
        <v>54 Textiles, printing and other skilled trades</v>
      </c>
      <c r="CA24" s="69">
        <v>9.8812073425539246</v>
      </c>
      <c r="CB24" s="69">
        <v>8.2074020745763896</v>
      </c>
      <c r="CC24" s="69">
        <v>7.2444664865297179</v>
      </c>
      <c r="CD24" s="69">
        <v>7.4375878377318685</v>
      </c>
      <c r="CE24" s="69">
        <v>6.2572651438263458</v>
      </c>
      <c r="CF24" s="69"/>
      <c r="CG24" s="69">
        <f t="shared" si="47"/>
        <v>-0.98720134270337212</v>
      </c>
      <c r="CH24" s="69">
        <f>'RD T1'!E255</f>
        <v>2.5666192651383666</v>
      </c>
      <c r="CI24" s="69">
        <f t="shared" si="48"/>
        <v>1.5794179224349945</v>
      </c>
      <c r="CK24" t="str">
        <f t="shared" si="49"/>
        <v>54 Textiles, printing and other skilled trades</v>
      </c>
      <c r="CL24" s="69">
        <v>3.2739792078002918</v>
      </c>
      <c r="CM24" s="69">
        <v>3.0572708590921129</v>
      </c>
      <c r="CN24" s="69">
        <v>2.7064262452626799</v>
      </c>
      <c r="CO24" s="69">
        <v>2.1009420133491128</v>
      </c>
      <c r="CP24" s="69">
        <v>1.4193879067338075</v>
      </c>
      <c r="CQ24" s="69"/>
      <c r="CR24" s="69">
        <f t="shared" si="50"/>
        <v>-1.2870383385288724</v>
      </c>
      <c r="CS24" s="69">
        <f>'RD T1'!E284</f>
        <v>0.51859075683614608</v>
      </c>
      <c r="CT24" s="69">
        <f t="shared" si="51"/>
        <v>-0.76844758169272631</v>
      </c>
    </row>
    <row r="25" spans="1:98" x14ac:dyDescent="0.2">
      <c r="A25" s="10" t="str">
        <f>name!D21</f>
        <v>61 Caring personal service occupations</v>
      </c>
      <c r="B25" s="69">
        <v>0.11827037661318104</v>
      </c>
      <c r="C25" s="69">
        <v>0.144881940393529</v>
      </c>
      <c r="D25" s="69">
        <v>0.14535314812935857</v>
      </c>
      <c r="E25" s="69">
        <v>0.2012071305958433</v>
      </c>
      <c r="F25" s="69">
        <v>0.28813621389828137</v>
      </c>
      <c r="G25" s="11"/>
      <c r="H25" s="69">
        <f t="shared" si="26"/>
        <v>0.1427830657689228</v>
      </c>
      <c r="I25" s="69">
        <f>'RD T1'!E53</f>
        <v>0.12332815179182433</v>
      </c>
      <c r="J25" s="69">
        <f t="shared" si="27"/>
        <v>0.26611121756074713</v>
      </c>
      <c r="L25" t="str">
        <f t="shared" si="28"/>
        <v>61 Caring personal service occupations</v>
      </c>
      <c r="M25" s="69">
        <v>5.0289625444661512</v>
      </c>
      <c r="N25" s="69">
        <v>6.8882276625885419</v>
      </c>
      <c r="O25" s="69">
        <v>7.0254366846493994</v>
      </c>
      <c r="P25" s="69">
        <v>9.2828302419658968</v>
      </c>
      <c r="Q25" s="69">
        <v>12.783086182780472</v>
      </c>
      <c r="R25" s="11"/>
      <c r="S25" s="69">
        <f t="shared" si="29"/>
        <v>5.7576494981310731</v>
      </c>
      <c r="T25" s="69">
        <f>'RD T1'!E82</f>
        <v>6.0355815920558724</v>
      </c>
      <c r="U25" s="69">
        <f t="shared" si="30"/>
        <v>11.793231090186946</v>
      </c>
      <c r="W25" t="str">
        <f t="shared" si="31"/>
        <v>61 Caring personal service occupations</v>
      </c>
      <c r="X25" s="69">
        <v>16.456682038324114</v>
      </c>
      <c r="Y25" s="69">
        <v>19.975896662594835</v>
      </c>
      <c r="Z25" s="69">
        <v>19.006642796021723</v>
      </c>
      <c r="AA25" s="69">
        <v>22.652472772738147</v>
      </c>
      <c r="AB25" s="69">
        <v>27.274829037219323</v>
      </c>
      <c r="AC25" s="69"/>
      <c r="AD25" s="69">
        <f t="shared" si="32"/>
        <v>8.2681862411976006</v>
      </c>
      <c r="AE25" s="69">
        <f>'RD T1'!E111</f>
        <v>15.129868558431138</v>
      </c>
      <c r="AF25" s="69">
        <f t="shared" si="33"/>
        <v>23.398054799628738</v>
      </c>
      <c r="AH25" t="str">
        <f t="shared" si="34"/>
        <v>61 Caring personal service occupations</v>
      </c>
      <c r="AI25" s="69">
        <v>14.669861555869442</v>
      </c>
      <c r="AJ25" s="69">
        <v>15.804966748714824</v>
      </c>
      <c r="AK25" s="69">
        <v>15.096296705265811</v>
      </c>
      <c r="AL25" s="69">
        <v>16.079332363668716</v>
      </c>
      <c r="AM25" s="69">
        <v>17.100470596505442</v>
      </c>
      <c r="AN25" s="69"/>
      <c r="AO25" s="69">
        <f t="shared" si="35"/>
        <v>2.0041738912396312</v>
      </c>
      <c r="AP25" s="69">
        <f>'RD T1'!E140</f>
        <v>9.3892997687926165</v>
      </c>
      <c r="AQ25" s="69">
        <f t="shared" si="36"/>
        <v>11.393473660032248</v>
      </c>
      <c r="AS25" t="str">
        <f t="shared" si="37"/>
        <v>61 Caring personal service occupations</v>
      </c>
      <c r="AT25" s="69">
        <v>8.0932016042773984</v>
      </c>
      <c r="AU25" s="69">
        <v>9.4896533942241881</v>
      </c>
      <c r="AV25" s="69">
        <v>9.1153410156111452</v>
      </c>
      <c r="AW25" s="69">
        <v>9.8852503690034688</v>
      </c>
      <c r="AX25" s="69">
        <v>10.952183468985334</v>
      </c>
      <c r="AY25" s="69"/>
      <c r="AZ25" s="69">
        <f t="shared" si="38"/>
        <v>1.8368424533741887</v>
      </c>
      <c r="BA25" s="69">
        <f>'RD T1'!E169</f>
        <v>5.9478985422411768</v>
      </c>
      <c r="BB25" s="69">
        <f t="shared" si="39"/>
        <v>7.7847409956153655</v>
      </c>
      <c r="BD25" t="str">
        <f t="shared" si="40"/>
        <v>61 Caring personal service occupations</v>
      </c>
      <c r="BE25" s="69">
        <v>45.936050393638894</v>
      </c>
      <c r="BF25" s="69">
        <v>50.173769450170077</v>
      </c>
      <c r="BG25" s="69">
        <v>50.021164467460032</v>
      </c>
      <c r="BH25" s="69">
        <v>53.743205195950331</v>
      </c>
      <c r="BI25" s="69">
        <v>62.559195290319202</v>
      </c>
      <c r="BJ25" s="69"/>
      <c r="BK25" s="69">
        <f t="shared" si="41"/>
        <v>12.53803082285917</v>
      </c>
      <c r="BL25" s="69">
        <f>'RD T1'!E198</f>
        <v>31.890645559497457</v>
      </c>
      <c r="BM25" s="69">
        <f t="shared" si="42"/>
        <v>44.428676382356628</v>
      </c>
      <c r="BO25" t="str">
        <f t="shared" si="43"/>
        <v>61 Caring personal service occupations</v>
      </c>
      <c r="BP25" s="69">
        <v>36.042255547417327</v>
      </c>
      <c r="BQ25" s="69">
        <v>35.06071485520485</v>
      </c>
      <c r="BR25" s="69">
        <v>31.853582408574038</v>
      </c>
      <c r="BS25" s="69">
        <v>32.58452941317605</v>
      </c>
      <c r="BT25" s="69">
        <v>28.125303479921939</v>
      </c>
      <c r="BU25" s="69"/>
      <c r="BV25" s="69">
        <f t="shared" si="44"/>
        <v>-3.7282789286520988</v>
      </c>
      <c r="BW25" s="69">
        <f>'RD T1'!E227</f>
        <v>14.453085629431728</v>
      </c>
      <c r="BX25" s="69">
        <f t="shared" si="45"/>
        <v>10.724806700779629</v>
      </c>
      <c r="BZ25" t="str">
        <f t="shared" si="46"/>
        <v>61 Caring personal service occupations</v>
      </c>
      <c r="CA25" s="69">
        <v>11.078431921461743</v>
      </c>
      <c r="CB25" s="69">
        <v>6.7000785095857145</v>
      </c>
      <c r="CC25" s="69">
        <v>5.5998078903334116</v>
      </c>
      <c r="CD25" s="69">
        <v>4.5969536334752519</v>
      </c>
      <c r="CE25" s="69">
        <v>3.8861657541940398</v>
      </c>
      <c r="CF25" s="69"/>
      <c r="CG25" s="69">
        <f t="shared" si="47"/>
        <v>-1.7136421361393719</v>
      </c>
      <c r="CH25" s="69">
        <f>'RD T1'!E256</f>
        <v>1.4494886251835135</v>
      </c>
      <c r="CI25" s="69">
        <f t="shared" si="48"/>
        <v>-0.26415351095585837</v>
      </c>
      <c r="CK25" t="str">
        <f t="shared" si="49"/>
        <v>61 Caring personal service occupations</v>
      </c>
      <c r="CL25" s="69">
        <v>1.5052290210159882</v>
      </c>
      <c r="CM25" s="69">
        <v>1.2823838929932767</v>
      </c>
      <c r="CN25" s="69">
        <v>1.2522727578990982</v>
      </c>
      <c r="CO25" s="69">
        <v>1.6186985621353598</v>
      </c>
      <c r="CP25" s="69">
        <v>2.072981773007172</v>
      </c>
      <c r="CQ25" s="69"/>
      <c r="CR25" s="69">
        <f t="shared" si="50"/>
        <v>0.82070901510807381</v>
      </c>
      <c r="CS25" s="69">
        <f>'RD T1'!E285</f>
        <v>0.4429768783112587</v>
      </c>
      <c r="CT25" s="69">
        <f t="shared" si="51"/>
        <v>1.2636858934193325</v>
      </c>
    </row>
    <row r="26" spans="1:98" x14ac:dyDescent="0.2">
      <c r="A26" s="10" t="str">
        <f>name!D22</f>
        <v>62 Leisure, travel and related personal service occupations</v>
      </c>
      <c r="B26" s="69">
        <v>5.7327174321845482E-2</v>
      </c>
      <c r="C26" s="69">
        <v>8.1008128346379979E-2</v>
      </c>
      <c r="D26" s="69">
        <v>8.7158935187587286E-2</v>
      </c>
      <c r="E26" s="69">
        <v>0.10541860554535228</v>
      </c>
      <c r="F26" s="69">
        <v>0.14199109303265248</v>
      </c>
      <c r="G26" s="11"/>
      <c r="H26" s="69">
        <f t="shared" si="26"/>
        <v>5.4832157845065191E-2</v>
      </c>
      <c r="I26" s="69">
        <f>'RD T1'!E54</f>
        <v>6.4464125531190589E-2</v>
      </c>
      <c r="J26" s="69">
        <f t="shared" si="27"/>
        <v>0.11929628337625578</v>
      </c>
      <c r="L26" t="str">
        <f t="shared" si="28"/>
        <v>62 Leisure, travel and related personal service occupations</v>
      </c>
      <c r="M26" s="69">
        <v>0.98206681407762375</v>
      </c>
      <c r="N26" s="69">
        <v>1.3038885564393039</v>
      </c>
      <c r="O26" s="69">
        <v>1.2709503517808995</v>
      </c>
      <c r="P26" s="69">
        <v>1.5739922287226511</v>
      </c>
      <c r="Q26" s="69">
        <v>2.1068004752398104</v>
      </c>
      <c r="R26" s="11"/>
      <c r="S26" s="69">
        <f t="shared" si="29"/>
        <v>0.83585012345891085</v>
      </c>
      <c r="T26" s="69">
        <f>'RD T1'!E83</f>
        <v>0.97243074244022798</v>
      </c>
      <c r="U26" s="69">
        <f t="shared" si="30"/>
        <v>1.8082808658991389</v>
      </c>
      <c r="W26" t="str">
        <f t="shared" si="31"/>
        <v>62 Leisure, travel and related personal service occupations</v>
      </c>
      <c r="X26" s="69">
        <v>4.8674919651269759</v>
      </c>
      <c r="Y26" s="69">
        <v>6.3095346264538001</v>
      </c>
      <c r="Z26" s="69">
        <v>5.7967611014696425</v>
      </c>
      <c r="AA26" s="69">
        <v>7.0344779659335481</v>
      </c>
      <c r="AB26" s="69">
        <v>9.3614216191248332</v>
      </c>
      <c r="AC26" s="69"/>
      <c r="AD26" s="69">
        <f t="shared" si="32"/>
        <v>3.5646605176551907</v>
      </c>
      <c r="AE26" s="69">
        <f>'RD T1'!E112</f>
        <v>4.6541025167903047</v>
      </c>
      <c r="AF26" s="69">
        <f t="shared" si="33"/>
        <v>8.2187630344454945</v>
      </c>
      <c r="AH26" t="str">
        <f t="shared" si="34"/>
        <v>62 Leisure, travel and related personal service occupations</v>
      </c>
      <c r="AI26" s="69">
        <v>2.9634349786901204</v>
      </c>
      <c r="AJ26" s="69">
        <v>3.7331966135645542</v>
      </c>
      <c r="AK26" s="69">
        <v>3.5194778233721977</v>
      </c>
      <c r="AL26" s="69">
        <v>3.9487608578895568</v>
      </c>
      <c r="AM26" s="69">
        <v>5.2133918044676735</v>
      </c>
      <c r="AN26" s="69"/>
      <c r="AO26" s="69">
        <f t="shared" si="35"/>
        <v>1.6939139810954758</v>
      </c>
      <c r="AP26" s="69">
        <f>'RD T1'!E141</f>
        <v>2.6400037386536326</v>
      </c>
      <c r="AQ26" s="69">
        <f t="shared" si="36"/>
        <v>4.3339177197491079</v>
      </c>
      <c r="AS26" t="str">
        <f t="shared" si="37"/>
        <v>62 Leisure, travel and related personal service occupations</v>
      </c>
      <c r="AT26" s="69">
        <v>3.5840045006167776</v>
      </c>
      <c r="AU26" s="69">
        <v>4.5847076671375673</v>
      </c>
      <c r="AV26" s="69">
        <v>4.6726086210338247</v>
      </c>
      <c r="AW26" s="69">
        <v>5.4457828944584037</v>
      </c>
      <c r="AX26" s="69">
        <v>7.512152890299177</v>
      </c>
      <c r="AY26" s="69"/>
      <c r="AZ26" s="69">
        <f t="shared" si="38"/>
        <v>2.8395442692653523</v>
      </c>
      <c r="BA26" s="69">
        <f>'RD T1'!E170</f>
        <v>3.7711961969566397</v>
      </c>
      <c r="BB26" s="69">
        <f t="shared" si="39"/>
        <v>6.6107404662219924</v>
      </c>
      <c r="BD26" t="str">
        <f t="shared" si="40"/>
        <v>62 Leisure, travel and related personal service occupations</v>
      </c>
      <c r="BE26" s="69">
        <v>12.969512952677489</v>
      </c>
      <c r="BF26" s="69">
        <v>12.796151255382776</v>
      </c>
      <c r="BG26" s="69">
        <v>12.895968193933211</v>
      </c>
      <c r="BH26" s="69">
        <v>12.258154203422693</v>
      </c>
      <c r="BI26" s="69">
        <v>11.412961275625911</v>
      </c>
      <c r="BJ26" s="69"/>
      <c r="BK26" s="69">
        <f t="shared" si="41"/>
        <v>-1.4830069183073</v>
      </c>
      <c r="BL26" s="69">
        <f>'RD T1'!E199</f>
        <v>5.5629373880390425</v>
      </c>
      <c r="BM26" s="69">
        <f t="shared" si="42"/>
        <v>4.0799304697317424</v>
      </c>
      <c r="BO26" t="str">
        <f t="shared" si="43"/>
        <v>62 Leisure, travel and related personal service occupations</v>
      </c>
      <c r="BP26" s="69">
        <v>12.554086325470406</v>
      </c>
      <c r="BQ26" s="69">
        <v>11.936790213636598</v>
      </c>
      <c r="BR26" s="69">
        <v>11.095543170427282</v>
      </c>
      <c r="BS26" s="69">
        <v>10.148878589947861</v>
      </c>
      <c r="BT26" s="69">
        <v>8.2716342214297232</v>
      </c>
      <c r="BU26" s="69"/>
      <c r="BV26" s="69">
        <f t="shared" si="44"/>
        <v>-2.8239089489975591</v>
      </c>
      <c r="BW26" s="69">
        <f>'RD T1'!E228</f>
        <v>4.3073196298898848</v>
      </c>
      <c r="BX26" s="69">
        <f t="shared" si="45"/>
        <v>1.4834106808923258</v>
      </c>
      <c r="BZ26" t="str">
        <f t="shared" si="46"/>
        <v>62 Leisure, travel and related personal service occupations</v>
      </c>
      <c r="CA26" s="69">
        <v>7.5510859236100885</v>
      </c>
      <c r="CB26" s="69">
        <v>7.6574441279398799</v>
      </c>
      <c r="CC26" s="69">
        <v>6.4442126669213646</v>
      </c>
      <c r="CD26" s="69">
        <v>6.3771922178736089</v>
      </c>
      <c r="CE26" s="69">
        <v>4.7277392189986553</v>
      </c>
      <c r="CF26" s="69"/>
      <c r="CG26" s="69">
        <f t="shared" si="47"/>
        <v>-1.7164734479227093</v>
      </c>
      <c r="CH26" s="69">
        <f>'RD T1'!E257</f>
        <v>2.4335987277366606</v>
      </c>
      <c r="CI26" s="69">
        <f t="shared" si="48"/>
        <v>0.71712527981395136</v>
      </c>
      <c r="CK26" t="str">
        <f t="shared" si="49"/>
        <v>62 Leisure, travel and related personal service occupations</v>
      </c>
      <c r="CL26" s="69">
        <v>2.3049822958512496</v>
      </c>
      <c r="CM26" s="69">
        <v>2.4276254095173044</v>
      </c>
      <c r="CN26" s="69">
        <v>2.1323061840231898</v>
      </c>
      <c r="CO26" s="69">
        <v>1.9420140094067502</v>
      </c>
      <c r="CP26" s="69">
        <v>1.9100069090727991</v>
      </c>
      <c r="CQ26" s="69"/>
      <c r="CR26" s="69">
        <f t="shared" si="50"/>
        <v>-0.2222992749503907</v>
      </c>
      <c r="CS26" s="69">
        <f>'RD T1'!E286</f>
        <v>0.57176423116490793</v>
      </c>
      <c r="CT26" s="69">
        <f t="shared" si="51"/>
        <v>0.34946495621451723</v>
      </c>
    </row>
    <row r="27" spans="1:98" x14ac:dyDescent="0.2">
      <c r="A27" s="10" t="str">
        <f>name!D23</f>
        <v>63 Community and civil enforcement occupations</v>
      </c>
      <c r="B27" s="69">
        <v>4.7503335854323413E-3</v>
      </c>
      <c r="C27" s="69">
        <v>4.8145336113550284E-3</v>
      </c>
      <c r="D27" s="69">
        <v>5.3807800962604631E-3</v>
      </c>
      <c r="E27" s="69">
        <v>5.9550053683056743E-3</v>
      </c>
      <c r="F27" s="69">
        <v>8.2603113906110064E-3</v>
      </c>
      <c r="G27" s="11"/>
      <c r="H27" s="69">
        <f t="shared" si="26"/>
        <v>2.8795312943505433E-3</v>
      </c>
      <c r="I27" s="69">
        <f>'RD T1'!E55</f>
        <v>3.7012700939356006E-3</v>
      </c>
      <c r="J27" s="69">
        <f t="shared" si="27"/>
        <v>6.5808013882861435E-3</v>
      </c>
      <c r="L27" t="str">
        <f t="shared" si="28"/>
        <v>63 Community and civil enforcement occupations</v>
      </c>
      <c r="M27" s="69">
        <v>8.0993139242360443E-2</v>
      </c>
      <c r="N27" s="69">
        <v>7.7749568827333929E-2</v>
      </c>
      <c r="O27" s="69">
        <v>0.11443846036226614</v>
      </c>
      <c r="P27" s="69">
        <v>0.1036791723748457</v>
      </c>
      <c r="Q27" s="69">
        <v>0.14944565862909842</v>
      </c>
      <c r="R27" s="11"/>
      <c r="S27" s="69">
        <f t="shared" si="29"/>
        <v>3.5007198266832282E-2</v>
      </c>
      <c r="T27" s="69">
        <f>'RD T1'!E84</f>
        <v>6.4112546644936028E-2</v>
      </c>
      <c r="U27" s="69">
        <f t="shared" si="30"/>
        <v>9.9119744911768309E-2</v>
      </c>
      <c r="W27" t="str">
        <f t="shared" si="31"/>
        <v>63 Community and civil enforcement occupations</v>
      </c>
      <c r="X27" s="69">
        <v>0.38915970529942173</v>
      </c>
      <c r="Y27" s="69">
        <v>0.41219779631752085</v>
      </c>
      <c r="Z27" s="69">
        <v>0.44834219245073392</v>
      </c>
      <c r="AA27" s="69">
        <v>0.49553065842423544</v>
      </c>
      <c r="AB27" s="69">
        <v>0.60146117047973002</v>
      </c>
      <c r="AC27" s="69"/>
      <c r="AD27" s="69">
        <f t="shared" si="32"/>
        <v>0.1531189780289961</v>
      </c>
      <c r="AE27" s="69">
        <f>'RD T1'!E113</f>
        <v>0.3330893617192674</v>
      </c>
      <c r="AF27" s="69">
        <f t="shared" si="33"/>
        <v>0.4862083397482635</v>
      </c>
      <c r="AH27" t="str">
        <f t="shared" si="34"/>
        <v>63 Community and civil enforcement occupations</v>
      </c>
      <c r="AI27" s="69">
        <v>0.10854088106858151</v>
      </c>
      <c r="AJ27" s="69">
        <v>0.10461232412253263</v>
      </c>
      <c r="AK27" s="69">
        <v>0.13466794761973472</v>
      </c>
      <c r="AL27" s="69">
        <v>0.11803939927977716</v>
      </c>
      <c r="AM27" s="69">
        <v>0.14058034585560153</v>
      </c>
      <c r="AN27" s="69"/>
      <c r="AO27" s="69">
        <f t="shared" si="35"/>
        <v>5.9123982358668115E-3</v>
      </c>
      <c r="AP27" s="69">
        <f>'RD T1'!E142</f>
        <v>7.527358205561499E-2</v>
      </c>
      <c r="AQ27" s="69">
        <f t="shared" si="36"/>
        <v>8.1185980291481802E-2</v>
      </c>
      <c r="AS27" t="str">
        <f t="shared" si="37"/>
        <v>63 Community and civil enforcement occupations</v>
      </c>
      <c r="AT27" s="69">
        <v>0.11078657918722089</v>
      </c>
      <c r="AU27" s="69">
        <v>9.716445287021841E-2</v>
      </c>
      <c r="AV27" s="69">
        <v>0.11971681639161494</v>
      </c>
      <c r="AW27" s="69">
        <v>9.8409261062313069E-2</v>
      </c>
      <c r="AX27" s="69">
        <v>0.10529167555318798</v>
      </c>
      <c r="AY27" s="69"/>
      <c r="AZ27" s="69">
        <f t="shared" si="38"/>
        <v>-1.4425140838426956E-2</v>
      </c>
      <c r="BA27" s="69">
        <f>'RD T1'!E171</f>
        <v>6.1031425708412856E-2</v>
      </c>
      <c r="BB27" s="69">
        <f t="shared" si="39"/>
        <v>4.6606284869985901E-2</v>
      </c>
      <c r="BD27" t="str">
        <f t="shared" si="40"/>
        <v>63 Community and civil enforcement occupations</v>
      </c>
      <c r="BE27" s="69">
        <v>0.41870622803277852</v>
      </c>
      <c r="BF27" s="69">
        <v>0.26684524159387063</v>
      </c>
      <c r="BG27" s="69">
        <v>0.40832982872731383</v>
      </c>
      <c r="BH27" s="69">
        <v>0.26690308352236825</v>
      </c>
      <c r="BI27" s="69">
        <v>0.27978357738977455</v>
      </c>
      <c r="BJ27" s="69"/>
      <c r="BK27" s="69">
        <f t="shared" si="41"/>
        <v>-0.12854625133753927</v>
      </c>
      <c r="BL27" s="69">
        <f>'RD T1'!E200</f>
        <v>0.10464921450803027</v>
      </c>
      <c r="BM27" s="69">
        <f t="shared" si="42"/>
        <v>-2.3897036829509E-2</v>
      </c>
      <c r="BO27" t="str">
        <f t="shared" si="43"/>
        <v>63 Community and civil enforcement occupations</v>
      </c>
      <c r="BP27" s="69">
        <v>0.52751610481098576</v>
      </c>
      <c r="BQ27" s="69">
        <v>0.4425813423924439</v>
      </c>
      <c r="BR27" s="69">
        <v>0.53571840984539032</v>
      </c>
      <c r="BS27" s="69">
        <v>0.40064210987675741</v>
      </c>
      <c r="BT27" s="69">
        <v>0.37286558809063253</v>
      </c>
      <c r="BU27" s="69"/>
      <c r="BV27" s="69">
        <f t="shared" si="44"/>
        <v>-0.16285282175475779</v>
      </c>
      <c r="BW27" s="69">
        <f>'RD T1'!E229</f>
        <v>0.16665373722387347</v>
      </c>
      <c r="BX27" s="69">
        <f t="shared" si="45"/>
        <v>3.8009154691156788E-3</v>
      </c>
      <c r="BZ27" t="str">
        <f t="shared" si="46"/>
        <v>63 Community and civil enforcement occupations</v>
      </c>
      <c r="CA27" s="69">
        <v>0.4435632585651062</v>
      </c>
      <c r="CB27" s="69">
        <v>0.35771834462367935</v>
      </c>
      <c r="CC27" s="69">
        <v>0.42582508583174183</v>
      </c>
      <c r="CD27" s="69">
        <v>0.36196657358608225</v>
      </c>
      <c r="CE27" s="69">
        <v>0.30355710082265536</v>
      </c>
      <c r="CF27" s="69"/>
      <c r="CG27" s="69">
        <f t="shared" si="47"/>
        <v>-0.12226798500908648</v>
      </c>
      <c r="CH27" s="69">
        <f>'RD T1'!E258</f>
        <v>0.13872048810175086</v>
      </c>
      <c r="CI27" s="69">
        <f t="shared" si="48"/>
        <v>1.6452503092664383E-2</v>
      </c>
      <c r="CK27" t="str">
        <f t="shared" si="49"/>
        <v>63 Community and civil enforcement occupations</v>
      </c>
      <c r="CL27" s="69">
        <v>0.11583373341340715</v>
      </c>
      <c r="CM27" s="69">
        <v>8.3908443851427553E-2</v>
      </c>
      <c r="CN27" s="69">
        <v>0.11361264158180953</v>
      </c>
      <c r="CO27" s="69">
        <v>6.3726937174138881E-2</v>
      </c>
      <c r="CP27" s="69">
        <v>5.2647010380425401E-2</v>
      </c>
      <c r="CQ27" s="69"/>
      <c r="CR27" s="69">
        <f t="shared" si="50"/>
        <v>-6.0965631201384131E-2</v>
      </c>
      <c r="CS27" s="69">
        <f>'RD T1'!E287</f>
        <v>1.5485236451339993E-2</v>
      </c>
      <c r="CT27" s="69">
        <f t="shared" si="51"/>
        <v>-4.5480394750044138E-2</v>
      </c>
    </row>
    <row r="28" spans="1:98" x14ac:dyDescent="0.2">
      <c r="A28" s="10" t="str">
        <f>name!D24</f>
        <v>71 Sales occupations</v>
      </c>
      <c r="B28" s="69">
        <v>0.2846494834621629</v>
      </c>
      <c r="C28" s="69">
        <v>0.33403474548702772</v>
      </c>
      <c r="D28" s="69">
        <v>0.30774390363353216</v>
      </c>
      <c r="E28" s="69">
        <v>0.33694132582084751</v>
      </c>
      <c r="F28" s="69">
        <v>0.42877099259365464</v>
      </c>
      <c r="G28" s="11"/>
      <c r="H28" s="69">
        <f t="shared" si="26"/>
        <v>0.12102708896012249</v>
      </c>
      <c r="I28" s="69">
        <f>'RD T1'!E56</f>
        <v>0.16991928636981285</v>
      </c>
      <c r="J28" s="69">
        <f t="shared" si="27"/>
        <v>0.29094637532993534</v>
      </c>
      <c r="L28" t="str">
        <f t="shared" si="28"/>
        <v>71 Sales occupations</v>
      </c>
      <c r="M28" s="69">
        <v>3.8533143920897071</v>
      </c>
      <c r="N28" s="69">
        <v>4.5815500334749917</v>
      </c>
      <c r="O28" s="69">
        <v>5.0149739181725952</v>
      </c>
      <c r="P28" s="69">
        <v>5.6871765045189884</v>
      </c>
      <c r="Q28" s="69">
        <v>7.926666689727849</v>
      </c>
      <c r="R28" s="11"/>
      <c r="S28" s="69">
        <f t="shared" si="29"/>
        <v>2.9116927715552539</v>
      </c>
      <c r="T28" s="69">
        <f>'RD T1'!E85</f>
        <v>3.0489474941119057</v>
      </c>
      <c r="U28" s="69">
        <f t="shared" si="30"/>
        <v>5.9606402656671591</v>
      </c>
      <c r="W28" t="str">
        <f t="shared" si="31"/>
        <v>71 Sales occupations</v>
      </c>
      <c r="X28" s="69">
        <v>15.479236325415089</v>
      </c>
      <c r="Y28" s="69">
        <v>17.127385731045166</v>
      </c>
      <c r="Z28" s="69">
        <v>17.448271510811704</v>
      </c>
      <c r="AA28" s="69">
        <v>18.462402074283133</v>
      </c>
      <c r="AB28" s="69">
        <v>23.078437938757073</v>
      </c>
      <c r="AC28" s="69"/>
      <c r="AD28" s="69">
        <f t="shared" si="32"/>
        <v>5.6301664279453689</v>
      </c>
      <c r="AE28" s="69">
        <f>'RD T1'!E114</f>
        <v>10.502992137864691</v>
      </c>
      <c r="AF28" s="69">
        <f t="shared" si="33"/>
        <v>16.13315856581006</v>
      </c>
      <c r="AH28" t="str">
        <f t="shared" si="34"/>
        <v>71 Sales occupations</v>
      </c>
      <c r="AI28" s="69">
        <v>5.0933180140972842</v>
      </c>
      <c r="AJ28" s="69">
        <v>5.2236038892588139</v>
      </c>
      <c r="AK28" s="69">
        <v>5.3430427267881511</v>
      </c>
      <c r="AL28" s="69">
        <v>5.2985858678697273</v>
      </c>
      <c r="AM28" s="69">
        <v>6.1890345029246161</v>
      </c>
      <c r="AN28" s="69"/>
      <c r="AO28" s="69">
        <f t="shared" si="35"/>
        <v>0.84599177613646503</v>
      </c>
      <c r="AP28" s="69">
        <f>'RD T1'!E143</f>
        <v>2.9324797525749657</v>
      </c>
      <c r="AQ28" s="69">
        <f t="shared" si="36"/>
        <v>3.7784715287114308</v>
      </c>
      <c r="AS28" t="str">
        <f t="shared" si="37"/>
        <v>71 Sales occupations</v>
      </c>
      <c r="AT28" s="69">
        <v>4.4003688876700027</v>
      </c>
      <c r="AU28" s="69">
        <v>4.4327626919724201</v>
      </c>
      <c r="AV28" s="69">
        <v>4.4849805856524769</v>
      </c>
      <c r="AW28" s="69">
        <v>4.3102697443129836</v>
      </c>
      <c r="AX28" s="69">
        <v>5.0102831965773929</v>
      </c>
      <c r="AY28" s="69"/>
      <c r="AZ28" s="69">
        <f t="shared" si="38"/>
        <v>0.52530261092491592</v>
      </c>
      <c r="BA28" s="69">
        <f>'RD T1'!E172</f>
        <v>2.0538727621143256</v>
      </c>
      <c r="BB28" s="69">
        <f t="shared" si="39"/>
        <v>2.5791753730392415</v>
      </c>
      <c r="BD28" t="str">
        <f t="shared" si="40"/>
        <v>71 Sales occupations</v>
      </c>
      <c r="BE28" s="69">
        <v>32.802077576324834</v>
      </c>
      <c r="BF28" s="69">
        <v>30.352168229191129</v>
      </c>
      <c r="BG28" s="69">
        <v>32.979651053444158</v>
      </c>
      <c r="BH28" s="69">
        <v>30.828884389681285</v>
      </c>
      <c r="BI28" s="69">
        <v>31.909150553135099</v>
      </c>
      <c r="BJ28" s="69"/>
      <c r="BK28" s="69">
        <f t="shared" si="41"/>
        <v>-1.0705005003090591</v>
      </c>
      <c r="BL28" s="69">
        <f>'RD T1'!E201</f>
        <v>13.783962517867405</v>
      </c>
      <c r="BM28" s="69">
        <f t="shared" si="42"/>
        <v>12.713462017558346</v>
      </c>
      <c r="BO28" t="str">
        <f t="shared" si="43"/>
        <v>71 Sales occupations</v>
      </c>
      <c r="BP28" s="69">
        <v>32.94047088041772</v>
      </c>
      <c r="BQ28" s="69">
        <v>29.000178459053231</v>
      </c>
      <c r="BR28" s="69">
        <v>27.440906052686202</v>
      </c>
      <c r="BS28" s="69">
        <v>24.008988445262702</v>
      </c>
      <c r="BT28" s="69">
        <v>18.862671400496481</v>
      </c>
      <c r="BU28" s="69"/>
      <c r="BV28" s="69">
        <f t="shared" si="44"/>
        <v>-8.578234652189721</v>
      </c>
      <c r="BW28" s="69">
        <f>'RD T1'!E230</f>
        <v>9.5752088042791552</v>
      </c>
      <c r="BX28" s="69">
        <f t="shared" si="45"/>
        <v>0.99697415208943418</v>
      </c>
      <c r="BZ28" t="str">
        <f t="shared" si="46"/>
        <v>71 Sales occupations</v>
      </c>
      <c r="CA28" s="69">
        <v>22.177604020131636</v>
      </c>
      <c r="CB28" s="69">
        <v>20.106272212638629</v>
      </c>
      <c r="CC28" s="69">
        <v>17.449201315214893</v>
      </c>
      <c r="CD28" s="69">
        <v>14.272499766937171</v>
      </c>
      <c r="CE28" s="69">
        <v>5.917313735687455</v>
      </c>
      <c r="CF28" s="69"/>
      <c r="CG28" s="69">
        <f t="shared" si="47"/>
        <v>-11.531887579527439</v>
      </c>
      <c r="CH28" s="69">
        <f>'RD T1'!E259</f>
        <v>3.9282720023903246</v>
      </c>
      <c r="CI28" s="69">
        <f t="shared" si="48"/>
        <v>-7.6036155771371146</v>
      </c>
      <c r="CK28" t="str">
        <f t="shared" si="49"/>
        <v>71 Sales occupations</v>
      </c>
      <c r="CL28" s="69">
        <v>7.4197950353616386</v>
      </c>
      <c r="CM28" s="69">
        <v>7.0585517098108213</v>
      </c>
      <c r="CN28" s="69">
        <v>6.2141884189756249</v>
      </c>
      <c r="CO28" s="69">
        <v>5.3921989287431833</v>
      </c>
      <c r="CP28" s="69">
        <v>4.2528577160016514</v>
      </c>
      <c r="CQ28" s="69"/>
      <c r="CR28" s="69">
        <f t="shared" si="50"/>
        <v>-1.9613307029739735</v>
      </c>
      <c r="CS28" s="69">
        <f>'RD T1'!E288</f>
        <v>1.2358095689935771</v>
      </c>
      <c r="CT28" s="69">
        <f t="shared" si="51"/>
        <v>-0.72552113398039642</v>
      </c>
    </row>
    <row r="29" spans="1:98" x14ac:dyDescent="0.2">
      <c r="A29" s="10" t="str">
        <f>name!D25</f>
        <v>72 Customer service occupations</v>
      </c>
      <c r="B29" s="69">
        <v>9.3090297216498696E-2</v>
      </c>
      <c r="C29" s="69">
        <v>0.10948356329040169</v>
      </c>
      <c r="D29" s="69">
        <v>0.12734487017596482</v>
      </c>
      <c r="E29" s="69">
        <v>0.18952512532762553</v>
      </c>
      <c r="F29" s="69">
        <v>0.26579873557647005</v>
      </c>
      <c r="G29" s="11"/>
      <c r="H29" s="69">
        <f>F29-D29</f>
        <v>0.13845386540050522</v>
      </c>
      <c r="I29" s="69">
        <f>'RD T1'!E57</f>
        <v>9.4912720677341619E-2</v>
      </c>
      <c r="J29" s="69">
        <f t="shared" si="27"/>
        <v>0.23336658607784683</v>
      </c>
      <c r="L29" t="str">
        <f t="shared" si="28"/>
        <v>72 Customer service occupations</v>
      </c>
      <c r="M29" s="69">
        <v>1.0596433524080442</v>
      </c>
      <c r="N29" s="69">
        <v>1.3839269422063571</v>
      </c>
      <c r="O29" s="69">
        <v>1.4562543499303542</v>
      </c>
      <c r="P29" s="69">
        <v>2.2075889953051075</v>
      </c>
      <c r="Q29" s="69">
        <v>3.1108382902278406</v>
      </c>
      <c r="R29" s="11"/>
      <c r="S29" s="69">
        <f t="shared" si="29"/>
        <v>1.6545839402974865</v>
      </c>
      <c r="T29" s="69">
        <f>'RD T1'!E86</f>
        <v>1.1983010864607553</v>
      </c>
      <c r="U29" s="69">
        <f t="shared" si="30"/>
        <v>2.8528850267582415</v>
      </c>
      <c r="W29" t="str">
        <f t="shared" si="31"/>
        <v>72 Customer service occupations</v>
      </c>
      <c r="X29" s="69">
        <v>4.4463535508228711</v>
      </c>
      <c r="Y29" s="69">
        <v>5.2667678805809759</v>
      </c>
      <c r="Z29" s="69">
        <v>5.4577110591858942</v>
      </c>
      <c r="AA29" s="69">
        <v>7.4393605956777371</v>
      </c>
      <c r="AB29" s="69">
        <v>9.8020736079086745</v>
      </c>
      <c r="AC29" s="69"/>
      <c r="AD29" s="69">
        <f t="shared" si="32"/>
        <v>4.3443625487227804</v>
      </c>
      <c r="AE29" s="69">
        <f>'RD T1'!E115</f>
        <v>4.1222546347058566</v>
      </c>
      <c r="AF29" s="69">
        <f t="shared" si="33"/>
        <v>8.466617183428637</v>
      </c>
      <c r="AH29" t="str">
        <f t="shared" si="34"/>
        <v>72 Customer service occupations</v>
      </c>
      <c r="AI29" s="69">
        <v>1.4501721732649673</v>
      </c>
      <c r="AJ29" s="69">
        <v>1.8036336428225566</v>
      </c>
      <c r="AK29" s="69">
        <v>1.9998965417611194</v>
      </c>
      <c r="AL29" s="69">
        <v>2.7375553951605847</v>
      </c>
      <c r="AM29" s="69">
        <v>3.4982778640855177</v>
      </c>
      <c r="AN29" s="69"/>
      <c r="AO29" s="69">
        <f t="shared" si="35"/>
        <v>1.4983813223243982</v>
      </c>
      <c r="AP29" s="69">
        <f>'RD T1'!E144</f>
        <v>1.5812991405867145</v>
      </c>
      <c r="AQ29" s="69">
        <f t="shared" si="36"/>
        <v>3.0796804629111127</v>
      </c>
      <c r="AS29" t="str">
        <f t="shared" si="37"/>
        <v>72 Customer service occupations</v>
      </c>
      <c r="AT29" s="69">
        <v>1.6894841633187416</v>
      </c>
      <c r="AU29" s="69">
        <v>1.9386702841167078</v>
      </c>
      <c r="AV29" s="69">
        <v>1.9893015019248137</v>
      </c>
      <c r="AW29" s="69">
        <v>2.5555028593960993</v>
      </c>
      <c r="AX29" s="69">
        <v>3.0476635914557741</v>
      </c>
      <c r="AY29" s="69"/>
      <c r="AZ29" s="69">
        <f t="shared" si="38"/>
        <v>1.0583620895309604</v>
      </c>
      <c r="BA29" s="69">
        <f>'RD T1'!E173</f>
        <v>1.3390345220191833</v>
      </c>
      <c r="BB29" s="69">
        <f t="shared" si="39"/>
        <v>2.3973966115501435</v>
      </c>
      <c r="BD29" t="str">
        <f t="shared" si="40"/>
        <v>72 Customer service occupations</v>
      </c>
      <c r="BE29" s="69">
        <v>6.8787772456217144</v>
      </c>
      <c r="BF29" s="69">
        <v>6.9672737861181604</v>
      </c>
      <c r="BG29" s="69">
        <v>7.6030771774716301</v>
      </c>
      <c r="BH29" s="69">
        <v>9.122795926811369</v>
      </c>
      <c r="BI29" s="69">
        <v>10.254192917090997</v>
      </c>
      <c r="BJ29" s="69"/>
      <c r="BK29" s="69">
        <f t="shared" si="41"/>
        <v>2.6511157396193665</v>
      </c>
      <c r="BL29" s="69">
        <f>'RD T1'!E202</f>
        <v>4.2019329618870351</v>
      </c>
      <c r="BM29" s="69">
        <f t="shared" si="42"/>
        <v>6.8530487015064017</v>
      </c>
      <c r="BO29" t="str">
        <f t="shared" si="43"/>
        <v>72 Customer service occupations</v>
      </c>
      <c r="BP29" s="69">
        <v>7.3919385745309834</v>
      </c>
      <c r="BQ29" s="69">
        <v>7.4291447207513812</v>
      </c>
      <c r="BR29" s="69">
        <v>7.3128834518714685</v>
      </c>
      <c r="BS29" s="69">
        <v>9.0283457622717815</v>
      </c>
      <c r="BT29" s="69">
        <v>8.5891259931284356</v>
      </c>
      <c r="BU29" s="69"/>
      <c r="BV29" s="69">
        <f t="shared" si="44"/>
        <v>1.2762425412569671</v>
      </c>
      <c r="BW29" s="69">
        <f>'RD T1'!E231</f>
        <v>3.9309438776149164</v>
      </c>
      <c r="BX29" s="69">
        <f t="shared" si="45"/>
        <v>5.207186418871883</v>
      </c>
      <c r="BZ29" t="str">
        <f t="shared" si="46"/>
        <v>72 Customer service occupations</v>
      </c>
      <c r="CA29" s="69">
        <v>3.7484438586054685</v>
      </c>
      <c r="CB29" s="69">
        <v>3.4892875838929354</v>
      </c>
      <c r="CC29" s="69">
        <v>3.2194116072710544</v>
      </c>
      <c r="CD29" s="69">
        <v>3.7097513815448853</v>
      </c>
      <c r="CE29" s="69">
        <v>3.2656200549268877</v>
      </c>
      <c r="CF29" s="69"/>
      <c r="CG29" s="69">
        <f t="shared" si="47"/>
        <v>4.6208447655833318E-2</v>
      </c>
      <c r="CH29" s="69">
        <f>'RD T1'!E260</f>
        <v>1.1530509652036658</v>
      </c>
      <c r="CI29" s="69">
        <f t="shared" si="48"/>
        <v>1.1992594128594991</v>
      </c>
      <c r="CK29" t="str">
        <f t="shared" si="49"/>
        <v>72 Customer service occupations</v>
      </c>
      <c r="CL29" s="69">
        <v>0.86486312300197987</v>
      </c>
      <c r="CM29" s="69">
        <v>1.1408999147881949</v>
      </c>
      <c r="CN29" s="69">
        <v>1.1317488240566003</v>
      </c>
      <c r="CO29" s="69">
        <v>1.8093938859552254</v>
      </c>
      <c r="CP29" s="69">
        <v>2.2357603117540648</v>
      </c>
      <c r="CQ29" s="69"/>
      <c r="CR29" s="69">
        <f t="shared" si="50"/>
        <v>1.1040114876974645</v>
      </c>
      <c r="CS29" s="69">
        <f>'RD T1'!E289</f>
        <v>0.52772260599823861</v>
      </c>
      <c r="CT29" s="69">
        <f t="shared" si="51"/>
        <v>1.631734093695703</v>
      </c>
    </row>
    <row r="30" spans="1:98" x14ac:dyDescent="0.2">
      <c r="A30" s="10" t="str">
        <f>name!D26</f>
        <v>81 Process, plant and machine operatives</v>
      </c>
      <c r="B30" s="69">
        <v>6.9913729329101476E-2</v>
      </c>
      <c r="C30" s="69">
        <v>9.1942080131635795E-2</v>
      </c>
      <c r="D30" s="69">
        <v>9.0652457501650768E-2</v>
      </c>
      <c r="E30" s="69">
        <v>0.13427960828341159</v>
      </c>
      <c r="F30" s="69">
        <v>0.21518066488622528</v>
      </c>
      <c r="G30" s="11"/>
      <c r="H30" s="69">
        <f t="shared" si="26"/>
        <v>0.12452820738457451</v>
      </c>
      <c r="I30" s="69">
        <f>'RD T1'!E58</f>
        <v>7.7948902855620394E-2</v>
      </c>
      <c r="J30" s="69">
        <f t="shared" si="27"/>
        <v>0.20247711024019491</v>
      </c>
      <c r="L30" t="str">
        <f t="shared" si="28"/>
        <v>81 Process, plant and machine operatives</v>
      </c>
      <c r="M30" s="69">
        <v>0.39706932526150818</v>
      </c>
      <c r="N30" s="69">
        <v>0.51412760790102052</v>
      </c>
      <c r="O30" s="69">
        <v>0.52812367210765021</v>
      </c>
      <c r="P30" s="69">
        <v>0.8222854209261633</v>
      </c>
      <c r="Q30" s="69">
        <v>1.3402732726214879</v>
      </c>
      <c r="R30" s="11"/>
      <c r="S30" s="69">
        <f t="shared" si="29"/>
        <v>0.81214960051383767</v>
      </c>
      <c r="T30" s="69">
        <f>'RD T1'!E87</f>
        <v>0.44409532743633456</v>
      </c>
      <c r="U30" s="69">
        <f t="shared" si="30"/>
        <v>1.2562449279501722</v>
      </c>
      <c r="W30" t="str">
        <f t="shared" si="31"/>
        <v>81 Process, plant and machine operatives</v>
      </c>
      <c r="X30" s="69">
        <v>1.1395218693396498</v>
      </c>
      <c r="Y30" s="69">
        <v>1.2194693466927271</v>
      </c>
      <c r="Z30" s="69">
        <v>1.1489123295961186</v>
      </c>
      <c r="AA30" s="69">
        <v>1.7569357079167365</v>
      </c>
      <c r="AB30" s="69">
        <v>2.722763279653186</v>
      </c>
      <c r="AC30" s="69"/>
      <c r="AD30" s="69">
        <f t="shared" si="32"/>
        <v>1.5738509500570674</v>
      </c>
      <c r="AE30" s="69">
        <f>'RD T1'!E116</f>
        <v>0.96483199371312345</v>
      </c>
      <c r="AF30" s="69">
        <f t="shared" si="33"/>
        <v>2.538682943770191</v>
      </c>
      <c r="AH30" t="str">
        <f t="shared" si="34"/>
        <v>81 Process, plant and machine operatives</v>
      </c>
      <c r="AI30" s="69">
        <v>0.51766073511912114</v>
      </c>
      <c r="AJ30" s="69">
        <v>0.59700146886488303</v>
      </c>
      <c r="AK30" s="69">
        <v>0.56868210953063458</v>
      </c>
      <c r="AL30" s="69">
        <v>0.84924299261664948</v>
      </c>
      <c r="AM30" s="69">
        <v>1.3183796646762784</v>
      </c>
      <c r="AN30" s="69"/>
      <c r="AO30" s="69">
        <f t="shared" si="35"/>
        <v>0.74969755514564385</v>
      </c>
      <c r="AP30" s="69">
        <f>'RD T1'!E145</f>
        <v>0.47196947262965333</v>
      </c>
      <c r="AQ30" s="69">
        <f t="shared" si="36"/>
        <v>1.2216670277752972</v>
      </c>
      <c r="AS30" t="str">
        <f t="shared" si="37"/>
        <v>81 Process, plant and machine operatives</v>
      </c>
      <c r="AT30" s="69">
        <v>1.299777346036346</v>
      </c>
      <c r="AU30" s="69">
        <v>1.4725476624352738</v>
      </c>
      <c r="AV30" s="69">
        <v>1.3806936700012613</v>
      </c>
      <c r="AW30" s="69">
        <v>1.9521423246794873</v>
      </c>
      <c r="AX30" s="69">
        <v>2.5945801845081866</v>
      </c>
      <c r="AY30" s="69"/>
      <c r="AZ30" s="69">
        <f t="shared" si="38"/>
        <v>1.2138865145069253</v>
      </c>
      <c r="BA30" s="69">
        <f>'RD T1'!E174</f>
        <v>1.0064920990853103</v>
      </c>
      <c r="BB30" s="69">
        <f t="shared" si="39"/>
        <v>2.2203786135922359</v>
      </c>
      <c r="BD30" t="str">
        <f t="shared" si="40"/>
        <v>81 Process, plant and machine operatives</v>
      </c>
      <c r="BE30" s="69">
        <v>7.6685271659415442</v>
      </c>
      <c r="BF30" s="69">
        <v>7.5764695546824594</v>
      </c>
      <c r="BG30" s="69">
        <v>7.4716928161143024</v>
      </c>
      <c r="BH30" s="69">
        <v>9.8291244682046024</v>
      </c>
      <c r="BI30" s="69">
        <v>11.610967626839342</v>
      </c>
      <c r="BJ30" s="69"/>
      <c r="BK30" s="69">
        <f t="shared" si="41"/>
        <v>4.1392748107250394</v>
      </c>
      <c r="BL30" s="69">
        <f>'RD T1'!E203</f>
        <v>3.6891330943686964</v>
      </c>
      <c r="BM30" s="69">
        <f t="shared" si="42"/>
        <v>7.8284079050937354</v>
      </c>
      <c r="BO30" t="str">
        <f t="shared" si="43"/>
        <v>81 Process, plant and machine operatives</v>
      </c>
      <c r="BP30" s="69">
        <v>9.3816733870776829</v>
      </c>
      <c r="BQ30" s="69">
        <v>10.403319263057751</v>
      </c>
      <c r="BR30" s="69">
        <v>8.7344586540453371</v>
      </c>
      <c r="BS30" s="69">
        <v>11.554391558101711</v>
      </c>
      <c r="BT30" s="69">
        <v>11.849337326873442</v>
      </c>
      <c r="BU30" s="69"/>
      <c r="BV30" s="69">
        <f t="shared" si="44"/>
        <v>3.1148786728281053</v>
      </c>
      <c r="BW30" s="69">
        <f>'RD T1'!E232</f>
        <v>4.3052541532204547</v>
      </c>
      <c r="BX30" s="69">
        <f t="shared" si="45"/>
        <v>7.4201328260485599</v>
      </c>
      <c r="BZ30" t="str">
        <f t="shared" si="46"/>
        <v>81 Process, plant and machine operatives</v>
      </c>
      <c r="CA30" s="69">
        <v>8.4974970160463918</v>
      </c>
      <c r="CB30" s="69">
        <v>7.1499202356799598</v>
      </c>
      <c r="CC30" s="69">
        <v>6.2939133858480858</v>
      </c>
      <c r="CD30" s="69">
        <v>6.9458242621394621</v>
      </c>
      <c r="CE30" s="69">
        <v>3.0969579168146728</v>
      </c>
      <c r="CF30" s="69"/>
      <c r="CG30" s="69">
        <f t="shared" si="47"/>
        <v>-3.196955469033413</v>
      </c>
      <c r="CH30" s="69">
        <f>'RD T1'!E261</f>
        <v>1.8287732554856264</v>
      </c>
      <c r="CI30" s="69">
        <f t="shared" si="48"/>
        <v>-1.3681822135477866</v>
      </c>
      <c r="CK30" t="str">
        <f t="shared" si="49"/>
        <v>81 Process, plant and machine operatives</v>
      </c>
      <c r="CL30" s="69">
        <v>3.0181602494278232</v>
      </c>
      <c r="CM30" s="69">
        <v>2.5444539851206911</v>
      </c>
      <c r="CN30" s="69">
        <v>2.049691140339077</v>
      </c>
      <c r="CO30" s="69">
        <v>1.37238302608036</v>
      </c>
      <c r="CP30" s="69">
        <v>0.99044025256614887</v>
      </c>
      <c r="CQ30" s="69"/>
      <c r="CR30" s="69">
        <f t="shared" si="50"/>
        <v>-1.0592508877729281</v>
      </c>
      <c r="CS30" s="69">
        <f>'RD T1'!E290</f>
        <v>0.30196380064322487</v>
      </c>
      <c r="CT30" s="69">
        <f t="shared" si="51"/>
        <v>-0.75728708712970327</v>
      </c>
    </row>
    <row r="31" spans="1:98" x14ac:dyDescent="0.2">
      <c r="A31" s="10" t="str">
        <f>name!D27</f>
        <v>82 Transport and mobile machine drivers and operatives</v>
      </c>
      <c r="B31" s="69">
        <v>0.13947279065483961</v>
      </c>
      <c r="C31" s="69">
        <v>0.21121911377792718</v>
      </c>
      <c r="D31" s="69">
        <v>0.18655399921160054</v>
      </c>
      <c r="E31" s="69">
        <v>0.26000223389911048</v>
      </c>
      <c r="F31" s="69">
        <v>0.37447745032693086</v>
      </c>
      <c r="G31" s="11"/>
      <c r="H31" s="69">
        <f t="shared" si="26"/>
        <v>0.18792345111533032</v>
      </c>
      <c r="I31" s="69">
        <f>'RD T1'!E59</f>
        <v>0.19020812046900784</v>
      </c>
      <c r="J31" s="69">
        <f t="shared" si="27"/>
        <v>0.37813157158433819</v>
      </c>
      <c r="L31" t="str">
        <f t="shared" si="28"/>
        <v>82 Transport and mobile machine drivers and operatives</v>
      </c>
      <c r="M31" s="69">
        <v>1.0328697939517588</v>
      </c>
      <c r="N31" s="69">
        <v>1.5203226703016079</v>
      </c>
      <c r="O31" s="69">
        <v>1.4679245009015764</v>
      </c>
      <c r="P31" s="69">
        <v>1.8066968239614491</v>
      </c>
      <c r="Q31" s="69">
        <v>2.5414310579029675</v>
      </c>
      <c r="R31" s="11"/>
      <c r="S31" s="69">
        <f t="shared" si="29"/>
        <v>1.0735065570013911</v>
      </c>
      <c r="T31" s="69">
        <f>'RD T1'!E88</f>
        <v>1.2869168564886291</v>
      </c>
      <c r="U31" s="69">
        <f t="shared" si="30"/>
        <v>2.3604234134900199</v>
      </c>
      <c r="W31" t="str">
        <f t="shared" si="31"/>
        <v>82 Transport and mobile machine drivers and operatives</v>
      </c>
      <c r="X31" s="69">
        <v>3.1175069302718974</v>
      </c>
      <c r="Y31" s="69">
        <v>4.3501077530658137</v>
      </c>
      <c r="Z31" s="69">
        <v>3.7791533626898639</v>
      </c>
      <c r="AA31" s="69">
        <v>4.3824809130553168</v>
      </c>
      <c r="AB31" s="69">
        <v>5.7727091534710437</v>
      </c>
      <c r="AC31" s="69"/>
      <c r="AD31" s="69">
        <f t="shared" si="32"/>
        <v>1.9935557907811798</v>
      </c>
      <c r="AE31" s="69">
        <f>'RD T1'!E117</f>
        <v>3.1910692612886349</v>
      </c>
      <c r="AF31" s="69">
        <f t="shared" si="33"/>
        <v>5.1846250520698147</v>
      </c>
      <c r="AH31" t="str">
        <f t="shared" si="34"/>
        <v>82 Transport and mobile machine drivers and operatives</v>
      </c>
      <c r="AI31" s="69">
        <v>1.4427924760372002</v>
      </c>
      <c r="AJ31" s="69">
        <v>2.0203046795831647</v>
      </c>
      <c r="AK31" s="69">
        <v>1.7549774370609277</v>
      </c>
      <c r="AL31" s="69">
        <v>2.070409070975797</v>
      </c>
      <c r="AM31" s="69">
        <v>2.5809128895239151</v>
      </c>
      <c r="AN31" s="69"/>
      <c r="AO31" s="69">
        <f t="shared" si="35"/>
        <v>0.82593545246298739</v>
      </c>
      <c r="AP31" s="69">
        <f>'RD T1'!E146</f>
        <v>1.4818050147379058</v>
      </c>
      <c r="AQ31" s="69">
        <f t="shared" si="36"/>
        <v>2.307740467200893</v>
      </c>
      <c r="AS31" t="str">
        <f t="shared" si="37"/>
        <v>82 Transport and mobile machine drivers and operatives</v>
      </c>
      <c r="AT31" s="69">
        <v>2.4543594980624768</v>
      </c>
      <c r="AU31" s="69">
        <v>3.2409951771050878</v>
      </c>
      <c r="AV31" s="69">
        <v>2.9750722986351534</v>
      </c>
      <c r="AW31" s="69">
        <v>3.3941036981325485</v>
      </c>
      <c r="AX31" s="69">
        <v>4.0827963698951288</v>
      </c>
      <c r="AY31" s="69"/>
      <c r="AZ31" s="69">
        <f t="shared" si="38"/>
        <v>1.1077240712599754</v>
      </c>
      <c r="BA31" s="69">
        <f>'RD T1'!E175</f>
        <v>2.433672371342416</v>
      </c>
      <c r="BB31" s="69">
        <f t="shared" si="39"/>
        <v>3.5413964426023914</v>
      </c>
      <c r="BD31" t="str">
        <f t="shared" si="40"/>
        <v>82 Transport and mobile machine drivers and operatives</v>
      </c>
      <c r="BE31" s="69">
        <v>13.289516644340642</v>
      </c>
      <c r="BF31" s="69">
        <v>14.548341836278409</v>
      </c>
      <c r="BG31" s="69">
        <v>13.642718298600464</v>
      </c>
      <c r="BH31" s="69">
        <v>15.286983096083695</v>
      </c>
      <c r="BI31" s="69">
        <v>17.408773017222167</v>
      </c>
      <c r="BJ31" s="69"/>
      <c r="BK31" s="69">
        <f t="shared" si="41"/>
        <v>3.766054718621703</v>
      </c>
      <c r="BL31" s="69">
        <f>'RD T1'!E204</f>
        <v>8.0331768429567738</v>
      </c>
      <c r="BM31" s="69">
        <f t="shared" si="42"/>
        <v>11.799231561578477</v>
      </c>
      <c r="BO31" t="str">
        <f t="shared" si="43"/>
        <v>82 Transport and mobile machine drivers and operatives</v>
      </c>
      <c r="BP31" s="69">
        <v>19.097320889309149</v>
      </c>
      <c r="BQ31" s="69">
        <v>23.034397921468099</v>
      </c>
      <c r="BR31" s="69">
        <v>17.742703652375841</v>
      </c>
      <c r="BS31" s="69">
        <v>19.384682664593146</v>
      </c>
      <c r="BT31" s="69">
        <v>18.621067917726229</v>
      </c>
      <c r="BU31" s="69"/>
      <c r="BV31" s="69">
        <f t="shared" si="44"/>
        <v>0.87836426535038825</v>
      </c>
      <c r="BW31" s="69">
        <f>'RD T1'!E233</f>
        <v>10.136078630727155</v>
      </c>
      <c r="BX31" s="69">
        <f t="shared" si="45"/>
        <v>11.014442896077544</v>
      </c>
      <c r="BZ31" t="str">
        <f t="shared" si="46"/>
        <v>82 Transport and mobile machine drivers and operatives</v>
      </c>
      <c r="CA31" s="69">
        <v>19.180737529824526</v>
      </c>
      <c r="CB31" s="69">
        <v>18.009369371929242</v>
      </c>
      <c r="CC31" s="69">
        <v>13.812465721293711</v>
      </c>
      <c r="CD31" s="69">
        <v>13.680871775055365</v>
      </c>
      <c r="CE31" s="69">
        <v>10.283332908274707</v>
      </c>
      <c r="CF31" s="69"/>
      <c r="CG31" s="69">
        <f t="shared" si="47"/>
        <v>-3.5291328130190038</v>
      </c>
      <c r="CH31" s="69">
        <f>'RD T1'!E262</f>
        <v>5.6464765831500516</v>
      </c>
      <c r="CI31" s="69">
        <f t="shared" si="48"/>
        <v>2.1173437701310478</v>
      </c>
      <c r="CK31" t="str">
        <f t="shared" si="49"/>
        <v>82 Transport and mobile machine drivers and operatives</v>
      </c>
      <c r="CL31" s="69">
        <v>6.4629568194170925</v>
      </c>
      <c r="CM31" s="69">
        <v>7.7436956329184463</v>
      </c>
      <c r="CN31" s="69">
        <v>6.0547332515615677</v>
      </c>
      <c r="CO31" s="69">
        <v>6.1723476544862406</v>
      </c>
      <c r="CP31" s="69">
        <v>4.5054047966611126</v>
      </c>
      <c r="CQ31" s="69"/>
      <c r="CR31" s="69">
        <f t="shared" si="50"/>
        <v>-1.5493284549004551</v>
      </c>
      <c r="CS31" s="69">
        <f>'RD T1'!E291</f>
        <v>2.0947527652274642</v>
      </c>
      <c r="CT31" s="69">
        <f t="shared" si="51"/>
        <v>0.54542431032700911</v>
      </c>
    </row>
    <row r="32" spans="1:98" x14ac:dyDescent="0.2">
      <c r="A32" s="10" t="str">
        <f>name!D28</f>
        <v>91 Elementary trades and related occupations</v>
      </c>
      <c r="B32" s="69">
        <v>1.9816756248971046E-3</v>
      </c>
      <c r="C32" s="69">
        <v>1.6360159862913611E-3</v>
      </c>
      <c r="D32" s="69">
        <v>1.6901619566230786E-3</v>
      </c>
      <c r="E32" s="69">
        <v>1.5301346951920251E-3</v>
      </c>
      <c r="F32" s="69">
        <v>1.7752064474686772E-3</v>
      </c>
      <c r="G32" s="11"/>
      <c r="H32" s="69">
        <f t="shared" si="26"/>
        <v>8.504449084559859E-5</v>
      </c>
      <c r="I32" s="69">
        <f>'RD T1'!E60</f>
        <v>9.2388553377969866E-4</v>
      </c>
      <c r="J32" s="69">
        <f t="shared" si="27"/>
        <v>1.0089300246252974E-3</v>
      </c>
      <c r="L32" t="str">
        <f t="shared" si="28"/>
        <v>91 Elementary trades and related occupations</v>
      </c>
      <c r="M32" s="69">
        <v>0.27341543737368373</v>
      </c>
      <c r="N32" s="69">
        <v>0.33989125866826331</v>
      </c>
      <c r="O32" s="69">
        <v>0.31861930499647345</v>
      </c>
      <c r="P32" s="69">
        <v>0.33697480463077339</v>
      </c>
      <c r="Q32" s="69">
        <v>0.48518745518658679</v>
      </c>
      <c r="R32" s="11"/>
      <c r="S32" s="69">
        <f t="shared" si="29"/>
        <v>0.16656815019011334</v>
      </c>
      <c r="T32" s="69">
        <f>'RD T1'!E89</f>
        <v>0.18040623735386116</v>
      </c>
      <c r="U32" s="69">
        <f t="shared" si="30"/>
        <v>0.34697438754397447</v>
      </c>
      <c r="W32" t="str">
        <f t="shared" si="31"/>
        <v>91 Elementary trades and related occupations</v>
      </c>
      <c r="X32" s="69">
        <v>1.1285485745999324</v>
      </c>
      <c r="Y32" s="69">
        <v>1.1735376901038252</v>
      </c>
      <c r="Z32" s="69">
        <v>1.0214649540668925</v>
      </c>
      <c r="AA32" s="69">
        <v>0.89067339251811528</v>
      </c>
      <c r="AB32" s="69">
        <v>0.98709424434098303</v>
      </c>
      <c r="AC32" s="69"/>
      <c r="AD32" s="69">
        <f t="shared" si="32"/>
        <v>-3.4370709725909498E-2</v>
      </c>
      <c r="AE32" s="69">
        <f>'RD T1'!E118</f>
        <v>0.51519365004455575</v>
      </c>
      <c r="AF32" s="69">
        <f t="shared" si="33"/>
        <v>0.48082294031864625</v>
      </c>
      <c r="AH32" t="str">
        <f t="shared" si="34"/>
        <v>91 Elementary trades and related occupations</v>
      </c>
      <c r="AI32" s="69">
        <v>0.81620663953714467</v>
      </c>
      <c r="AJ32" s="69">
        <v>0.89434593597139744</v>
      </c>
      <c r="AK32" s="69">
        <v>0.752176482576977</v>
      </c>
      <c r="AL32" s="69">
        <v>0.72633492027161517</v>
      </c>
      <c r="AM32" s="69">
        <v>0.94189564404084614</v>
      </c>
      <c r="AN32" s="69"/>
      <c r="AO32" s="69">
        <f t="shared" si="35"/>
        <v>0.18971916146386913</v>
      </c>
      <c r="AP32" s="69">
        <f>'RD T1'!E147</f>
        <v>0.42478349717284192</v>
      </c>
      <c r="AQ32" s="69">
        <f t="shared" si="36"/>
        <v>0.61450265863671105</v>
      </c>
      <c r="AS32" t="str">
        <f t="shared" si="37"/>
        <v>91 Elementary trades and related occupations</v>
      </c>
      <c r="AT32" s="69">
        <v>1.0033996036036967</v>
      </c>
      <c r="AU32" s="69">
        <v>1.0097506404555308</v>
      </c>
      <c r="AV32" s="69">
        <v>1.0131485388110399</v>
      </c>
      <c r="AW32" s="69">
        <v>0.89947174570182475</v>
      </c>
      <c r="AX32" s="69">
        <v>1.0236706106952453</v>
      </c>
      <c r="AY32" s="69"/>
      <c r="AZ32" s="69">
        <f t="shared" si="38"/>
        <v>1.0522071884205397E-2</v>
      </c>
      <c r="BA32" s="69">
        <f>'RD T1'!E176</f>
        <v>0.45702175027429831</v>
      </c>
      <c r="BB32" s="69">
        <f t="shared" si="39"/>
        <v>0.46754382215850371</v>
      </c>
      <c r="BD32" t="str">
        <f t="shared" si="40"/>
        <v>91 Elementary trades and related occupations</v>
      </c>
      <c r="BE32" s="69">
        <v>4.9706727913041791</v>
      </c>
      <c r="BF32" s="69">
        <v>4.318224500999893</v>
      </c>
      <c r="BG32" s="69">
        <v>4.3354076485983235</v>
      </c>
      <c r="BH32" s="69">
        <v>4.184206205296503</v>
      </c>
      <c r="BI32" s="69">
        <v>5.0599355865520872</v>
      </c>
      <c r="BJ32" s="69"/>
      <c r="BK32" s="69">
        <f t="shared" si="41"/>
        <v>0.72452793795376369</v>
      </c>
      <c r="BL32" s="69">
        <f>'RD T1'!E205</f>
        <v>1.494545053598159</v>
      </c>
      <c r="BM32" s="69">
        <f t="shared" si="42"/>
        <v>2.2190729915519229</v>
      </c>
      <c r="BO32" t="str">
        <f t="shared" si="43"/>
        <v>91 Elementary trades and related occupations</v>
      </c>
      <c r="BP32" s="69">
        <v>7.4301416539830569</v>
      </c>
      <c r="BQ32" s="69">
        <v>7.0338462129030548</v>
      </c>
      <c r="BR32" s="69">
        <v>6.1122877160688862</v>
      </c>
      <c r="BS32" s="69">
        <v>5.2530904570601704</v>
      </c>
      <c r="BT32" s="69">
        <v>5.0563398621871594</v>
      </c>
      <c r="BU32" s="69"/>
      <c r="BV32" s="69">
        <f t="shared" si="44"/>
        <v>-1.0559478538817269</v>
      </c>
      <c r="BW32" s="69">
        <f>'RD T1'!E234</f>
        <v>1.8616258453818642</v>
      </c>
      <c r="BX32" s="69">
        <f t="shared" si="45"/>
        <v>0.8056779915001373</v>
      </c>
      <c r="BZ32" t="str">
        <f t="shared" si="46"/>
        <v>91 Elementary trades and related occupations</v>
      </c>
      <c r="CA32" s="69">
        <v>9.5096065108253605</v>
      </c>
      <c r="CB32" s="69">
        <v>7.451777717183127</v>
      </c>
      <c r="CC32" s="69">
        <v>6.5424690810539818</v>
      </c>
      <c r="CD32" s="69">
        <v>5.3238012754781163</v>
      </c>
      <c r="CE32" s="69">
        <v>3.8904684696525966</v>
      </c>
      <c r="CF32" s="69"/>
      <c r="CG32" s="69">
        <f t="shared" si="47"/>
        <v>-2.6520006114013852</v>
      </c>
      <c r="CH32" s="69">
        <f>'RD T1'!E263</f>
        <v>1.6958476369718209</v>
      </c>
      <c r="CI32" s="69">
        <f t="shared" si="48"/>
        <v>-0.95615297442956426</v>
      </c>
      <c r="CK32" t="str">
        <f t="shared" si="49"/>
        <v>91 Elementary trades and related occupations</v>
      </c>
      <c r="CL32" s="69">
        <v>3.7189791115339843</v>
      </c>
      <c r="CM32" s="69">
        <v>3.1770042285646642</v>
      </c>
      <c r="CN32" s="69">
        <v>2.956657629676251</v>
      </c>
      <c r="CO32" s="69">
        <v>2.1795489948141427</v>
      </c>
      <c r="CP32" s="69">
        <v>1.6270602669846841</v>
      </c>
      <c r="CQ32" s="69"/>
      <c r="CR32" s="69">
        <f t="shared" si="50"/>
        <v>-1.3295973626915669</v>
      </c>
      <c r="CS32" s="69">
        <f>'RD T1'!E292</f>
        <v>0.5871907138428617</v>
      </c>
      <c r="CT32" s="69">
        <f t="shared" si="51"/>
        <v>-0.74240664884870522</v>
      </c>
    </row>
    <row r="33" spans="1:98" x14ac:dyDescent="0.2">
      <c r="A33" s="10" t="str">
        <f>name!D29</f>
        <v>92 Elementary administration and service occupations</v>
      </c>
      <c r="B33" s="69">
        <v>0.12219422526118753</v>
      </c>
      <c r="C33" s="69">
        <v>0.14444841953967807</v>
      </c>
      <c r="D33" s="69">
        <v>0.15745941113621054</v>
      </c>
      <c r="E33" s="69">
        <v>0.19238542260871427</v>
      </c>
      <c r="F33" s="69">
        <v>0.24419380379224898</v>
      </c>
      <c r="G33" s="11"/>
      <c r="H33" s="69">
        <f t="shared" ref="H33" si="52">F33-D33</f>
        <v>8.6734392656038439E-2</v>
      </c>
      <c r="I33" s="69">
        <f>'RD T1'!E61</f>
        <v>0.11641303369530889</v>
      </c>
      <c r="J33" s="69">
        <f t="shared" ref="J33" si="53">SUM(H33:I33)</f>
        <v>0.20314742635134733</v>
      </c>
      <c r="L33" t="str">
        <f t="shared" ref="L33" si="54">A33</f>
        <v>92 Elementary administration and service occupations</v>
      </c>
      <c r="M33" s="69">
        <v>3.3974371478209693</v>
      </c>
      <c r="N33" s="69">
        <v>4.5693526565959095</v>
      </c>
      <c r="O33" s="69">
        <v>5.0729914513550227</v>
      </c>
      <c r="P33" s="69">
        <v>6.5400505547918506</v>
      </c>
      <c r="Q33" s="69">
        <v>9.4119254445649254</v>
      </c>
      <c r="R33" s="11"/>
      <c r="S33" s="69">
        <f t="shared" ref="S33" si="55">Q33-O33</f>
        <v>4.3389339932099027</v>
      </c>
      <c r="T33" s="69">
        <f>'RD T1'!E90</f>
        <v>4.1701405285876048</v>
      </c>
      <c r="U33" s="69">
        <f t="shared" ref="U33" si="56">SUM(S33:T33)</f>
        <v>8.5090745217975083</v>
      </c>
      <c r="W33" t="str">
        <f t="shared" ref="W33" si="57">A33</f>
        <v>92 Elementary administration and service occupations</v>
      </c>
      <c r="X33" s="69">
        <v>13.086603892246268</v>
      </c>
      <c r="Y33" s="69">
        <v>16.110669007359526</v>
      </c>
      <c r="Z33" s="69">
        <v>16.222378627947947</v>
      </c>
      <c r="AA33" s="69">
        <v>19.151138097804971</v>
      </c>
      <c r="AB33" s="69">
        <v>25.125785164109097</v>
      </c>
      <c r="AC33" s="69"/>
      <c r="AD33" s="69">
        <f t="shared" ref="AD33" si="58">AB33-Z33</f>
        <v>8.9034065361611496</v>
      </c>
      <c r="AE33" s="69">
        <f>'RD T1'!E119</f>
        <v>13.095375646628932</v>
      </c>
      <c r="AF33" s="69">
        <f t="shared" ref="AF33" si="59">SUM(AD33:AE33)</f>
        <v>21.99878218279008</v>
      </c>
      <c r="AH33" t="str">
        <f t="shared" ref="AH33" si="60">L33</f>
        <v>92 Elementary administration and service occupations</v>
      </c>
      <c r="AI33" s="69">
        <v>6.5470023717230861</v>
      </c>
      <c r="AJ33" s="69">
        <v>8.1736490441621541</v>
      </c>
      <c r="AK33" s="69">
        <v>8.3085946674747451</v>
      </c>
      <c r="AL33" s="69">
        <v>9.6886757349876831</v>
      </c>
      <c r="AM33" s="69">
        <v>12.826658549857747</v>
      </c>
      <c r="AN33" s="69"/>
      <c r="AO33" s="69">
        <f t="shared" ref="AO33" si="61">AM33-AK33</f>
        <v>4.5180638823830019</v>
      </c>
      <c r="AP33" s="69">
        <f>'RD T1'!E148</f>
        <v>6.4689788456916517</v>
      </c>
      <c r="AQ33" s="69">
        <f t="shared" ref="AQ33" si="62">SUM(AO33:AP33)</f>
        <v>10.987042728074654</v>
      </c>
      <c r="AS33" t="str">
        <f t="shared" ref="AS33" si="63">W33</f>
        <v>92 Elementary administration and service occupations</v>
      </c>
      <c r="AT33" s="69">
        <v>6.2185319524640645</v>
      </c>
      <c r="AU33" s="69">
        <v>7.2557928327169385</v>
      </c>
      <c r="AV33" s="69">
        <v>7.6340514643454531</v>
      </c>
      <c r="AW33" s="69">
        <v>8.8069752093419833</v>
      </c>
      <c r="AX33" s="69">
        <v>11.554551975298512</v>
      </c>
      <c r="AY33" s="69"/>
      <c r="AZ33" s="69">
        <f t="shared" ref="AZ33" si="64">AX33-AV33</f>
        <v>3.9205005109530591</v>
      </c>
      <c r="BA33" s="69">
        <f>'RD T1'!E177</f>
        <v>5.7994696291887013</v>
      </c>
      <c r="BB33" s="69">
        <f t="shared" ref="BB33" si="65">SUM(AZ33:BA33)</f>
        <v>9.7199701401417613</v>
      </c>
      <c r="BD33" t="str">
        <f t="shared" ref="BD33" si="66">AH33</f>
        <v>92 Elementary administration and service occupations</v>
      </c>
      <c r="BE33" s="69">
        <v>37.88549699660998</v>
      </c>
      <c r="BF33" s="69">
        <v>34.641007772730013</v>
      </c>
      <c r="BG33" s="69">
        <v>35.523855067695024</v>
      </c>
      <c r="BH33" s="69">
        <v>34.75228786582155</v>
      </c>
      <c r="BI33" s="69">
        <v>34.349826550555214</v>
      </c>
      <c r="BJ33" s="69"/>
      <c r="BK33" s="69">
        <f t="shared" ref="BK33" si="67">BI33-BG33</f>
        <v>-1.1740285171398099</v>
      </c>
      <c r="BL33" s="69">
        <f>'RD T1'!E206</f>
        <v>17.492659795469152</v>
      </c>
      <c r="BM33" s="69">
        <f t="shared" ref="BM33" si="68">SUM(BK33:BL33)</f>
        <v>16.318631278329342</v>
      </c>
      <c r="BO33" t="str">
        <f t="shared" ref="BO33" si="69">AS33</f>
        <v>92 Elementary administration and service occupations</v>
      </c>
      <c r="BP33" s="69">
        <v>55.733865943918389</v>
      </c>
      <c r="BQ33" s="69">
        <v>55.843580360802633</v>
      </c>
      <c r="BR33" s="69">
        <v>50.295891745850028</v>
      </c>
      <c r="BS33" s="69">
        <v>52.51348259001918</v>
      </c>
      <c r="BT33" s="69">
        <v>47.038401246821628</v>
      </c>
      <c r="BU33" s="69"/>
      <c r="BV33" s="69">
        <f t="shared" ref="BV33" si="70">BT33-BR33</f>
        <v>-3.2574904990283997</v>
      </c>
      <c r="BW33" s="69">
        <f>'RD T1'!E235</f>
        <v>23.308556262130438</v>
      </c>
      <c r="BX33" s="69">
        <f t="shared" ref="BX33" si="71">SUM(BV33:BW33)</f>
        <v>20.051065763102038</v>
      </c>
      <c r="BZ33" t="str">
        <f t="shared" ref="BZ33" si="72">BD33</f>
        <v>92 Elementary administration and service occupations</v>
      </c>
      <c r="CA33" s="69">
        <v>51.039641745174052</v>
      </c>
      <c r="CB33" s="69">
        <v>47.989817838614165</v>
      </c>
      <c r="CC33" s="69">
        <v>41.051658959775203</v>
      </c>
      <c r="CD33" s="69">
        <v>41.883463434586787</v>
      </c>
      <c r="CE33" s="69">
        <v>29.04276195854689</v>
      </c>
      <c r="CF33" s="69"/>
      <c r="CG33" s="69">
        <f t="shared" ref="CG33" si="73">CE33-CC33</f>
        <v>-12.008897001228313</v>
      </c>
      <c r="CH33" s="69">
        <f>'RD T1'!E264</f>
        <v>14.799834562289924</v>
      </c>
      <c r="CI33" s="69">
        <f t="shared" ref="CI33" si="74">SUM(CG33:CH33)</f>
        <v>2.7909375610616109</v>
      </c>
      <c r="CK33" t="str">
        <f t="shared" ref="CK33" si="75">BO33</f>
        <v>92 Elementary administration and service occupations</v>
      </c>
      <c r="CL33" s="69">
        <v>20.067231182917865</v>
      </c>
      <c r="CM33" s="69">
        <v>17.726541757871608</v>
      </c>
      <c r="CN33" s="69">
        <v>15.155822824745734</v>
      </c>
      <c r="CO33" s="69">
        <v>11.3638530612607</v>
      </c>
      <c r="CP33" s="69">
        <v>8.5925895241306627</v>
      </c>
      <c r="CQ33" s="69"/>
      <c r="CR33" s="69">
        <f t="shared" ref="CR33" si="76">CP33-CN33</f>
        <v>-6.5632333006150709</v>
      </c>
      <c r="CS33" s="69">
        <f>'RD T1'!E293</f>
        <v>2.6430781234928826</v>
      </c>
      <c r="CT33" s="69">
        <f t="shared" ref="CT33" si="77">SUM(CR33:CS33)</f>
        <v>-3.9201551771221883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23.99904083554927</v>
      </c>
      <c r="C35" s="67">
        <f t="shared" ref="C35:F35" si="78">SUM(C8:C33)</f>
        <v>30.599458099820353</v>
      </c>
      <c r="D35" s="67">
        <f t="shared" si="78"/>
        <v>33.028622668758601</v>
      </c>
      <c r="E35" s="67">
        <f t="shared" si="78"/>
        <v>38.319626482200704</v>
      </c>
      <c r="F35" s="67">
        <f t="shared" si="78"/>
        <v>49.261107198260504</v>
      </c>
      <c r="G35" s="11"/>
      <c r="H35" s="67">
        <f>F35-D35</f>
        <v>16.232484529501903</v>
      </c>
      <c r="I35" s="67">
        <f>SUM(I8:I33)</f>
        <v>20.26637597842052</v>
      </c>
      <c r="J35" s="67">
        <f>SUM(H35:I35)</f>
        <v>36.498860507922423</v>
      </c>
      <c r="L35" s="24" t="str">
        <f>A35</f>
        <v>All occupations</v>
      </c>
      <c r="M35" s="67">
        <f>SUM(M8:M33)</f>
        <v>170.52314828322929</v>
      </c>
      <c r="N35" s="67">
        <f t="shared" ref="N35:Q35" si="79">SUM(N8:N33)</f>
        <v>218.26656232222692</v>
      </c>
      <c r="O35" s="67">
        <f t="shared" si="79"/>
        <v>236.06467886722831</v>
      </c>
      <c r="P35" s="67">
        <f t="shared" si="79"/>
        <v>273.99468058966272</v>
      </c>
      <c r="Q35" s="67">
        <f t="shared" si="79"/>
        <v>351.46038469019265</v>
      </c>
      <c r="R35" s="11"/>
      <c r="S35" s="67">
        <f t="shared" si="29"/>
        <v>115.39570582296435</v>
      </c>
      <c r="T35" s="67">
        <f>SUM(T8:T33)</f>
        <v>152.39544730360214</v>
      </c>
      <c r="U35" s="67">
        <f>SUM(S35:T35)</f>
        <v>267.79115312656648</v>
      </c>
      <c r="W35" s="24" t="str">
        <f>A35</f>
        <v>All occupations</v>
      </c>
      <c r="X35" s="67">
        <f>SUM(X8:X33)</f>
        <v>367.54349964585111</v>
      </c>
      <c r="Y35" s="67">
        <f t="shared" ref="Y35:AB35" si="80">SUM(Y8:Y33)</f>
        <v>420.4246562985781</v>
      </c>
      <c r="Z35" s="67">
        <f t="shared" si="80"/>
        <v>420.04824246621399</v>
      </c>
      <c r="AA35" s="67">
        <f t="shared" si="80"/>
        <v>451.93637512691777</v>
      </c>
      <c r="AB35" s="67">
        <f t="shared" si="80"/>
        <v>526.41458528569672</v>
      </c>
      <c r="AC35" s="69"/>
      <c r="AD35" s="67">
        <f t="shared" ref="AD35" si="81">AB35-Z35</f>
        <v>106.36634281948272</v>
      </c>
      <c r="AE35" s="67">
        <f>SUM(AE8:AE33)</f>
        <v>255.89964387092061</v>
      </c>
      <c r="AF35" s="67">
        <f>SUM(AD35:AE35)</f>
        <v>362.26598669040334</v>
      </c>
      <c r="AH35" s="24" t="str">
        <f>L35</f>
        <v>All occupations</v>
      </c>
      <c r="AI35" s="67">
        <f>SUM(AI8:AI33)</f>
        <v>111.37951388333822</v>
      </c>
      <c r="AJ35" s="67">
        <f t="shared" ref="AJ35:AM35" si="82">SUM(AJ8:AJ33)</f>
        <v>119.08898680472728</v>
      </c>
      <c r="AK35" s="67">
        <f t="shared" si="82"/>
        <v>118.37801785001564</v>
      </c>
      <c r="AL35" s="67">
        <f t="shared" si="82"/>
        <v>119.25471812474937</v>
      </c>
      <c r="AM35" s="67">
        <f t="shared" si="82"/>
        <v>133.77251555448026</v>
      </c>
      <c r="AN35" s="69"/>
      <c r="AO35" s="67">
        <f t="shared" ref="AO35" si="83">AM35-AK35</f>
        <v>15.394497704464627</v>
      </c>
      <c r="AP35" s="67">
        <f>SUM(AP8:AP33)</f>
        <v>66.090210315180457</v>
      </c>
      <c r="AQ35" s="67">
        <f>SUM(AO35:AP35)</f>
        <v>81.484708019645083</v>
      </c>
      <c r="AS35" s="24" t="str">
        <f>W35</f>
        <v>All occupations</v>
      </c>
      <c r="AT35" s="67">
        <f>SUM(AT8:AT33)</f>
        <v>106.73990268759944</v>
      </c>
      <c r="AU35" s="67">
        <f t="shared" ref="AU35:AX35" si="84">SUM(AU8:AU33)</f>
        <v>120.24436110866311</v>
      </c>
      <c r="AV35" s="67">
        <f t="shared" si="84"/>
        <v>121.18669847774697</v>
      </c>
      <c r="AW35" s="67">
        <f t="shared" si="84"/>
        <v>125.78865080971589</v>
      </c>
      <c r="AX35" s="67">
        <f t="shared" si="84"/>
        <v>145.2529126388624</v>
      </c>
      <c r="AY35" s="69"/>
      <c r="AZ35" s="67">
        <f t="shared" ref="AZ35" si="85">AX35-AV35</f>
        <v>24.066214161115425</v>
      </c>
      <c r="BA35" s="67">
        <f>SUM(BA8:BA33)</f>
        <v>68.913170442418277</v>
      </c>
      <c r="BB35" s="67">
        <f>SUM(AZ35:BA35)</f>
        <v>92.979384603533703</v>
      </c>
      <c r="BD35" s="24" t="str">
        <f>AH35</f>
        <v>All occupations</v>
      </c>
      <c r="BE35" s="67">
        <f>SUM(BE8:BE33)</f>
        <v>394.06474367741248</v>
      </c>
      <c r="BF35" s="67">
        <f t="shared" ref="BF35:BI35" si="86">SUM(BF8:BF33)</f>
        <v>384.5589290228865</v>
      </c>
      <c r="BG35" s="67">
        <f t="shared" si="86"/>
        <v>404.07929033364445</v>
      </c>
      <c r="BH35" s="67">
        <f t="shared" si="86"/>
        <v>401.94483356515826</v>
      </c>
      <c r="BI35" s="67">
        <f t="shared" si="86"/>
        <v>408.20591780667547</v>
      </c>
      <c r="BJ35" s="69"/>
      <c r="BK35" s="67">
        <f t="shared" ref="BK35" si="87">BI35-BG35</f>
        <v>4.1266274730310215</v>
      </c>
      <c r="BL35" s="67">
        <f>SUM(BL8:BL33)</f>
        <v>183.18708490795427</v>
      </c>
      <c r="BM35" s="67">
        <f>SUM(BK35:BL35)</f>
        <v>187.31371238098529</v>
      </c>
      <c r="BO35" s="24" t="str">
        <f>AS35</f>
        <v>All occupations</v>
      </c>
      <c r="BP35" s="67">
        <f>SUM(BP8:BP33)</f>
        <v>380.41645222563858</v>
      </c>
      <c r="BQ35" s="67">
        <f t="shared" ref="BQ35:BT35" si="88">SUM(BQ8:BQ33)</f>
        <v>378.35763512482447</v>
      </c>
      <c r="BR35" s="67">
        <f t="shared" si="88"/>
        <v>348.6000686280683</v>
      </c>
      <c r="BS35" s="67">
        <f t="shared" si="88"/>
        <v>345.12148815294717</v>
      </c>
      <c r="BT35" s="67">
        <f t="shared" si="88"/>
        <v>297.89037166258549</v>
      </c>
      <c r="BU35" s="69"/>
      <c r="BV35" s="67">
        <f t="shared" ref="BV35" si="89">BT35-BR35</f>
        <v>-50.709696965482806</v>
      </c>
      <c r="BW35" s="67">
        <f>SUM(BW8:BW33)</f>
        <v>143.63049324643754</v>
      </c>
      <c r="BX35" s="67">
        <f>SUM(BV35:BW35)</f>
        <v>92.920796280954733</v>
      </c>
      <c r="BZ35" s="24" t="str">
        <f>BD35</f>
        <v>All occupations</v>
      </c>
      <c r="CA35" s="67">
        <f>SUM(CA8:CA33)</f>
        <v>259.8864296034601</v>
      </c>
      <c r="CB35" s="67">
        <f t="shared" ref="CB35:CE35" si="90">SUM(CB8:CB33)</f>
        <v>235.2715220106904</v>
      </c>
      <c r="CC35" s="67">
        <f t="shared" si="90"/>
        <v>206.58415781168077</v>
      </c>
      <c r="CD35" s="67">
        <f t="shared" si="90"/>
        <v>196.69163022617275</v>
      </c>
      <c r="CE35" s="67">
        <f t="shared" si="90"/>
        <v>135.10284182407423</v>
      </c>
      <c r="CF35" s="69"/>
      <c r="CG35" s="67">
        <f t="shared" ref="CG35" si="91">CE35-CC35</f>
        <v>-71.481315987606536</v>
      </c>
      <c r="CH35" s="67">
        <f>SUM(CH8:CH33)</f>
        <v>68.219997345868961</v>
      </c>
      <c r="CI35" s="67">
        <f>SUM(CG35:CH35)</f>
        <v>-3.2613186417375744</v>
      </c>
      <c r="CK35" s="24" t="str">
        <f>BO35</f>
        <v>All occupations</v>
      </c>
      <c r="CL35" s="67">
        <f>SUM(CL8:CL33)</f>
        <v>74.446269157921591</v>
      </c>
      <c r="CM35" s="67">
        <f t="shared" ref="CM35:CP35" si="92">SUM(CM8:CM33)</f>
        <v>75.03688920758313</v>
      </c>
      <c r="CN35" s="67">
        <f t="shared" si="92"/>
        <v>65.589222896642298</v>
      </c>
      <c r="CO35" s="67">
        <f t="shared" si="92"/>
        <v>61.84099692247559</v>
      </c>
      <c r="CP35" s="67">
        <f t="shared" si="92"/>
        <v>57.668363339172487</v>
      </c>
      <c r="CQ35" s="69"/>
      <c r="CR35" s="67">
        <f t="shared" ref="CR35" si="93">CP35-CN35</f>
        <v>-7.9208595574698109</v>
      </c>
      <c r="CS35" s="67">
        <f>SUM(CS8:CS33)</f>
        <v>17.55123147474032</v>
      </c>
      <c r="CT35" s="67">
        <f>SUM(CR35:CS35)</f>
        <v>9.6303719172705087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7.9490040004326508</v>
      </c>
      <c r="C45" s="18">
        <f t="shared" si="104"/>
        <v>8.0307390715041205</v>
      </c>
      <c r="D45" s="18">
        <f t="shared" si="104"/>
        <v>8.4249768020631688</v>
      </c>
      <c r="E45" s="18">
        <f t="shared" si="104"/>
        <v>7.6341115013100493</v>
      </c>
      <c r="F45" s="18">
        <f t="shared" si="104"/>
        <v>7.8883267679399456</v>
      </c>
      <c r="H45" s="68">
        <f t="shared" ref="H45:H70" si="105">IF(D8&gt;0,(H8/D8)*100,0)</f>
        <v>39.646444996465192</v>
      </c>
      <c r="I45" s="69">
        <f t="shared" ref="I45:I70" si="106">IF(D8&gt;0,I8/D8*100,0)</f>
        <v>62.130591409815096</v>
      </c>
      <c r="J45" s="69">
        <f t="shared" ref="J45:J70" si="107">IF(D8&gt;0,(J8/D8)*100,0)</f>
        <v>101.77703640628029</v>
      </c>
      <c r="L45" t="str">
        <f>A45</f>
        <v>11 Corporate managers and directors</v>
      </c>
      <c r="M45" s="18">
        <f t="shared" ref="M45:Q54" si="108">M8/M$35*100</f>
        <v>9.2621400018671807</v>
      </c>
      <c r="N45" s="18">
        <f t="shared" si="108"/>
        <v>9.8095359567364451</v>
      </c>
      <c r="O45" s="18">
        <f t="shared" si="108"/>
        <v>9.9601697700175471</v>
      </c>
      <c r="P45" s="18">
        <f t="shared" si="108"/>
        <v>8.9137458005571713</v>
      </c>
      <c r="Q45" s="18">
        <f t="shared" si="108"/>
        <v>9.1394012248618353</v>
      </c>
      <c r="S45" s="68">
        <f t="shared" ref="S45:S70" si="109">IF(O8&gt;0,(S8/O8)*100,0)</f>
        <v>36.614366277441668</v>
      </c>
      <c r="T45" s="69">
        <f t="shared" ref="T45:T70" si="110">IF(O8&gt;0,T8/O8*100,0)</f>
        <v>61.509283810001513</v>
      </c>
      <c r="U45" s="69">
        <f t="shared" ref="U45:U70" si="111">IF(O8&gt;0,(U8/O8)*100,0)</f>
        <v>98.123650087443181</v>
      </c>
      <c r="W45" t="str">
        <f>A45</f>
        <v>11 Corporate managers and directors</v>
      </c>
      <c r="X45" s="18">
        <f t="shared" ref="X45:AB54" si="112">X8/X$35*100</f>
        <v>10.956700027142235</v>
      </c>
      <c r="Y45" s="18">
        <f t="shared" si="112"/>
        <v>11.868213416637641</v>
      </c>
      <c r="Z45" s="18">
        <f t="shared" si="112"/>
        <v>11.656078969785399</v>
      </c>
      <c r="AA45" s="18">
        <f t="shared" si="112"/>
        <v>10.461812858034083</v>
      </c>
      <c r="AB45" s="18">
        <f t="shared" si="112"/>
        <v>10.469439841783412</v>
      </c>
      <c r="AD45" s="68">
        <f t="shared" ref="AD45:AD70" si="113">IF(Z8&gt;0,(AD8/Z8)*100,0)</f>
        <v>12.564048969563773</v>
      </c>
      <c r="AE45" s="69">
        <f t="shared" ref="AE45:AE70" si="114">IF(Z8&gt;0,AE8/Z8*100,0)</f>
        <v>58.595253916963728</v>
      </c>
      <c r="AF45" s="69">
        <f t="shared" ref="AF45:AF70" si="115">IF(Z8&gt;0,(AF8/Z8)*100,0)</f>
        <v>71.159302886527499</v>
      </c>
      <c r="AH45" t="str">
        <f>L45</f>
        <v>11 Corporate managers and directors</v>
      </c>
      <c r="AI45" s="18">
        <f t="shared" ref="AI45:AM54" si="116">AI8/AI$35*100</f>
        <v>7.2483278320938638</v>
      </c>
      <c r="AJ45" s="18">
        <f t="shared" si="116"/>
        <v>8.121613917880909</v>
      </c>
      <c r="AK45" s="18">
        <f t="shared" si="116"/>
        <v>8.2865549983402396</v>
      </c>
      <c r="AL45" s="18">
        <f t="shared" si="116"/>
        <v>7.5702349066776948</v>
      </c>
      <c r="AM45" s="18">
        <f t="shared" si="116"/>
        <v>7.5115766282496335</v>
      </c>
      <c r="AO45" s="68">
        <f t="shared" ref="AO45:AO70" si="117">IF(AK8&gt;0,(AO8/AK8)*100,0)</f>
        <v>2.4360715999023625</v>
      </c>
      <c r="AP45" s="69">
        <f t="shared" ref="AP45:AP70" si="118">IF(AK8&gt;0,AP8/AK8*100,0)</f>
        <v>51.142334426395642</v>
      </c>
      <c r="AQ45" s="69">
        <f t="shared" ref="AQ45:AQ70" si="119">IF(AK8&gt;0,(AQ8/AK8)*100,0)</f>
        <v>53.578406026298012</v>
      </c>
      <c r="AS45" t="str">
        <f>W45</f>
        <v>11 Corporate managers and directors</v>
      </c>
      <c r="AT45" s="18">
        <f t="shared" ref="AT45:AX54" si="120">AT8/AT$35*100</f>
        <v>11.107088623780147</v>
      </c>
      <c r="AU45" s="18">
        <f t="shared" si="120"/>
        <v>11.806187620355256</v>
      </c>
      <c r="AV45" s="18">
        <f t="shared" si="120"/>
        <v>11.906820619562822</v>
      </c>
      <c r="AW45" s="18">
        <f t="shared" si="120"/>
        <v>10.39619654638558</v>
      </c>
      <c r="AX45" s="18">
        <f t="shared" si="120"/>
        <v>10.182833194503441</v>
      </c>
      <c r="AZ45" s="68">
        <f t="shared" ref="AZ45:AZ70" si="121">IF(AV8&gt;0,(AZ8/AV8)*100,0)</f>
        <v>2.5044487498495549</v>
      </c>
      <c r="BA45" s="69">
        <f t="shared" ref="BA45:BA70" si="122">IF(AV8&gt;0,BA8/AV8*100,0)</f>
        <v>50.60649939136588</v>
      </c>
      <c r="BB45" s="69">
        <f t="shared" ref="BB45:BB70" si="123">IF(AV8&gt;0,(BB8/AV8)*100,0)</f>
        <v>53.110948141215431</v>
      </c>
      <c r="BD45" t="str">
        <f>AH45</f>
        <v>11 Corporate managers and directors</v>
      </c>
      <c r="BE45" s="18">
        <f t="shared" ref="BE45:BI54" si="124">BE8/BE$35*100</f>
        <v>6.687738100266472</v>
      </c>
      <c r="BF45" s="18">
        <f t="shared" si="124"/>
        <v>7.3302008798429963</v>
      </c>
      <c r="BG45" s="18">
        <f t="shared" si="124"/>
        <v>7.6812934217301274</v>
      </c>
      <c r="BH45" s="18">
        <f t="shared" si="124"/>
        <v>6.8168744314420771</v>
      </c>
      <c r="BI45" s="18">
        <f t="shared" si="124"/>
        <v>7.2737353760565169</v>
      </c>
      <c r="BK45" s="68">
        <f t="shared" ref="BK45:BK70" si="125">IF(BG8&gt;0,(BK8/BG8)*100,0)</f>
        <v>-4.3387953812367979</v>
      </c>
      <c r="BL45" s="69">
        <f t="shared" ref="BL45:BL70" si="126">IF(BG8&gt;0,BL8/BG8*100,0)</f>
        <v>40.289035505580436</v>
      </c>
      <c r="BM45" s="69">
        <f t="shared" ref="BM45:BM70" si="127">IF(BG8&gt;0,(BM8/BG8)*100,0)</f>
        <v>35.950240124343637</v>
      </c>
      <c r="BO45" t="str">
        <f>AS45</f>
        <v>11 Corporate managers and directors</v>
      </c>
      <c r="BP45" s="18">
        <f t="shared" ref="BP45:BT54" si="128">BP8/BP$35*100</f>
        <v>5.5111361015541229</v>
      </c>
      <c r="BQ45" s="18">
        <f t="shared" si="128"/>
        <v>6.0953855980091909</v>
      </c>
      <c r="BR45" s="18">
        <f t="shared" si="128"/>
        <v>6.2847543343369363</v>
      </c>
      <c r="BS45" s="18">
        <f t="shared" si="128"/>
        <v>5.5460664533391633</v>
      </c>
      <c r="BT45" s="18">
        <f t="shared" si="128"/>
        <v>5.374489510568246</v>
      </c>
      <c r="BV45" s="68">
        <f t="shared" ref="BV45:BV70" si="129">IF(BR8&gt;0,(BV8/BR8)*100,0)</f>
        <v>-26.923470919320163</v>
      </c>
      <c r="BW45" s="69">
        <f t="shared" ref="BW45:BW70" si="130">IF(BR8&gt;0,BW8/BR8*100,0)</f>
        <v>37.543482887640558</v>
      </c>
      <c r="BX45" s="69">
        <f t="shared" ref="BX45:BX70" si="131">IF(BR8&gt;0,(BX8/BR8)*100,0)</f>
        <v>10.620011968320394</v>
      </c>
      <c r="BZ45" t="str">
        <f>BD45</f>
        <v>11 Corporate managers and directors</v>
      </c>
      <c r="CA45" s="18">
        <f t="shared" ref="CA45:CE54" si="132">CA8/CA$35*100</f>
        <v>5.6019894464382922</v>
      </c>
      <c r="CB45" s="18">
        <f t="shared" si="132"/>
        <v>6.2537127313270062</v>
      </c>
      <c r="CC45" s="18">
        <f t="shared" si="132"/>
        <v>7.0035685779594239</v>
      </c>
      <c r="CD45" s="18">
        <f t="shared" si="132"/>
        <v>7.1637652742676599</v>
      </c>
      <c r="CE45" s="18">
        <f t="shared" si="132"/>
        <v>8.1909000363982543</v>
      </c>
      <c r="CG45" s="68">
        <f t="shared" ref="CG45:CG70" si="133">IF(CC8&gt;0,(CG8/CC8)*100,0)</f>
        <v>-23.514394263790606</v>
      </c>
      <c r="CH45" s="69">
        <f t="shared" ref="CH45:CH70" si="134">IF(CC8&gt;0,CH8/CC8*100,0)</f>
        <v>38.854359533652719</v>
      </c>
      <c r="CI45" s="69">
        <f t="shared" ref="CI45:CI70" si="135">IF(CC8&gt;0,(CI8/CC8)*100,0)</f>
        <v>15.339965269862111</v>
      </c>
      <c r="CK45" t="str">
        <f>BO45</f>
        <v>11 Corporate managers and directors</v>
      </c>
      <c r="CL45" s="18">
        <f t="shared" ref="CL45:CP54" si="136">CL8/CL$35*100</f>
        <v>3.1352667525642142</v>
      </c>
      <c r="CM45" s="18">
        <f t="shared" si="136"/>
        <v>3.8268039668997029</v>
      </c>
      <c r="CN45" s="18">
        <f t="shared" si="136"/>
        <v>4.0631940128110857</v>
      </c>
      <c r="CO45" s="18">
        <f t="shared" si="136"/>
        <v>4.4577106979890191</v>
      </c>
      <c r="CP45" s="18">
        <f t="shared" si="136"/>
        <v>5.8449498340962949</v>
      </c>
      <c r="CR45" s="68">
        <f t="shared" ref="CR45:CR70" si="137">IF(CN8&gt;0,(CR8/CN8)*100,0)</f>
        <v>26.478984167812474</v>
      </c>
      <c r="CS45" s="69">
        <f t="shared" ref="CS45:CS70" si="138">IF(CN8&gt;0,CS8/CN8*100,0)</f>
        <v>32.935770545037116</v>
      </c>
      <c r="CT45" s="69">
        <f t="shared" ref="CT45:CT70" si="139">IF(CN8&gt;0,(CT8/CN8)*100,0)</f>
        <v>59.414754712849593</v>
      </c>
    </row>
    <row r="46" spans="1:98" x14ac:dyDescent="0.2">
      <c r="A46" t="str">
        <f t="shared" si="103"/>
        <v>12 Other managers and proprietors</v>
      </c>
      <c r="B46" s="18">
        <f t="shared" si="104"/>
        <v>3.0729054860585987</v>
      </c>
      <c r="C46" s="18">
        <f t="shared" si="104"/>
        <v>3.2117599446596721</v>
      </c>
      <c r="D46" s="18">
        <f t="shared" si="104"/>
        <v>3.0340846127776269</v>
      </c>
      <c r="E46" s="18">
        <f t="shared" si="104"/>
        <v>3.6665880108077116</v>
      </c>
      <c r="F46" s="18">
        <f t="shared" si="104"/>
        <v>3.9688726887858774</v>
      </c>
      <c r="H46" s="68">
        <f t="shared" si="105"/>
        <v>95.098165375420123</v>
      </c>
      <c r="I46" s="69">
        <f t="shared" si="106"/>
        <v>95.715272156114722</v>
      </c>
      <c r="J46" s="69">
        <f t="shared" si="107"/>
        <v>190.81343753153484</v>
      </c>
      <c r="L46" t="str">
        <f t="shared" ref="L46:L69" si="140">A46</f>
        <v>12 Other managers and proprietors</v>
      </c>
      <c r="M46" s="18">
        <f t="shared" si="108"/>
        <v>3.6701426152323426</v>
      </c>
      <c r="N46" s="18">
        <f t="shared" si="108"/>
        <v>3.6682413753107856</v>
      </c>
      <c r="O46" s="18">
        <f t="shared" si="108"/>
        <v>3.7100516599649138</v>
      </c>
      <c r="P46" s="18">
        <f t="shared" si="108"/>
        <v>4.4791457335244171</v>
      </c>
      <c r="Q46" s="18">
        <f t="shared" si="108"/>
        <v>4.9307666368919572</v>
      </c>
      <c r="S46" s="68">
        <f t="shared" si="109"/>
        <v>97.869957811995775</v>
      </c>
      <c r="T46" s="69">
        <f t="shared" si="110"/>
        <v>94.931485061520675</v>
      </c>
      <c r="U46" s="69">
        <f t="shared" si="111"/>
        <v>192.80144287351644</v>
      </c>
      <c r="W46" t="str">
        <f t="shared" ref="W46:W69" si="141">A46</f>
        <v>12 Other managers and proprietors</v>
      </c>
      <c r="X46" s="18">
        <f t="shared" si="112"/>
        <v>4.0629899120503268</v>
      </c>
      <c r="Y46" s="18">
        <f t="shared" si="112"/>
        <v>4.0311174813380628</v>
      </c>
      <c r="Z46" s="18">
        <f t="shared" si="112"/>
        <v>3.9313373237184743</v>
      </c>
      <c r="AA46" s="18">
        <f t="shared" si="112"/>
        <v>4.7317117068881789</v>
      </c>
      <c r="AB46" s="18">
        <f t="shared" si="112"/>
        <v>5.0742050096944711</v>
      </c>
      <c r="AD46" s="68">
        <f t="shared" si="113"/>
        <v>61.754526238953474</v>
      </c>
      <c r="AE46" s="69">
        <f t="shared" si="114"/>
        <v>87.86581202177193</v>
      </c>
      <c r="AF46" s="69">
        <f t="shared" si="115"/>
        <v>149.62033826072542</v>
      </c>
      <c r="AH46" t="str">
        <f t="shared" ref="AH46:AH69" si="142">L46</f>
        <v>12 Other managers and proprietors</v>
      </c>
      <c r="AI46" s="18">
        <f t="shared" si="116"/>
        <v>3.8985254176790232</v>
      </c>
      <c r="AJ46" s="18">
        <f t="shared" si="116"/>
        <v>4.2483868067248762</v>
      </c>
      <c r="AK46" s="18">
        <f t="shared" si="116"/>
        <v>4.4276342470456216</v>
      </c>
      <c r="AL46" s="18">
        <f t="shared" si="116"/>
        <v>5.4037834481570428</v>
      </c>
      <c r="AM46" s="18">
        <f t="shared" si="116"/>
        <v>5.9897456017169146</v>
      </c>
      <c r="AO46" s="68">
        <f t="shared" si="117"/>
        <v>52.873591775266263</v>
      </c>
      <c r="AP46" s="69">
        <f t="shared" si="118"/>
        <v>84.974715382037886</v>
      </c>
      <c r="AQ46" s="69">
        <f t="shared" si="119"/>
        <v>137.84830715730413</v>
      </c>
      <c r="AS46" t="str">
        <f t="shared" ref="AS46:AS69" si="143">W46</f>
        <v>12 Other managers and proprietors</v>
      </c>
      <c r="AT46" s="18">
        <f t="shared" si="120"/>
        <v>4.5504747132020853</v>
      </c>
      <c r="AU46" s="18">
        <f t="shared" si="120"/>
        <v>4.4833746608553087</v>
      </c>
      <c r="AV46" s="18">
        <f t="shared" si="120"/>
        <v>4.4644637412017145</v>
      </c>
      <c r="AW46" s="18">
        <f t="shared" si="120"/>
        <v>5.4427559098050695</v>
      </c>
      <c r="AX46" s="18">
        <f t="shared" si="120"/>
        <v>5.7032624894144819</v>
      </c>
      <c r="AZ46" s="68">
        <f t="shared" si="121"/>
        <v>53.117191901506885</v>
      </c>
      <c r="BA46" s="69">
        <f t="shared" si="122"/>
        <v>80.311493329090951</v>
      </c>
      <c r="BB46" s="69">
        <f t="shared" si="123"/>
        <v>133.42868523059784</v>
      </c>
      <c r="BD46" t="str">
        <f t="shared" ref="BD46:BD69" si="144">AH46</f>
        <v>12 Other managers and proprietors</v>
      </c>
      <c r="BE46" s="18">
        <f t="shared" si="124"/>
        <v>3.1930361920287789</v>
      </c>
      <c r="BF46" s="18">
        <f t="shared" si="124"/>
        <v>2.9839866287399213</v>
      </c>
      <c r="BG46" s="18">
        <f t="shared" si="124"/>
        <v>3.0388680653377449</v>
      </c>
      <c r="BH46" s="18">
        <f t="shared" si="124"/>
        <v>3.5095489144788439</v>
      </c>
      <c r="BI46" s="18">
        <f t="shared" si="124"/>
        <v>3.7204621574601275</v>
      </c>
      <c r="BK46" s="68">
        <f t="shared" si="125"/>
        <v>23.679508265186268</v>
      </c>
      <c r="BL46" s="69">
        <f t="shared" si="126"/>
        <v>56.432953711063661</v>
      </c>
      <c r="BM46" s="69">
        <f t="shared" si="127"/>
        <v>80.112461976249932</v>
      </c>
      <c r="BO46" t="str">
        <f t="shared" ref="BO46:BO69" si="145">AS46</f>
        <v>12 Other managers and proprietors</v>
      </c>
      <c r="BP46" s="18">
        <f t="shared" si="128"/>
        <v>3.2320809904983783</v>
      </c>
      <c r="BQ46" s="18">
        <f t="shared" si="128"/>
        <v>3.2295682935497831</v>
      </c>
      <c r="BR46" s="18">
        <f t="shared" si="128"/>
        <v>3.389749642496608</v>
      </c>
      <c r="BS46" s="18">
        <f t="shared" si="128"/>
        <v>4.1867316672934116</v>
      </c>
      <c r="BT46" s="18">
        <f t="shared" si="128"/>
        <v>4.7946379266600836</v>
      </c>
      <c r="BV46" s="68">
        <f t="shared" si="129"/>
        <v>20.869629491044865</v>
      </c>
      <c r="BW46" s="69">
        <f t="shared" si="130"/>
        <v>63.991758720315353</v>
      </c>
      <c r="BX46" s="69">
        <f t="shared" si="131"/>
        <v>84.861388211360207</v>
      </c>
      <c r="BZ46" t="str">
        <f t="shared" ref="BZ46:BZ69" si="146">BD46</f>
        <v>12 Other managers and proprietors</v>
      </c>
      <c r="CA46" s="18">
        <f t="shared" si="132"/>
        <v>2.9724536247956017</v>
      </c>
      <c r="CB46" s="18">
        <f t="shared" si="132"/>
        <v>2.964801542228154</v>
      </c>
      <c r="CC46" s="18">
        <f t="shared" si="132"/>
        <v>2.96012173877005</v>
      </c>
      <c r="CD46" s="18">
        <f t="shared" si="132"/>
        <v>3.6288432985652865</v>
      </c>
      <c r="CE46" s="18">
        <f t="shared" si="132"/>
        <v>4.1612865700680057</v>
      </c>
      <c r="CG46" s="68">
        <f t="shared" si="133"/>
        <v>-8.0640172563919119</v>
      </c>
      <c r="CH46" s="69">
        <f t="shared" si="134"/>
        <v>47.812461379648717</v>
      </c>
      <c r="CI46" s="69">
        <f t="shared" si="135"/>
        <v>39.74844412325681</v>
      </c>
      <c r="CK46" t="str">
        <f t="shared" ref="CK46:CK69" si="147">BO46</f>
        <v>12 Other managers and proprietors</v>
      </c>
      <c r="CL46" s="18">
        <f t="shared" si="136"/>
        <v>3.0143326619429112</v>
      </c>
      <c r="CM46" s="18">
        <f t="shared" si="136"/>
        <v>3.1264395316103615</v>
      </c>
      <c r="CN46" s="18">
        <f t="shared" si="136"/>
        <v>3.1762520768265556</v>
      </c>
      <c r="CO46" s="18">
        <f t="shared" si="136"/>
        <v>4.9311677483934719</v>
      </c>
      <c r="CP46" s="18">
        <f t="shared" si="136"/>
        <v>6.9513803026951928</v>
      </c>
      <c r="CR46" s="68">
        <f t="shared" si="137"/>
        <v>92.424881415835031</v>
      </c>
      <c r="CS46" s="69">
        <f t="shared" si="138"/>
        <v>52.68885249521643</v>
      </c>
      <c r="CT46" s="69">
        <f t="shared" si="139"/>
        <v>145.11373391105147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20.737002236172639</v>
      </c>
      <c r="C47" s="18">
        <f t="shared" si="104"/>
        <v>20.952305076978394</v>
      </c>
      <c r="D47" s="18">
        <f t="shared" si="104"/>
        <v>20.78719678601011</v>
      </c>
      <c r="E47" s="18">
        <f t="shared" si="104"/>
        <v>20.338038216076249</v>
      </c>
      <c r="F47" s="18">
        <f t="shared" si="104"/>
        <v>20.052970877095092</v>
      </c>
      <c r="H47" s="68">
        <f t="shared" si="105"/>
        <v>43.878698644983572</v>
      </c>
      <c r="I47" s="69">
        <f t="shared" si="106"/>
        <v>46.96291545467642</v>
      </c>
      <c r="J47" s="69">
        <f t="shared" si="107"/>
        <v>90.841614099659978</v>
      </c>
      <c r="L47" t="str">
        <f t="shared" si="140"/>
        <v>21 Science, research, engineering and technology professionals</v>
      </c>
      <c r="M47" s="18">
        <f t="shared" si="108"/>
        <v>11.042558590990319</v>
      </c>
      <c r="N47" s="18">
        <f t="shared" si="108"/>
        <v>11.106124716788457</v>
      </c>
      <c r="O47" s="18">
        <f t="shared" si="108"/>
        <v>11.676096497094942</v>
      </c>
      <c r="P47" s="18">
        <f t="shared" si="108"/>
        <v>11.915302719823844</v>
      </c>
      <c r="Q47" s="18">
        <f t="shared" si="108"/>
        <v>12.261590461588584</v>
      </c>
      <c r="S47" s="68">
        <f t="shared" si="109"/>
        <v>56.348781286650294</v>
      </c>
      <c r="T47" s="69">
        <f t="shared" si="110"/>
        <v>52.535620097480326</v>
      </c>
      <c r="U47" s="69">
        <f t="shared" si="111"/>
        <v>108.88440138413063</v>
      </c>
      <c r="W47" t="str">
        <f t="shared" si="141"/>
        <v>21 Science, research, engineering and technology professionals</v>
      </c>
      <c r="X47" s="18">
        <f t="shared" si="112"/>
        <v>10.102019921056598</v>
      </c>
      <c r="Y47" s="18">
        <f t="shared" si="112"/>
        <v>9.7704767626411417</v>
      </c>
      <c r="Z47" s="18">
        <f t="shared" si="112"/>
        <v>9.7747851358822668</v>
      </c>
      <c r="AA47" s="18">
        <f t="shared" si="112"/>
        <v>9.4994987480592812</v>
      </c>
      <c r="AB47" s="18">
        <f t="shared" si="112"/>
        <v>8.7507771274912916</v>
      </c>
      <c r="AD47" s="68">
        <f t="shared" si="113"/>
        <v>12.193615865944601</v>
      </c>
      <c r="AE47" s="69">
        <f t="shared" si="114"/>
        <v>42.791702385963895</v>
      </c>
      <c r="AF47" s="69">
        <f t="shared" si="115"/>
        <v>54.985318251908488</v>
      </c>
      <c r="AH47" t="str">
        <f t="shared" si="142"/>
        <v>21 Science, research, engineering and technology professionals</v>
      </c>
      <c r="AI47" s="18">
        <f t="shared" si="116"/>
        <v>3.5306985818838448</v>
      </c>
      <c r="AJ47" s="18">
        <f t="shared" si="116"/>
        <v>3.575948222478738</v>
      </c>
      <c r="AK47" s="18">
        <f t="shared" si="116"/>
        <v>3.7950266423104355</v>
      </c>
      <c r="AL47" s="18">
        <f t="shared" si="116"/>
        <v>3.897424579364507</v>
      </c>
      <c r="AM47" s="18">
        <f t="shared" si="116"/>
        <v>3.9815697625383089</v>
      </c>
      <c r="AO47" s="68">
        <f t="shared" si="117"/>
        <v>18.559219228080025</v>
      </c>
      <c r="AP47" s="69">
        <f t="shared" si="118"/>
        <v>43.043149608038014</v>
      </c>
      <c r="AQ47" s="69">
        <f t="shared" si="119"/>
        <v>61.602368836118039</v>
      </c>
      <c r="AS47" t="str">
        <f t="shared" si="143"/>
        <v>21 Science, research, engineering and technology professionals</v>
      </c>
      <c r="AT47" s="18">
        <f t="shared" si="120"/>
        <v>9.3178174322849685</v>
      </c>
      <c r="AU47" s="18">
        <f t="shared" si="120"/>
        <v>9.0496516468443282</v>
      </c>
      <c r="AV47" s="18">
        <f t="shared" si="120"/>
        <v>8.9478320987176687</v>
      </c>
      <c r="AW47" s="18">
        <f t="shared" si="120"/>
        <v>8.1658294624349796</v>
      </c>
      <c r="AX47" s="18">
        <f t="shared" si="120"/>
        <v>7.0835872416282282</v>
      </c>
      <c r="AZ47" s="68">
        <f t="shared" si="121"/>
        <v>-5.1133057540703168</v>
      </c>
      <c r="BA47" s="69">
        <f t="shared" si="122"/>
        <v>34.948388521135918</v>
      </c>
      <c r="BB47" s="69">
        <f t="shared" si="123"/>
        <v>29.835082767065607</v>
      </c>
      <c r="BD47" t="str">
        <f t="shared" si="144"/>
        <v>21 Science, research, engineering and technology professionals</v>
      </c>
      <c r="BE47" s="18">
        <f t="shared" si="124"/>
        <v>3.5027619266680374</v>
      </c>
      <c r="BF47" s="18">
        <f t="shared" si="124"/>
        <v>3.547388421710588</v>
      </c>
      <c r="BG47" s="18">
        <f t="shared" si="124"/>
        <v>3.8189505247358126</v>
      </c>
      <c r="BH47" s="18">
        <f t="shared" si="124"/>
        <v>3.6819736659498274</v>
      </c>
      <c r="BI47" s="18">
        <f t="shared" si="124"/>
        <v>3.6454915487734927</v>
      </c>
      <c r="BK47" s="68">
        <f t="shared" si="125"/>
        <v>-3.5672021372055829</v>
      </c>
      <c r="BL47" s="69">
        <f t="shared" si="126"/>
        <v>27.07448043958167</v>
      </c>
      <c r="BM47" s="69">
        <f t="shared" si="127"/>
        <v>23.50727830237609</v>
      </c>
      <c r="BO47" t="str">
        <f t="shared" si="145"/>
        <v>21 Science, research, engineering and technology professionals</v>
      </c>
      <c r="BP47" s="18">
        <f t="shared" si="128"/>
        <v>2.6043851218975602</v>
      </c>
      <c r="BQ47" s="18">
        <f t="shared" si="128"/>
        <v>2.8731726186982907</v>
      </c>
      <c r="BR47" s="18">
        <f t="shared" si="128"/>
        <v>3.0430345510304133</v>
      </c>
      <c r="BS47" s="18">
        <f t="shared" si="128"/>
        <v>3.1396724542958041</v>
      </c>
      <c r="BT47" s="18">
        <f t="shared" si="128"/>
        <v>3.3480835732267491</v>
      </c>
      <c r="BV47" s="68">
        <f t="shared" si="129"/>
        <v>-5.9803988069137493</v>
      </c>
      <c r="BW47" s="69">
        <f t="shared" si="130"/>
        <v>31.929054069732981</v>
      </c>
      <c r="BX47" s="69">
        <f t="shared" si="131"/>
        <v>25.94865526281923</v>
      </c>
      <c r="BZ47" t="str">
        <f t="shared" si="146"/>
        <v>21 Science, research, engineering and technology professionals</v>
      </c>
      <c r="CA47" s="18">
        <f t="shared" si="132"/>
        <v>2.3051679177130859</v>
      </c>
      <c r="CB47" s="18">
        <f t="shared" si="132"/>
        <v>2.383242550694868</v>
      </c>
      <c r="CC47" s="18">
        <f t="shared" si="132"/>
        <v>2.6235606835457568</v>
      </c>
      <c r="CD47" s="18">
        <f t="shared" si="132"/>
        <v>2.8656016046518418</v>
      </c>
      <c r="CE47" s="18">
        <f t="shared" si="132"/>
        <v>2.711640994010343</v>
      </c>
      <c r="CG47" s="68">
        <f t="shared" si="133"/>
        <v>-32.40593777517423</v>
      </c>
      <c r="CH47" s="69">
        <f t="shared" si="134"/>
        <v>27.347564092810256</v>
      </c>
      <c r="CI47" s="69">
        <f t="shared" si="135"/>
        <v>-5.0583736823639738</v>
      </c>
      <c r="CK47" t="str">
        <f t="shared" si="147"/>
        <v>21 Science, research, engineering and technology professionals</v>
      </c>
      <c r="CL47" s="18">
        <f t="shared" si="136"/>
        <v>1.4298722003701414</v>
      </c>
      <c r="CM47" s="18">
        <f t="shared" si="136"/>
        <v>1.8497671401912157</v>
      </c>
      <c r="CN47" s="18">
        <f t="shared" si="136"/>
        <v>2.1400201347483283</v>
      </c>
      <c r="CO47" s="18">
        <f t="shared" si="136"/>
        <v>3.1777367199252207</v>
      </c>
      <c r="CP47" s="18">
        <f t="shared" si="136"/>
        <v>4.982699610596911</v>
      </c>
      <c r="CR47" s="68">
        <f t="shared" si="137"/>
        <v>104.71609421465287</v>
      </c>
      <c r="CS47" s="69">
        <f t="shared" si="138"/>
        <v>44.824727051191147</v>
      </c>
      <c r="CT47" s="69">
        <f t="shared" si="139"/>
        <v>149.54082126584402</v>
      </c>
    </row>
    <row r="48" spans="1:98" x14ac:dyDescent="0.2">
      <c r="A48" t="str">
        <f t="shared" si="103"/>
        <v>22 Health professionals</v>
      </c>
      <c r="B48" s="18">
        <f t="shared" si="104"/>
        <v>14.850806257318947</v>
      </c>
      <c r="C48" s="18">
        <f t="shared" si="104"/>
        <v>16.215648366055902</v>
      </c>
      <c r="D48" s="18">
        <f t="shared" si="104"/>
        <v>15.592512847098631</v>
      </c>
      <c r="E48" s="18">
        <f t="shared" si="104"/>
        <v>16.30094328098944</v>
      </c>
      <c r="F48" s="18">
        <f t="shared" si="104"/>
        <v>15.989093102094424</v>
      </c>
      <c r="H48" s="68">
        <f t="shared" si="105"/>
        <v>52.940119847517963</v>
      </c>
      <c r="I48" s="69">
        <f t="shared" si="106"/>
        <v>65.719938298129193</v>
      </c>
      <c r="J48" s="69">
        <f t="shared" si="107"/>
        <v>118.66005814564716</v>
      </c>
      <c r="L48" t="str">
        <f t="shared" si="140"/>
        <v>22 Health professionals</v>
      </c>
      <c r="M48" s="18">
        <f t="shared" si="108"/>
        <v>6.5884635674440029</v>
      </c>
      <c r="N48" s="18">
        <f t="shared" si="108"/>
        <v>7.2089169005472131</v>
      </c>
      <c r="O48" s="18">
        <f t="shared" si="108"/>
        <v>6.9344247783736668</v>
      </c>
      <c r="P48" s="18">
        <f t="shared" si="108"/>
        <v>7.118175136861975</v>
      </c>
      <c r="Q48" s="18">
        <f t="shared" si="108"/>
        <v>6.7637860695301937</v>
      </c>
      <c r="S48" s="68">
        <f t="shared" si="109"/>
        <v>45.21945106959943</v>
      </c>
      <c r="T48" s="69">
        <f t="shared" si="110"/>
        <v>68.313929651840994</v>
      </c>
      <c r="U48" s="69">
        <f t="shared" si="111"/>
        <v>113.53338072144044</v>
      </c>
      <c r="W48" t="str">
        <f t="shared" si="141"/>
        <v>22 Health professionals</v>
      </c>
      <c r="X48" s="18">
        <f t="shared" si="112"/>
        <v>6.8147416115987038</v>
      </c>
      <c r="Y48" s="18">
        <f t="shared" si="112"/>
        <v>7.5330718467191886</v>
      </c>
      <c r="Z48" s="18">
        <f t="shared" si="112"/>
        <v>7.3426278491977524</v>
      </c>
      <c r="AA48" s="18">
        <f t="shared" si="112"/>
        <v>7.6411351607000357</v>
      </c>
      <c r="AB48" s="18">
        <f t="shared" si="112"/>
        <v>7.433644254667171</v>
      </c>
      <c r="AD48" s="68">
        <f t="shared" si="113"/>
        <v>26.875859769191951</v>
      </c>
      <c r="AE48" s="69">
        <f t="shared" si="114"/>
        <v>66.105094414330424</v>
      </c>
      <c r="AF48" s="69">
        <f t="shared" si="115"/>
        <v>92.980954183522371</v>
      </c>
      <c r="AH48" t="str">
        <f t="shared" si="142"/>
        <v>22 Health professionals</v>
      </c>
      <c r="AI48" s="18">
        <f t="shared" si="116"/>
        <v>11.72476315086389</v>
      </c>
      <c r="AJ48" s="18">
        <f t="shared" si="116"/>
        <v>9.4894539314171809</v>
      </c>
      <c r="AK48" s="18">
        <f t="shared" si="116"/>
        <v>8.3143656481841592</v>
      </c>
      <c r="AL48" s="18">
        <f t="shared" si="116"/>
        <v>5.0156473621534827</v>
      </c>
      <c r="AM48" s="18">
        <f t="shared" si="116"/>
        <v>1.6594826491564056</v>
      </c>
      <c r="AO48" s="68">
        <f t="shared" si="117"/>
        <v>-77.445176849724646</v>
      </c>
      <c r="AP48" s="69">
        <f t="shared" si="118"/>
        <v>20.178545288315476</v>
      </c>
      <c r="AQ48" s="69">
        <f t="shared" si="119"/>
        <v>-57.266631561409177</v>
      </c>
      <c r="AS48" t="str">
        <f t="shared" si="143"/>
        <v>22 Health professionals</v>
      </c>
      <c r="AT48" s="18">
        <f t="shared" si="120"/>
        <v>1.6590675554701586</v>
      </c>
      <c r="AU48" s="18">
        <f t="shared" si="120"/>
        <v>1.7900845157655738</v>
      </c>
      <c r="AV48" s="18">
        <f t="shared" si="120"/>
        <v>1.9656140041714418</v>
      </c>
      <c r="AW48" s="18">
        <f t="shared" si="120"/>
        <v>1.9683414512578001</v>
      </c>
      <c r="AX48" s="18">
        <f t="shared" si="120"/>
        <v>1.8713175354006177</v>
      </c>
      <c r="AZ48" s="68">
        <f t="shared" si="121"/>
        <v>14.108801842017469</v>
      </c>
      <c r="BA48" s="69">
        <f t="shared" si="122"/>
        <v>55.020214474776097</v>
      </c>
      <c r="BB48" s="69">
        <f t="shared" si="123"/>
        <v>69.129016316793567</v>
      </c>
      <c r="BD48" t="str">
        <f t="shared" si="144"/>
        <v>22 Health professionals</v>
      </c>
      <c r="BE48" s="18">
        <f t="shared" si="124"/>
        <v>1.6691173655777987</v>
      </c>
      <c r="BF48" s="18">
        <f t="shared" si="124"/>
        <v>2.0690347580277124</v>
      </c>
      <c r="BG48" s="18">
        <f t="shared" si="124"/>
        <v>2.1055373441641008</v>
      </c>
      <c r="BH48" s="18">
        <f t="shared" si="124"/>
        <v>2.2597495763388404</v>
      </c>
      <c r="BI48" s="18">
        <f t="shared" si="124"/>
        <v>2.4645424953037178</v>
      </c>
      <c r="BK48" s="68">
        <f t="shared" si="125"/>
        <v>18.245893171166717</v>
      </c>
      <c r="BL48" s="69">
        <f t="shared" si="126"/>
        <v>63.030425011278567</v>
      </c>
      <c r="BM48" s="69">
        <f t="shared" si="127"/>
        <v>81.27631818244528</v>
      </c>
      <c r="BO48" t="str">
        <f t="shared" si="145"/>
        <v>22 Health professionals</v>
      </c>
      <c r="BP48" s="18">
        <f t="shared" si="128"/>
        <v>1.2758898132203289</v>
      </c>
      <c r="BQ48" s="18">
        <f t="shared" si="128"/>
        <v>1.4476668363483862</v>
      </c>
      <c r="BR48" s="18">
        <f t="shared" si="128"/>
        <v>1.550124577681754</v>
      </c>
      <c r="BS48" s="18">
        <f t="shared" si="128"/>
        <v>1.599207785295224</v>
      </c>
      <c r="BT48" s="18">
        <f t="shared" si="128"/>
        <v>1.4917590728282393</v>
      </c>
      <c r="BV48" s="68">
        <f t="shared" si="129"/>
        <v>-17.764169312058474</v>
      </c>
      <c r="BW48" s="69">
        <f t="shared" si="130"/>
        <v>45.222408620829711</v>
      </c>
      <c r="BX48" s="69">
        <f t="shared" si="131"/>
        <v>27.458239308771244</v>
      </c>
      <c r="BZ48" t="str">
        <f t="shared" si="146"/>
        <v>22 Health professionals</v>
      </c>
      <c r="CA48" s="18">
        <f t="shared" si="132"/>
        <v>1.1081843020973781</v>
      </c>
      <c r="CB48" s="18">
        <f t="shared" si="132"/>
        <v>1.4908108414885572</v>
      </c>
      <c r="CC48" s="18">
        <f t="shared" si="132"/>
        <v>1.3814281896288134</v>
      </c>
      <c r="CD48" s="18">
        <f t="shared" si="132"/>
        <v>1.5648503911086691</v>
      </c>
      <c r="CE48" s="18">
        <f t="shared" si="132"/>
        <v>1.466421049234331</v>
      </c>
      <c r="CG48" s="68">
        <f t="shared" si="133"/>
        <v>-30.577884755773589</v>
      </c>
      <c r="CH48" s="69">
        <f t="shared" si="134"/>
        <v>40.885969597042262</v>
      </c>
      <c r="CI48" s="69">
        <f t="shared" si="135"/>
        <v>10.308084841268675</v>
      </c>
      <c r="CK48" t="str">
        <f t="shared" si="147"/>
        <v>22 Health professionals</v>
      </c>
      <c r="CL48" s="18">
        <f t="shared" si="136"/>
        <v>0.33935392841500722</v>
      </c>
      <c r="CM48" s="18">
        <f t="shared" si="136"/>
        <v>0.54100392966992195</v>
      </c>
      <c r="CN48" s="18">
        <f t="shared" si="136"/>
        <v>0.62388961797847819</v>
      </c>
      <c r="CO48" s="18">
        <f t="shared" si="136"/>
        <v>1.1970132168816827</v>
      </c>
      <c r="CP48" s="18">
        <f t="shared" si="136"/>
        <v>2.6277218382605372</v>
      </c>
      <c r="CR48" s="68">
        <f t="shared" si="137"/>
        <v>270.31966283197295</v>
      </c>
      <c r="CS48" s="69">
        <f t="shared" si="138"/>
        <v>86.305390278607234</v>
      </c>
      <c r="CT48" s="69">
        <f t="shared" si="139"/>
        <v>356.62505311058015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26.51775763525016</v>
      </c>
      <c r="C49" s="18">
        <f t="shared" si="104"/>
        <v>24.989486323674633</v>
      </c>
      <c r="D49" s="18">
        <f t="shared" si="104"/>
        <v>24.573557141799039</v>
      </c>
      <c r="E49" s="18">
        <f t="shared" si="104"/>
        <v>23.481844401503675</v>
      </c>
      <c r="F49" s="18">
        <f t="shared" si="104"/>
        <v>21.54976024796197</v>
      </c>
      <c r="H49" s="68">
        <f t="shared" si="105"/>
        <v>30.794090082759578</v>
      </c>
      <c r="I49" s="69">
        <f t="shared" si="106"/>
        <v>59.183702512784073</v>
      </c>
      <c r="J49" s="69">
        <f t="shared" si="107"/>
        <v>89.977792595543661</v>
      </c>
      <c r="L49" t="str">
        <f t="shared" si="140"/>
        <v>23 Teaching and other educational professionals</v>
      </c>
      <c r="M49" s="18">
        <f t="shared" si="108"/>
        <v>21.493683215505225</v>
      </c>
      <c r="N49" s="18">
        <f t="shared" si="108"/>
        <v>20.608453799061159</v>
      </c>
      <c r="O49" s="18">
        <f t="shared" si="108"/>
        <v>19.643973986987259</v>
      </c>
      <c r="P49" s="18">
        <f t="shared" si="108"/>
        <v>18.624743714632043</v>
      </c>
      <c r="Q49" s="18">
        <f t="shared" si="108"/>
        <v>16.80156548261715</v>
      </c>
      <c r="S49" s="68">
        <f t="shared" si="109"/>
        <v>27.340270450462473</v>
      </c>
      <c r="T49" s="69">
        <f t="shared" si="110"/>
        <v>61.36049951373257</v>
      </c>
      <c r="U49" s="69">
        <f t="shared" si="111"/>
        <v>88.700769964195061</v>
      </c>
      <c r="W49" t="str">
        <f t="shared" si="141"/>
        <v>23 Teaching and other educational professionals</v>
      </c>
      <c r="X49" s="18">
        <f t="shared" si="112"/>
        <v>7.2901211594712061</v>
      </c>
      <c r="Y49" s="18">
        <f t="shared" si="112"/>
        <v>6.2560173965532622</v>
      </c>
      <c r="Z49" s="18">
        <f t="shared" si="112"/>
        <v>6.1418778477685834</v>
      </c>
      <c r="AA49" s="18">
        <f t="shared" si="112"/>
        <v>5.0775124790180159</v>
      </c>
      <c r="AB49" s="18">
        <f t="shared" si="112"/>
        <v>3.8522669922235027</v>
      </c>
      <c r="AD49" s="68">
        <f t="shared" si="113"/>
        <v>-21.396126775458534</v>
      </c>
      <c r="AE49" s="69">
        <f t="shared" si="114"/>
        <v>45.161931516789089</v>
      </c>
      <c r="AF49" s="69">
        <f t="shared" si="115"/>
        <v>23.765804741330555</v>
      </c>
      <c r="AH49" t="str">
        <f t="shared" si="142"/>
        <v>23 Teaching and other educational professionals</v>
      </c>
      <c r="AI49" s="18">
        <f t="shared" si="116"/>
        <v>3.2036086683833722</v>
      </c>
      <c r="AJ49" s="18">
        <f t="shared" si="116"/>
        <v>1.9314431932481138</v>
      </c>
      <c r="AK49" s="18">
        <f t="shared" si="116"/>
        <v>1.7114538507429506</v>
      </c>
      <c r="AL49" s="18">
        <f t="shared" si="116"/>
        <v>1.1984051275190202</v>
      </c>
      <c r="AM49" s="18">
        <f t="shared" si="116"/>
        <v>1.0932359531502436</v>
      </c>
      <c r="AO49" s="68">
        <f t="shared" si="117"/>
        <v>-27.815401848487898</v>
      </c>
      <c r="AP49" s="69">
        <f t="shared" si="118"/>
        <v>22.668589498574235</v>
      </c>
      <c r="AQ49" s="69">
        <f t="shared" si="119"/>
        <v>-5.1468123499136631</v>
      </c>
      <c r="AS49" t="str">
        <f t="shared" si="143"/>
        <v>23 Teaching and other educational professionals</v>
      </c>
      <c r="AT49" s="18">
        <f t="shared" si="120"/>
        <v>0.89262305927146435</v>
      </c>
      <c r="AU49" s="18">
        <f t="shared" si="120"/>
        <v>0.82490591525877266</v>
      </c>
      <c r="AV49" s="18">
        <f t="shared" si="120"/>
        <v>0.84092118525933413</v>
      </c>
      <c r="AW49" s="18">
        <f t="shared" si="120"/>
        <v>0.68593343418669916</v>
      </c>
      <c r="AX49" s="18">
        <f t="shared" si="120"/>
        <v>0.54635045202970012</v>
      </c>
      <c r="AZ49" s="68">
        <f t="shared" si="121"/>
        <v>-22.127178816415597</v>
      </c>
      <c r="BA49" s="69">
        <f t="shared" si="122"/>
        <v>40.983551680801291</v>
      </c>
      <c r="BB49" s="69">
        <f t="shared" si="123"/>
        <v>18.856372864385694</v>
      </c>
      <c r="BD49" t="str">
        <f t="shared" si="144"/>
        <v>23 Teaching and other educational professionals</v>
      </c>
      <c r="BE49" s="18">
        <f t="shared" si="124"/>
        <v>0.84092378233136067</v>
      </c>
      <c r="BF49" s="18">
        <f t="shared" si="124"/>
        <v>0.84386539783608827</v>
      </c>
      <c r="BG49" s="18">
        <f t="shared" si="124"/>
        <v>0.91650679657567213</v>
      </c>
      <c r="BH49" s="18">
        <f t="shared" si="124"/>
        <v>0.95776541981775554</v>
      </c>
      <c r="BI49" s="18">
        <f t="shared" si="124"/>
        <v>1.1285177000062157</v>
      </c>
      <c r="BK49" s="68">
        <f t="shared" si="125"/>
        <v>24.389977371303111</v>
      </c>
      <c r="BL49" s="69">
        <f t="shared" si="126"/>
        <v>46.042114229868503</v>
      </c>
      <c r="BM49" s="69">
        <f t="shared" si="127"/>
        <v>70.432091601171606</v>
      </c>
      <c r="BO49" t="str">
        <f t="shared" si="145"/>
        <v>23 Teaching and other educational professionals</v>
      </c>
      <c r="BP49" s="18">
        <f t="shared" si="128"/>
        <v>0.71890326164368246</v>
      </c>
      <c r="BQ49" s="18">
        <f t="shared" si="128"/>
        <v>0.71332630471163472</v>
      </c>
      <c r="BR49" s="18">
        <f t="shared" si="128"/>
        <v>0.78594578952218952</v>
      </c>
      <c r="BS49" s="18">
        <f t="shared" si="128"/>
        <v>0.76990799865608395</v>
      </c>
      <c r="BT49" s="18">
        <f t="shared" si="128"/>
        <v>0.8214397043592232</v>
      </c>
      <c r="BV49" s="68">
        <f t="shared" si="129"/>
        <v>-10.687530666470806</v>
      </c>
      <c r="BW49" s="69">
        <f t="shared" si="130"/>
        <v>42.980691279138277</v>
      </c>
      <c r="BX49" s="69">
        <f t="shared" si="131"/>
        <v>32.293160612667478</v>
      </c>
      <c r="BZ49" t="str">
        <f t="shared" si="146"/>
        <v>23 Teaching and other educational professionals</v>
      </c>
      <c r="CA49" s="18">
        <f t="shared" si="132"/>
        <v>0.68105538608061067</v>
      </c>
      <c r="CB49" s="18">
        <f t="shared" si="132"/>
        <v>0.74855401573181257</v>
      </c>
      <c r="CC49" s="18">
        <f t="shared" si="132"/>
        <v>0.80923322758220428</v>
      </c>
      <c r="CD49" s="18">
        <f t="shared" si="132"/>
        <v>0.94978614235196546</v>
      </c>
      <c r="CE49" s="18">
        <f t="shared" si="132"/>
        <v>1.2446132168064543</v>
      </c>
      <c r="CG49" s="68">
        <f t="shared" si="133"/>
        <v>0.58383080141522969</v>
      </c>
      <c r="CH49" s="69">
        <f t="shared" si="134"/>
        <v>45.971778559244221</v>
      </c>
      <c r="CI49" s="69">
        <f t="shared" si="135"/>
        <v>46.555609360659453</v>
      </c>
      <c r="CK49" t="str">
        <f t="shared" si="147"/>
        <v>23 Teaching and other educational professionals</v>
      </c>
      <c r="CL49" s="18">
        <f t="shared" si="136"/>
        <v>0.33505433793</v>
      </c>
      <c r="CM49" s="18">
        <f t="shared" si="136"/>
        <v>0.45960733828891381</v>
      </c>
      <c r="CN49" s="18">
        <f t="shared" si="136"/>
        <v>0.58083925204913545</v>
      </c>
      <c r="CO49" s="18">
        <f t="shared" si="136"/>
        <v>0.86948760437268868</v>
      </c>
      <c r="CP49" s="18">
        <f t="shared" si="136"/>
        <v>1.1411945157484586</v>
      </c>
      <c r="CR49" s="68">
        <f t="shared" si="137"/>
        <v>72.746341737099144</v>
      </c>
      <c r="CS49" s="69">
        <f t="shared" si="138"/>
        <v>50.459420454662165</v>
      </c>
      <c r="CT49" s="69">
        <f t="shared" si="139"/>
        <v>123.20576219176129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7.6344472246345205</v>
      </c>
      <c r="C50" s="18">
        <f t="shared" si="104"/>
        <v>7.8499788444306304</v>
      </c>
      <c r="D50" s="18">
        <f t="shared" si="104"/>
        <v>8.3804448074102034</v>
      </c>
      <c r="E50" s="18">
        <f t="shared" si="104"/>
        <v>9.1375361624602824</v>
      </c>
      <c r="F50" s="18">
        <f t="shared" si="104"/>
        <v>9.695495971958028</v>
      </c>
      <c r="H50" s="68">
        <f t="shared" si="105"/>
        <v>72.550676143453202</v>
      </c>
      <c r="I50" s="69">
        <f t="shared" si="106"/>
        <v>68.658685901779151</v>
      </c>
      <c r="J50" s="69">
        <f t="shared" si="107"/>
        <v>141.20936204523235</v>
      </c>
      <c r="L50" t="str">
        <f t="shared" si="140"/>
        <v>24 Business, media and public service professionals</v>
      </c>
      <c r="M50" s="18">
        <f t="shared" si="108"/>
        <v>13.387992121062872</v>
      </c>
      <c r="N50" s="18">
        <f t="shared" si="108"/>
        <v>13.935315391268677</v>
      </c>
      <c r="O50" s="18">
        <f t="shared" si="108"/>
        <v>14.114695051845658</v>
      </c>
      <c r="P50" s="18">
        <f t="shared" si="108"/>
        <v>14.558373464038917</v>
      </c>
      <c r="Q50" s="18">
        <f t="shared" si="108"/>
        <v>14.344194566713858</v>
      </c>
      <c r="S50" s="68">
        <f t="shared" si="109"/>
        <v>51.303870249991725</v>
      </c>
      <c r="T50" s="69">
        <f t="shared" si="110"/>
        <v>64.035533764133405</v>
      </c>
      <c r="U50" s="69">
        <f t="shared" si="111"/>
        <v>115.33940401412512</v>
      </c>
      <c r="W50" t="str">
        <f t="shared" si="141"/>
        <v>24 Business, media and public service professionals</v>
      </c>
      <c r="X50" s="18">
        <f t="shared" si="112"/>
        <v>11.560692367503124</v>
      </c>
      <c r="Y50" s="18">
        <f t="shared" si="112"/>
        <v>11.818399177635079</v>
      </c>
      <c r="Z50" s="18">
        <f t="shared" si="112"/>
        <v>12.337044705994158</v>
      </c>
      <c r="AA50" s="18">
        <f t="shared" si="112"/>
        <v>12.749905970614716</v>
      </c>
      <c r="AB50" s="18">
        <f t="shared" si="112"/>
        <v>12.228711351914942</v>
      </c>
      <c r="AD50" s="68">
        <f t="shared" si="113"/>
        <v>24.221937094141591</v>
      </c>
      <c r="AE50" s="69">
        <f t="shared" si="114"/>
        <v>58.698399730926219</v>
      </c>
      <c r="AF50" s="69">
        <f t="shared" si="115"/>
        <v>82.920336825067807</v>
      </c>
      <c r="AH50" t="str">
        <f t="shared" si="142"/>
        <v>24 Business, media and public service professionals</v>
      </c>
      <c r="AI50" s="18">
        <f t="shared" si="116"/>
        <v>4.3180921422044927</v>
      </c>
      <c r="AJ50" s="18">
        <f t="shared" si="116"/>
        <v>4.0851663450771003</v>
      </c>
      <c r="AK50" s="18">
        <f t="shared" si="116"/>
        <v>4.4455385753499952</v>
      </c>
      <c r="AL50" s="18">
        <f t="shared" si="116"/>
        <v>4.3029212615122212</v>
      </c>
      <c r="AM50" s="18">
        <f t="shared" si="116"/>
        <v>4.2027913458768991</v>
      </c>
      <c r="AO50" s="68">
        <f t="shared" si="117"/>
        <v>6.8339476373522707</v>
      </c>
      <c r="AP50" s="69">
        <f t="shared" si="118"/>
        <v>38.332954620874318</v>
      </c>
      <c r="AQ50" s="69">
        <f t="shared" si="119"/>
        <v>45.166902258226585</v>
      </c>
      <c r="AS50" t="str">
        <f t="shared" si="143"/>
        <v>24 Business, media and public service professionals</v>
      </c>
      <c r="AT50" s="18">
        <f t="shared" si="120"/>
        <v>6.5926064187341105</v>
      </c>
      <c r="AU50" s="18">
        <f t="shared" si="120"/>
        <v>6.6335046071217203</v>
      </c>
      <c r="AV50" s="18">
        <f t="shared" si="120"/>
        <v>6.8980284012405413</v>
      </c>
      <c r="AW50" s="18">
        <f t="shared" si="120"/>
        <v>7.2296382693853953</v>
      </c>
      <c r="AX50" s="18">
        <f t="shared" si="120"/>
        <v>7.0543554685423908</v>
      </c>
      <c r="AZ50" s="68">
        <f t="shared" si="121"/>
        <v>22.575100351591715</v>
      </c>
      <c r="BA50" s="69">
        <f t="shared" si="122"/>
        <v>54.684560847537881</v>
      </c>
      <c r="BB50" s="69">
        <f t="shared" si="123"/>
        <v>77.259661199129596</v>
      </c>
      <c r="BD50" t="str">
        <f t="shared" si="144"/>
        <v>24 Business, media and public service professionals</v>
      </c>
      <c r="BE50" s="18">
        <f t="shared" si="124"/>
        <v>3.7639570111128173</v>
      </c>
      <c r="BF50" s="18">
        <f t="shared" si="124"/>
        <v>4.099024771713105</v>
      </c>
      <c r="BG50" s="18">
        <f t="shared" si="124"/>
        <v>4.5379314184316248</v>
      </c>
      <c r="BH50" s="18">
        <f t="shared" si="124"/>
        <v>5.0180898887468652</v>
      </c>
      <c r="BI50" s="18">
        <f t="shared" si="124"/>
        <v>5.4264760992032608</v>
      </c>
      <c r="BK50" s="68">
        <f t="shared" si="125"/>
        <v>20.801595427635615</v>
      </c>
      <c r="BL50" s="69">
        <f t="shared" si="126"/>
        <v>46.209858145023588</v>
      </c>
      <c r="BM50" s="69">
        <f t="shared" si="127"/>
        <v>67.011453572659192</v>
      </c>
      <c r="BO50" t="str">
        <f t="shared" si="145"/>
        <v>24 Business, media and public service professionals</v>
      </c>
      <c r="BP50" s="18">
        <f t="shared" si="128"/>
        <v>2.7661655634221636</v>
      </c>
      <c r="BQ50" s="18">
        <f t="shared" si="128"/>
        <v>3.0071198047838927</v>
      </c>
      <c r="BR50" s="18">
        <f t="shared" si="128"/>
        <v>3.242582638279496</v>
      </c>
      <c r="BS50" s="18">
        <f t="shared" si="128"/>
        <v>3.4298206577477544</v>
      </c>
      <c r="BT50" s="18">
        <f t="shared" si="128"/>
        <v>3.5345680075350812</v>
      </c>
      <c r="BV50" s="68">
        <f t="shared" si="129"/>
        <v>-6.8518385647598619</v>
      </c>
      <c r="BW50" s="69">
        <f t="shared" si="130"/>
        <v>39.817567307307137</v>
      </c>
      <c r="BX50" s="69">
        <f t="shared" si="131"/>
        <v>32.96572874254727</v>
      </c>
      <c r="BZ50" t="str">
        <f t="shared" si="146"/>
        <v>24 Business, media and public service professionals</v>
      </c>
      <c r="CA50" s="18">
        <f t="shared" si="132"/>
        <v>2.5215497470280623</v>
      </c>
      <c r="CB50" s="18">
        <f t="shared" si="132"/>
        <v>2.8821400425276678</v>
      </c>
      <c r="CC50" s="18">
        <f t="shared" si="132"/>
        <v>3.2320224046985211</v>
      </c>
      <c r="CD50" s="18">
        <f t="shared" si="132"/>
        <v>3.6521984387449629</v>
      </c>
      <c r="CE50" s="18">
        <f t="shared" si="132"/>
        <v>3.7742629083407779</v>
      </c>
      <c r="CG50" s="68">
        <f t="shared" si="133"/>
        <v>-23.629566345025584</v>
      </c>
      <c r="CH50" s="69">
        <f t="shared" si="134"/>
        <v>36.067472947528508</v>
      </c>
      <c r="CI50" s="69">
        <f t="shared" si="135"/>
        <v>12.437906602502926</v>
      </c>
      <c r="CK50" t="str">
        <f t="shared" si="147"/>
        <v>24 Business, media and public service professionals</v>
      </c>
      <c r="CL50" s="18">
        <f t="shared" si="136"/>
        <v>1.5355041737670621</v>
      </c>
      <c r="CM50" s="18">
        <f t="shared" si="136"/>
        <v>1.9528028606373995</v>
      </c>
      <c r="CN50" s="18">
        <f t="shared" si="136"/>
        <v>2.2971868427846562</v>
      </c>
      <c r="CO50" s="18">
        <f t="shared" si="136"/>
        <v>3.2656035936655003</v>
      </c>
      <c r="CP50" s="18">
        <f t="shared" si="136"/>
        <v>5.2194441594489893</v>
      </c>
      <c r="CR50" s="68">
        <f t="shared" si="137"/>
        <v>99.771290955738195</v>
      </c>
      <c r="CS50" s="69">
        <f t="shared" si="138"/>
        <v>48.060381124711668</v>
      </c>
      <c r="CT50" s="69">
        <f t="shared" si="139"/>
        <v>147.83167208044986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2.2554160238370509</v>
      </c>
      <c r="C51" s="18">
        <f t="shared" si="104"/>
        <v>2.57976562362213</v>
      </c>
      <c r="D51" s="18">
        <f t="shared" si="104"/>
        <v>2.6885020543688967</v>
      </c>
      <c r="E51" s="18">
        <f t="shared" si="104"/>
        <v>2.5051774443043189</v>
      </c>
      <c r="F51" s="18">
        <f t="shared" si="104"/>
        <v>2.8311180126087887</v>
      </c>
      <c r="H51" s="68">
        <f t="shared" si="105"/>
        <v>57.058449459346683</v>
      </c>
      <c r="I51" s="69">
        <f t="shared" si="106"/>
        <v>58.753480152818902</v>
      </c>
      <c r="J51" s="69">
        <f t="shared" si="107"/>
        <v>115.8119296121656</v>
      </c>
      <c r="L51" t="str">
        <f t="shared" si="140"/>
        <v>31 Science, engineering and technology associate professionals</v>
      </c>
      <c r="M51" s="18">
        <f t="shared" si="108"/>
        <v>1.8099174039000676</v>
      </c>
      <c r="N51" s="18">
        <f t="shared" si="108"/>
        <v>1.9031653346939645</v>
      </c>
      <c r="O51" s="18">
        <f t="shared" si="108"/>
        <v>2.1056459766079443</v>
      </c>
      <c r="P51" s="18">
        <f t="shared" si="108"/>
        <v>1.7634943197240245</v>
      </c>
      <c r="Q51" s="18">
        <f t="shared" si="108"/>
        <v>1.7968291224869843</v>
      </c>
      <c r="S51" s="68">
        <f t="shared" si="109"/>
        <v>27.047695664457027</v>
      </c>
      <c r="T51" s="69">
        <f t="shared" si="110"/>
        <v>47.613524484592631</v>
      </c>
      <c r="U51" s="69">
        <f t="shared" si="111"/>
        <v>74.661220149049655</v>
      </c>
      <c r="W51" t="str">
        <f t="shared" si="141"/>
        <v>31 Science, engineering and technology associate professionals</v>
      </c>
      <c r="X51" s="18">
        <f t="shared" si="112"/>
        <v>2.0163928944809593</v>
      </c>
      <c r="Y51" s="18">
        <f t="shared" si="112"/>
        <v>2.151906521576076</v>
      </c>
      <c r="Z51" s="18">
        <f t="shared" si="112"/>
        <v>2.2407198275030011</v>
      </c>
      <c r="AA51" s="18">
        <f t="shared" si="112"/>
        <v>1.8942349761562887</v>
      </c>
      <c r="AB51" s="18">
        <f t="shared" si="112"/>
        <v>1.8116216019678908</v>
      </c>
      <c r="AD51" s="68">
        <f t="shared" si="113"/>
        <v>1.3231482096456975</v>
      </c>
      <c r="AE51" s="69">
        <f t="shared" si="114"/>
        <v>43.128436723404207</v>
      </c>
      <c r="AF51" s="69">
        <f t="shared" si="115"/>
        <v>44.451584933049901</v>
      </c>
      <c r="AH51" t="str">
        <f t="shared" si="142"/>
        <v>31 Science, engineering and technology associate professionals</v>
      </c>
      <c r="AI51" s="18">
        <f t="shared" si="116"/>
        <v>1.1630542509200439</v>
      </c>
      <c r="AJ51" s="18">
        <f t="shared" si="116"/>
        <v>1.3590059233067129</v>
      </c>
      <c r="AK51" s="18">
        <f t="shared" si="116"/>
        <v>1.5166721208450546</v>
      </c>
      <c r="AL51" s="18">
        <f t="shared" si="116"/>
        <v>1.5090428306909118</v>
      </c>
      <c r="AM51" s="18">
        <f t="shared" si="116"/>
        <v>1.7366795244742981</v>
      </c>
      <c r="AO51" s="68">
        <f t="shared" si="117"/>
        <v>29.396881667019009</v>
      </c>
      <c r="AP51" s="69">
        <f t="shared" si="118"/>
        <v>52.700567000012263</v>
      </c>
      <c r="AQ51" s="69">
        <f t="shared" si="119"/>
        <v>82.097448667031273</v>
      </c>
      <c r="AS51" t="str">
        <f t="shared" si="143"/>
        <v>31 Science, engineering and technology associate professionals</v>
      </c>
      <c r="AT51" s="18">
        <f t="shared" si="120"/>
        <v>3.2718712845282036</v>
      </c>
      <c r="AU51" s="18">
        <f t="shared" si="120"/>
        <v>3.3695331095943386</v>
      </c>
      <c r="AV51" s="18">
        <f t="shared" si="120"/>
        <v>3.5206748089892477</v>
      </c>
      <c r="AW51" s="18">
        <f t="shared" si="120"/>
        <v>2.8124960171865889</v>
      </c>
      <c r="AX51" s="18">
        <f t="shared" si="120"/>
        <v>2.4646845747914181</v>
      </c>
      <c r="AZ51" s="68">
        <f t="shared" si="121"/>
        <v>-16.091621245083886</v>
      </c>
      <c r="BA51" s="69">
        <f t="shared" si="122"/>
        <v>32.889542986072833</v>
      </c>
      <c r="BB51" s="69">
        <f t="shared" si="123"/>
        <v>16.797921740988947</v>
      </c>
      <c r="BD51" t="str">
        <f t="shared" si="144"/>
        <v>31 Science, engineering and technology associate professionals</v>
      </c>
      <c r="BE51" s="18">
        <f t="shared" si="124"/>
        <v>1.3375207850859703</v>
      </c>
      <c r="BF51" s="18">
        <f t="shared" si="124"/>
        <v>1.3415992724478056</v>
      </c>
      <c r="BG51" s="18">
        <f t="shared" si="124"/>
        <v>1.5024818907205593</v>
      </c>
      <c r="BH51" s="18">
        <f t="shared" si="124"/>
        <v>1.0968881777393578</v>
      </c>
      <c r="BI51" s="18">
        <f t="shared" si="124"/>
        <v>0.82905432602491425</v>
      </c>
      <c r="BK51" s="68">
        <f t="shared" si="125"/>
        <v>-44.257499389923041</v>
      </c>
      <c r="BL51" s="69">
        <f t="shared" si="126"/>
        <v>24.492764465566765</v>
      </c>
      <c r="BM51" s="69">
        <f t="shared" si="127"/>
        <v>-19.764734924356276</v>
      </c>
      <c r="BO51" t="str">
        <f t="shared" si="145"/>
        <v>31 Science, engineering and technology associate professionals</v>
      </c>
      <c r="BP51" s="18">
        <f t="shared" si="128"/>
        <v>1.0147172750981959</v>
      </c>
      <c r="BQ51" s="18">
        <f t="shared" si="128"/>
        <v>1.1704392236265622</v>
      </c>
      <c r="BR51" s="18">
        <f t="shared" si="128"/>
        <v>1.3184675270567217</v>
      </c>
      <c r="BS51" s="18">
        <f t="shared" si="128"/>
        <v>1.1550698548894009</v>
      </c>
      <c r="BT51" s="18">
        <f t="shared" si="128"/>
        <v>1.2677708024563539</v>
      </c>
      <c r="BV51" s="68">
        <f t="shared" si="129"/>
        <v>-17.832456082484001</v>
      </c>
      <c r="BW51" s="69">
        <f t="shared" si="130"/>
        <v>32.352602350895033</v>
      </c>
      <c r="BX51" s="69">
        <f t="shared" si="131"/>
        <v>14.520146268411031</v>
      </c>
      <c r="BZ51" t="str">
        <f t="shared" si="146"/>
        <v>31 Science, engineering and technology associate professionals</v>
      </c>
      <c r="CA51" s="18">
        <f t="shared" si="132"/>
        <v>1.1562907760044252</v>
      </c>
      <c r="CB51" s="18">
        <f t="shared" si="132"/>
        <v>1.3130671295991327</v>
      </c>
      <c r="CC51" s="18">
        <f t="shared" si="132"/>
        <v>1.6021314453414093</v>
      </c>
      <c r="CD51" s="18">
        <f t="shared" si="132"/>
        <v>1.5372680824435834</v>
      </c>
      <c r="CE51" s="18">
        <f t="shared" si="132"/>
        <v>1.9639433632861782</v>
      </c>
      <c r="CG51" s="68">
        <f t="shared" si="133"/>
        <v>-19.832510210371161</v>
      </c>
      <c r="CH51" s="69">
        <f t="shared" si="134"/>
        <v>29.98202126407179</v>
      </c>
      <c r="CI51" s="69">
        <f t="shared" si="135"/>
        <v>10.149511053700628</v>
      </c>
      <c r="CK51" t="str">
        <f t="shared" si="147"/>
        <v>31 Science, engineering and technology associate professionals</v>
      </c>
      <c r="CL51" s="18">
        <f t="shared" si="136"/>
        <v>0.61263802756918573</v>
      </c>
      <c r="CM51" s="18">
        <f t="shared" si="136"/>
        <v>0.85354052386480972</v>
      </c>
      <c r="CN51" s="18">
        <f t="shared" si="136"/>
        <v>1.1617193828951879</v>
      </c>
      <c r="CO51" s="18">
        <f t="shared" si="136"/>
        <v>1.5807262381237517</v>
      </c>
      <c r="CP51" s="18">
        <f t="shared" si="136"/>
        <v>3.1172833483399955</v>
      </c>
      <c r="CR51" s="68">
        <f t="shared" si="137"/>
        <v>135.9283795793481</v>
      </c>
      <c r="CS51" s="69">
        <f t="shared" si="138"/>
        <v>55.32103927234602</v>
      </c>
      <c r="CT51" s="69">
        <f t="shared" si="139"/>
        <v>191.24941885169409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0.62447059080169376</v>
      </c>
      <c r="C52" s="18">
        <f t="shared" si="104"/>
        <v>0.63033381829512769</v>
      </c>
      <c r="D52" s="18">
        <f t="shared" si="104"/>
        <v>0.57111561865005822</v>
      </c>
      <c r="E52" s="18">
        <f t="shared" si="104"/>
        <v>0.63351482191847019</v>
      </c>
      <c r="F52" s="18">
        <f t="shared" si="104"/>
        <v>0.6823240413456314</v>
      </c>
      <c r="H52" s="68">
        <f t="shared" si="105"/>
        <v>78.188774851287377</v>
      </c>
      <c r="I52" s="69">
        <f t="shared" si="106"/>
        <v>86.630441641992519</v>
      </c>
      <c r="J52" s="69">
        <f t="shared" si="107"/>
        <v>164.8192164932799</v>
      </c>
      <c r="L52" t="str">
        <f t="shared" si="140"/>
        <v>32 Health and social care associate professionals</v>
      </c>
      <c r="M52" s="18">
        <f t="shared" si="108"/>
        <v>1.7288584114209398</v>
      </c>
      <c r="N52" s="18">
        <f t="shared" si="108"/>
        <v>1.8693457976069718</v>
      </c>
      <c r="O52" s="18">
        <f t="shared" si="108"/>
        <v>1.8143742803320813</v>
      </c>
      <c r="P52" s="18">
        <f t="shared" si="108"/>
        <v>1.8557516833425138</v>
      </c>
      <c r="Q52" s="18">
        <f t="shared" si="108"/>
        <v>1.9007106812013272</v>
      </c>
      <c r="S52" s="68">
        <f t="shared" si="109"/>
        <v>55.967641063622288</v>
      </c>
      <c r="T52" s="69">
        <f t="shared" si="110"/>
        <v>76.034811720732549</v>
      </c>
      <c r="U52" s="69">
        <f t="shared" si="111"/>
        <v>132.00245278435486</v>
      </c>
      <c r="W52" t="str">
        <f t="shared" si="141"/>
        <v>32 Health and social care associate professionals</v>
      </c>
      <c r="X52" s="18">
        <f t="shared" si="112"/>
        <v>2.4707197998716448</v>
      </c>
      <c r="Y52" s="18">
        <f t="shared" si="112"/>
        <v>2.705717663675935</v>
      </c>
      <c r="Z52" s="18">
        <f t="shared" si="112"/>
        <v>2.7159499231848483</v>
      </c>
      <c r="AA52" s="18">
        <f t="shared" si="112"/>
        <v>2.7907423512326135</v>
      </c>
      <c r="AB52" s="18">
        <f t="shared" si="112"/>
        <v>2.8807674785940942</v>
      </c>
      <c r="AD52" s="68">
        <f t="shared" si="113"/>
        <v>32.927607826659575</v>
      </c>
      <c r="AE52" s="69">
        <f t="shared" si="114"/>
        <v>73.175928075943503</v>
      </c>
      <c r="AF52" s="69">
        <f t="shared" si="115"/>
        <v>106.10353590260306</v>
      </c>
      <c r="AH52" t="str">
        <f t="shared" si="142"/>
        <v>32 Health and social care associate professionals</v>
      </c>
      <c r="AI52" s="18">
        <f t="shared" si="116"/>
        <v>5.5735986917633928</v>
      </c>
      <c r="AJ52" s="18">
        <f t="shared" si="116"/>
        <v>4.8636283793656272</v>
      </c>
      <c r="AK52" s="18">
        <f t="shared" si="116"/>
        <v>4.6210596171484504</v>
      </c>
      <c r="AL52" s="18">
        <f t="shared" si="116"/>
        <v>3.3433758692757936</v>
      </c>
      <c r="AM52" s="18">
        <f t="shared" si="116"/>
        <v>1.8233156584535855</v>
      </c>
      <c r="AO52" s="68">
        <f t="shared" si="117"/>
        <v>-55.412192203099295</v>
      </c>
      <c r="AP52" s="69">
        <f t="shared" si="118"/>
        <v>28.594630369534574</v>
      </c>
      <c r="AQ52" s="69">
        <f t="shared" si="119"/>
        <v>-26.817561833564728</v>
      </c>
      <c r="AS52" t="str">
        <f t="shared" si="143"/>
        <v>32 Health and social care associate professionals</v>
      </c>
      <c r="AT52" s="18">
        <f t="shared" si="120"/>
        <v>1.3316320234642591</v>
      </c>
      <c r="AU52" s="18">
        <f t="shared" si="120"/>
        <v>1.3865820942669442</v>
      </c>
      <c r="AV52" s="18">
        <f t="shared" si="120"/>
        <v>1.5409851415084679</v>
      </c>
      <c r="AW52" s="18">
        <f t="shared" si="120"/>
        <v>1.4224703204320628</v>
      </c>
      <c r="AX52" s="18">
        <f t="shared" si="120"/>
        <v>1.3683567463622517</v>
      </c>
      <c r="AZ52" s="68">
        <f t="shared" si="121"/>
        <v>6.4316468578429795</v>
      </c>
      <c r="BA52" s="69">
        <f t="shared" si="122"/>
        <v>56.780848568873132</v>
      </c>
      <c r="BB52" s="69">
        <f t="shared" si="123"/>
        <v>63.21249542671611</v>
      </c>
      <c r="BD52" t="str">
        <f t="shared" si="144"/>
        <v>32 Health and social care associate professionals</v>
      </c>
      <c r="BE52" s="18">
        <f t="shared" si="124"/>
        <v>1.3169416370176579</v>
      </c>
      <c r="BF52" s="18">
        <f t="shared" si="124"/>
        <v>1.6055522955867101</v>
      </c>
      <c r="BG52" s="18">
        <f t="shared" si="124"/>
        <v>1.6783458118633476</v>
      </c>
      <c r="BH52" s="18">
        <f t="shared" si="124"/>
        <v>1.6698770182278302</v>
      </c>
      <c r="BI52" s="18">
        <f t="shared" si="124"/>
        <v>1.9266575788101143</v>
      </c>
      <c r="BK52" s="68">
        <f t="shared" si="125"/>
        <v>15.967365108360749</v>
      </c>
      <c r="BL52" s="69">
        <f t="shared" si="126"/>
        <v>62.292736184085143</v>
      </c>
      <c r="BM52" s="69">
        <f t="shared" si="127"/>
        <v>78.260101292445896</v>
      </c>
      <c r="BO52" t="str">
        <f t="shared" si="145"/>
        <v>32 Health and social care associate professionals</v>
      </c>
      <c r="BP52" s="18">
        <f t="shared" si="128"/>
        <v>1.0826302941976016</v>
      </c>
      <c r="BQ52" s="18">
        <f t="shared" si="128"/>
        <v>1.1820574497903622</v>
      </c>
      <c r="BR52" s="18">
        <f t="shared" si="128"/>
        <v>1.2829435946011292</v>
      </c>
      <c r="BS52" s="18">
        <f t="shared" si="128"/>
        <v>1.230138674925344</v>
      </c>
      <c r="BT52" s="18">
        <f t="shared" si="128"/>
        <v>1.2003758419109107</v>
      </c>
      <c r="BV52" s="68">
        <f t="shared" si="129"/>
        <v>-20.046278751906335</v>
      </c>
      <c r="BW52" s="69">
        <f t="shared" si="130"/>
        <v>45.974948699990101</v>
      </c>
      <c r="BX52" s="69">
        <f t="shared" si="131"/>
        <v>25.928669948083758</v>
      </c>
      <c r="BZ52" t="str">
        <f t="shared" si="146"/>
        <v>32 Health and social care associate professionals</v>
      </c>
      <c r="CA52" s="18">
        <f t="shared" si="132"/>
        <v>0.64550568165277411</v>
      </c>
      <c r="CB52" s="18">
        <f t="shared" si="132"/>
        <v>0.67355235787941836</v>
      </c>
      <c r="CC52" s="18">
        <f t="shared" si="132"/>
        <v>0.64885709159413241</v>
      </c>
      <c r="CD52" s="18">
        <f t="shared" si="132"/>
        <v>0.62866912925987206</v>
      </c>
      <c r="CE52" s="18">
        <f t="shared" si="132"/>
        <v>0.57804496232136049</v>
      </c>
      <c r="CG52" s="68">
        <f t="shared" si="133"/>
        <v>-41.738718182339987</v>
      </c>
      <c r="CH52" s="69">
        <f t="shared" si="134"/>
        <v>35.358915871996828</v>
      </c>
      <c r="CI52" s="69">
        <f t="shared" si="135"/>
        <v>-6.3798023103431651</v>
      </c>
      <c r="CK52" t="str">
        <f t="shared" si="147"/>
        <v>32 Health and social care associate professionals</v>
      </c>
      <c r="CL52" s="18">
        <f t="shared" si="136"/>
        <v>0.25604341140537085</v>
      </c>
      <c r="CM52" s="18">
        <f t="shared" si="136"/>
        <v>0.32543644589792742</v>
      </c>
      <c r="CN52" s="18">
        <f t="shared" si="136"/>
        <v>0.39066130876892324</v>
      </c>
      <c r="CO52" s="18">
        <f t="shared" si="136"/>
        <v>0.6217951621004415</v>
      </c>
      <c r="CP52" s="18">
        <f t="shared" si="136"/>
        <v>1.3148445414085195</v>
      </c>
      <c r="CR52" s="68">
        <f t="shared" si="137"/>
        <v>195.92329068669784</v>
      </c>
      <c r="CS52" s="69">
        <f t="shared" si="138"/>
        <v>74.049786273853186</v>
      </c>
      <c r="CT52" s="69">
        <f t="shared" si="139"/>
        <v>269.97307696055105</v>
      </c>
    </row>
    <row r="53" spans="1:98" x14ac:dyDescent="0.2">
      <c r="A53" t="str">
        <f t="shared" si="103"/>
        <v>33 Protective service occupations</v>
      </c>
      <c r="B53" s="18">
        <f t="shared" si="104"/>
        <v>0.30584588733758061</v>
      </c>
      <c r="C53" s="18">
        <f t="shared" si="104"/>
        <v>0.25497663841344265</v>
      </c>
      <c r="D53" s="18">
        <f t="shared" si="104"/>
        <v>0.27413344429331904</v>
      </c>
      <c r="E53" s="18">
        <f t="shared" si="104"/>
        <v>0.3327116184778649</v>
      </c>
      <c r="F53" s="18">
        <f t="shared" si="104"/>
        <v>0.39582064428546682</v>
      </c>
      <c r="H53" s="68">
        <f t="shared" si="105"/>
        <v>115.35260226230642</v>
      </c>
      <c r="I53" s="69">
        <f t="shared" si="106"/>
        <v>57.102297975159942</v>
      </c>
      <c r="J53" s="69">
        <f t="shared" si="107"/>
        <v>172.45490023746635</v>
      </c>
      <c r="L53" t="str">
        <f t="shared" si="140"/>
        <v>33 Protective service occupations</v>
      </c>
      <c r="M53" s="18">
        <f t="shared" si="108"/>
        <v>0.738289822127702</v>
      </c>
      <c r="N53" s="18">
        <f t="shared" si="108"/>
        <v>0.6564708587657373</v>
      </c>
      <c r="O53" s="18">
        <f t="shared" si="108"/>
        <v>0.75095406964062583</v>
      </c>
      <c r="P53" s="18">
        <f t="shared" si="108"/>
        <v>0.89158677408275133</v>
      </c>
      <c r="Q53" s="18">
        <f t="shared" si="108"/>
        <v>1.0890576425007787</v>
      </c>
      <c r="S53" s="68">
        <f t="shared" si="109"/>
        <v>115.91502316203979</v>
      </c>
      <c r="T53" s="69">
        <f t="shared" si="110"/>
        <v>53.398036402966753</v>
      </c>
      <c r="U53" s="69">
        <f t="shared" si="111"/>
        <v>169.31305956500654</v>
      </c>
      <c r="W53" t="str">
        <f t="shared" si="141"/>
        <v>33 Protective service occupations</v>
      </c>
      <c r="X53" s="18">
        <f t="shared" si="112"/>
        <v>1.5558989338853852</v>
      </c>
      <c r="Y53" s="18">
        <f t="shared" si="112"/>
        <v>1.5277467744912299</v>
      </c>
      <c r="Z53" s="18">
        <f t="shared" si="112"/>
        <v>1.6745297793543379</v>
      </c>
      <c r="AA53" s="18">
        <f t="shared" si="112"/>
        <v>2.0390071461549573</v>
      </c>
      <c r="AB53" s="18">
        <f t="shared" si="112"/>
        <v>2.4408695577216357</v>
      </c>
      <c r="AD53" s="68">
        <f t="shared" si="113"/>
        <v>82.675555819437989</v>
      </c>
      <c r="AE53" s="69">
        <f t="shared" si="114"/>
        <v>62.123138904368261</v>
      </c>
      <c r="AF53" s="69">
        <f t="shared" si="115"/>
        <v>144.79869472380628</v>
      </c>
      <c r="AH53" t="str">
        <f t="shared" si="142"/>
        <v>33 Protective service occupations</v>
      </c>
      <c r="AI53" s="18">
        <f t="shared" si="116"/>
        <v>1.3975371146313535</v>
      </c>
      <c r="AJ53" s="18">
        <f t="shared" si="116"/>
        <v>1.4055002798758591</v>
      </c>
      <c r="AK53" s="18">
        <f t="shared" si="116"/>
        <v>1.5506183233257285</v>
      </c>
      <c r="AL53" s="18">
        <f t="shared" si="116"/>
        <v>1.9365527196828145</v>
      </c>
      <c r="AM53" s="18">
        <f t="shared" si="116"/>
        <v>2.2953787125996525</v>
      </c>
      <c r="AO53" s="68">
        <f t="shared" si="117"/>
        <v>67.280480852236892</v>
      </c>
      <c r="AP53" s="69">
        <f t="shared" si="118"/>
        <v>51.968408669708012</v>
      </c>
      <c r="AQ53" s="69">
        <f t="shared" si="119"/>
        <v>119.2488895219449</v>
      </c>
      <c r="AS53" t="str">
        <f t="shared" si="143"/>
        <v>33 Protective service occupations</v>
      </c>
      <c r="AT53" s="18">
        <f t="shared" si="120"/>
        <v>1.4004776822178933</v>
      </c>
      <c r="AU53" s="18">
        <f t="shared" si="120"/>
        <v>1.1383020565201902</v>
      </c>
      <c r="AV53" s="18">
        <f t="shared" si="120"/>
        <v>1.2098787684959471</v>
      </c>
      <c r="AW53" s="18">
        <f t="shared" si="120"/>
        <v>1.3023807687626245</v>
      </c>
      <c r="AX53" s="18">
        <f t="shared" si="120"/>
        <v>1.3059519237156754</v>
      </c>
      <c r="AZ53" s="68">
        <f t="shared" si="121"/>
        <v>29.376449793231462</v>
      </c>
      <c r="BA53" s="69">
        <f t="shared" si="122"/>
        <v>42.969622909556023</v>
      </c>
      <c r="BB53" s="69">
        <f t="shared" si="123"/>
        <v>72.346072702787481</v>
      </c>
      <c r="BD53" t="str">
        <f t="shared" si="144"/>
        <v>33 Protective service occupations</v>
      </c>
      <c r="BE53" s="18">
        <f t="shared" si="124"/>
        <v>1.3563342219405308</v>
      </c>
      <c r="BF53" s="18">
        <f t="shared" si="124"/>
        <v>1.1453777499182634</v>
      </c>
      <c r="BG53" s="18">
        <f t="shared" si="124"/>
        <v>1.2129080599810396</v>
      </c>
      <c r="BH53" s="18">
        <f t="shared" si="124"/>
        <v>1.3689409393134686</v>
      </c>
      <c r="BI53" s="18">
        <f t="shared" si="124"/>
        <v>1.3446390933740155</v>
      </c>
      <c r="BK53" s="68">
        <f t="shared" si="125"/>
        <v>11.992916653639721</v>
      </c>
      <c r="BL53" s="69">
        <f t="shared" si="126"/>
        <v>28.115055781071561</v>
      </c>
      <c r="BM53" s="69">
        <f t="shared" si="127"/>
        <v>40.107972434711286</v>
      </c>
      <c r="BO53" t="str">
        <f t="shared" si="145"/>
        <v>33 Protective service occupations</v>
      </c>
      <c r="BP53" s="18">
        <f t="shared" si="128"/>
        <v>1.4573281814931811</v>
      </c>
      <c r="BQ53" s="18">
        <f t="shared" si="128"/>
        <v>1.4036773730326073</v>
      </c>
      <c r="BR53" s="18">
        <f t="shared" si="128"/>
        <v>1.458880061103083</v>
      </c>
      <c r="BS53" s="18">
        <f t="shared" si="128"/>
        <v>1.6682341090502848</v>
      </c>
      <c r="BT53" s="18">
        <f t="shared" si="128"/>
        <v>1.6620129754348629</v>
      </c>
      <c r="BV53" s="68">
        <f t="shared" si="129"/>
        <v>-2.6482373350169777</v>
      </c>
      <c r="BW53" s="69">
        <f t="shared" si="130"/>
        <v>31.240611129096468</v>
      </c>
      <c r="BX53" s="69">
        <f t="shared" si="131"/>
        <v>28.592373794079489</v>
      </c>
      <c r="BZ53" t="str">
        <f t="shared" si="146"/>
        <v>33 Protective service occupations</v>
      </c>
      <c r="CA53" s="18">
        <f t="shared" si="132"/>
        <v>1.2349774540960634</v>
      </c>
      <c r="CB53" s="18">
        <f t="shared" si="132"/>
        <v>1.1935072953278774</v>
      </c>
      <c r="CC53" s="18">
        <f t="shared" si="132"/>
        <v>1.3454065210943515</v>
      </c>
      <c r="CD53" s="18">
        <f t="shared" si="132"/>
        <v>1.6679079671798422</v>
      </c>
      <c r="CE53" s="18">
        <f t="shared" si="132"/>
        <v>1.9296684456114055</v>
      </c>
      <c r="CG53" s="68">
        <f t="shared" si="133"/>
        <v>-6.2013393423138892</v>
      </c>
      <c r="CH53" s="69">
        <f t="shared" si="134"/>
        <v>38.860092842799837</v>
      </c>
      <c r="CI53" s="69">
        <f t="shared" si="135"/>
        <v>32.65875350048595</v>
      </c>
      <c r="CK53" t="str">
        <f t="shared" si="147"/>
        <v>33 Protective service occupations</v>
      </c>
      <c r="CL53" s="18">
        <f t="shared" si="136"/>
        <v>0.56668093635759675</v>
      </c>
      <c r="CM53" s="18">
        <f t="shared" si="136"/>
        <v>0.4913630357439242</v>
      </c>
      <c r="CN53" s="18">
        <f t="shared" si="136"/>
        <v>0.54332592921761103</v>
      </c>
      <c r="CO53" s="18">
        <f t="shared" si="136"/>
        <v>0.39009920154443095</v>
      </c>
      <c r="CP53" s="18">
        <f t="shared" si="136"/>
        <v>0.41514399672199903</v>
      </c>
      <c r="CR53" s="68">
        <f t="shared" si="137"/>
        <v>-32.819462947979915</v>
      </c>
      <c r="CS53" s="69">
        <f t="shared" si="138"/>
        <v>14.204811440707186</v>
      </c>
      <c r="CT53" s="69">
        <f t="shared" si="139"/>
        <v>-18.614651507272736</v>
      </c>
    </row>
    <row r="54" spans="1:98" x14ac:dyDescent="0.2">
      <c r="A54" t="str">
        <f t="shared" si="103"/>
        <v>34 Culture, media and sports occupations</v>
      </c>
      <c r="B54" s="18">
        <f t="shared" si="104"/>
        <v>1.8716743868566672</v>
      </c>
      <c r="C54" s="18">
        <f t="shared" si="104"/>
        <v>1.8175689307638243</v>
      </c>
      <c r="D54" s="18">
        <f t="shared" si="104"/>
        <v>1.8482911739123531</v>
      </c>
      <c r="E54" s="18">
        <f t="shared" si="104"/>
        <v>1.7610443566991583</v>
      </c>
      <c r="F54" s="18">
        <f t="shared" si="104"/>
        <v>1.7273780184456931</v>
      </c>
      <c r="H54" s="68">
        <f t="shared" si="105"/>
        <v>39.389706763150741</v>
      </c>
      <c r="I54" s="69">
        <f t="shared" si="106"/>
        <v>64.046876408525904</v>
      </c>
      <c r="J54" s="69">
        <f t="shared" si="107"/>
        <v>103.43658317167666</v>
      </c>
      <c r="L54" t="str">
        <f t="shared" si="140"/>
        <v>34 Culture, media and sports occupations</v>
      </c>
      <c r="M54" s="18">
        <f t="shared" si="108"/>
        <v>4.2498877121415486</v>
      </c>
      <c r="N54" s="18">
        <f t="shared" si="108"/>
        <v>3.6344699644778609</v>
      </c>
      <c r="O54" s="18">
        <f t="shared" si="108"/>
        <v>4.1233928408338523</v>
      </c>
      <c r="P54" s="18">
        <f t="shared" si="108"/>
        <v>3.8632511474250313</v>
      </c>
      <c r="Q54" s="18">
        <f t="shared" si="108"/>
        <v>3.8510651039520538</v>
      </c>
      <c r="S54" s="68">
        <f t="shared" si="109"/>
        <v>39.050167839225722</v>
      </c>
      <c r="T54" s="69">
        <f t="shared" si="110"/>
        <v>61.64209189384794</v>
      </c>
      <c r="U54" s="69">
        <f t="shared" si="111"/>
        <v>100.69225973307367</v>
      </c>
      <c r="W54" t="str">
        <f t="shared" si="141"/>
        <v>34 Culture, media and sports occupations</v>
      </c>
      <c r="X54" s="18">
        <f t="shared" si="112"/>
        <v>4.4620804963441714</v>
      </c>
      <c r="Y54" s="18">
        <f t="shared" si="112"/>
        <v>3.8510121061995637</v>
      </c>
      <c r="Z54" s="18">
        <f t="shared" si="112"/>
        <v>3.9888458968447447</v>
      </c>
      <c r="AA54" s="18">
        <f t="shared" si="112"/>
        <v>3.6208948921161972</v>
      </c>
      <c r="AB54" s="18">
        <f t="shared" si="112"/>
        <v>3.3962645736059436</v>
      </c>
      <c r="AD54" s="68">
        <f t="shared" si="113"/>
        <v>6.7045647138074775</v>
      </c>
      <c r="AE54" s="69">
        <f t="shared" si="114"/>
        <v>49.077876424628947</v>
      </c>
      <c r="AF54" s="69">
        <f t="shared" si="115"/>
        <v>55.782441138436425</v>
      </c>
      <c r="AH54" t="str">
        <f t="shared" si="142"/>
        <v>34 Culture, media and sports occupations</v>
      </c>
      <c r="AI54" s="18">
        <f t="shared" si="116"/>
        <v>1.665002524432055</v>
      </c>
      <c r="AJ54" s="18">
        <f t="shared" si="116"/>
        <v>1.5682497793391765</v>
      </c>
      <c r="AK54" s="18">
        <f t="shared" si="116"/>
        <v>1.8176053529124299</v>
      </c>
      <c r="AL54" s="18">
        <f t="shared" si="116"/>
        <v>1.690792408476427</v>
      </c>
      <c r="AM54" s="18">
        <f t="shared" si="116"/>
        <v>1.8550913656711201</v>
      </c>
      <c r="AO54" s="68">
        <f t="shared" si="117"/>
        <v>15.335111859899502</v>
      </c>
      <c r="AP54" s="69">
        <f t="shared" si="118"/>
        <v>46.106265722009454</v>
      </c>
      <c r="AQ54" s="69">
        <f t="shared" si="119"/>
        <v>61.441377581908952</v>
      </c>
      <c r="AS54" t="str">
        <f t="shared" si="143"/>
        <v>34 Culture, media and sports occupations</v>
      </c>
      <c r="AT54" s="18">
        <f t="shared" si="120"/>
        <v>2.5467146522300772</v>
      </c>
      <c r="AU54" s="18">
        <f t="shared" si="120"/>
        <v>2.1600808984174251</v>
      </c>
      <c r="AV54" s="18">
        <f t="shared" si="120"/>
        <v>2.1575899578411186</v>
      </c>
      <c r="AW54" s="18">
        <f t="shared" si="120"/>
        <v>1.8676431900169326</v>
      </c>
      <c r="AX54" s="18">
        <f t="shared" si="120"/>
        <v>1.6214364923934295</v>
      </c>
      <c r="AZ54" s="68">
        <f t="shared" si="121"/>
        <v>-9.925693582003964</v>
      </c>
      <c r="BA54" s="69">
        <f t="shared" si="122"/>
        <v>41.832469669314371</v>
      </c>
      <c r="BB54" s="69">
        <f t="shared" si="123"/>
        <v>31.906776087310405</v>
      </c>
      <c r="BD54" t="str">
        <f t="shared" si="144"/>
        <v>34 Culture, media and sports occupations</v>
      </c>
      <c r="BE54" s="18">
        <f t="shared" si="124"/>
        <v>1.6359544408741429</v>
      </c>
      <c r="BF54" s="18">
        <f t="shared" si="124"/>
        <v>1.3654073453996547</v>
      </c>
      <c r="BG54" s="18">
        <f t="shared" si="124"/>
        <v>1.4853569084699081</v>
      </c>
      <c r="BH54" s="18">
        <f t="shared" si="124"/>
        <v>1.3074463135385765</v>
      </c>
      <c r="BI54" s="18">
        <f t="shared" si="124"/>
        <v>1.2762095664859918</v>
      </c>
      <c r="BK54" s="68">
        <f t="shared" si="125"/>
        <v>-13.203167037949326</v>
      </c>
      <c r="BL54" s="69">
        <f t="shared" si="126"/>
        <v>32.147830895077803</v>
      </c>
      <c r="BM54" s="69">
        <f t="shared" si="127"/>
        <v>18.944663857128479</v>
      </c>
      <c r="BO54" t="str">
        <f t="shared" si="145"/>
        <v>34 Culture, media and sports occupations</v>
      </c>
      <c r="BP54" s="18">
        <f t="shared" si="128"/>
        <v>0.99409043812472009</v>
      </c>
      <c r="BQ54" s="18">
        <f t="shared" si="128"/>
        <v>0.78024330887296456</v>
      </c>
      <c r="BR54" s="18">
        <f t="shared" si="128"/>
        <v>0.80191621493980247</v>
      </c>
      <c r="BS54" s="18">
        <f t="shared" si="128"/>
        <v>0.62598737030409679</v>
      </c>
      <c r="BT54" s="18">
        <f t="shared" si="128"/>
        <v>0.43391589125337432</v>
      </c>
      <c r="BV54" s="68">
        <f t="shared" si="129"/>
        <v>-53.761306064170292</v>
      </c>
      <c r="BW54" s="69">
        <f t="shared" si="130"/>
        <v>26.06990621637183</v>
      </c>
      <c r="BX54" s="69">
        <f t="shared" si="131"/>
        <v>-27.691399847798458</v>
      </c>
      <c r="BZ54" t="str">
        <f t="shared" si="146"/>
        <v>34 Culture, media and sports occupations</v>
      </c>
      <c r="CA54" s="18">
        <f t="shared" si="132"/>
        <v>1.083739378097097</v>
      </c>
      <c r="CB54" s="18">
        <f t="shared" si="132"/>
        <v>0.9892399454117915</v>
      </c>
      <c r="CC54" s="18">
        <f t="shared" si="132"/>
        <v>1.0306438883680924</v>
      </c>
      <c r="CD54" s="18">
        <f t="shared" si="132"/>
        <v>0.93809768379201131</v>
      </c>
      <c r="CE54" s="18">
        <f t="shared" si="132"/>
        <v>0.81579911685515993</v>
      </c>
      <c r="CG54" s="68">
        <f t="shared" si="133"/>
        <v>-48.234302653046981</v>
      </c>
      <c r="CH54" s="69">
        <f t="shared" si="134"/>
        <v>28.111613292658781</v>
      </c>
      <c r="CI54" s="69">
        <f t="shared" si="135"/>
        <v>-20.122689360388197</v>
      </c>
      <c r="CK54" t="str">
        <f t="shared" si="147"/>
        <v>34 Culture, media and sports occupations</v>
      </c>
      <c r="CL54" s="18">
        <f t="shared" si="136"/>
        <v>0.92754470061315009</v>
      </c>
      <c r="CM54" s="18">
        <f t="shared" si="136"/>
        <v>1.0120467551195576</v>
      </c>
      <c r="CN54" s="18">
        <f t="shared" si="136"/>
        <v>1.1354746957901067</v>
      </c>
      <c r="CO54" s="18">
        <f t="shared" si="136"/>
        <v>1.4424822942998194</v>
      </c>
      <c r="CP54" s="18">
        <f t="shared" si="136"/>
        <v>2.1982775771445868</v>
      </c>
      <c r="CR54" s="68">
        <f t="shared" si="137"/>
        <v>70.219852696778531</v>
      </c>
      <c r="CS54" s="69">
        <f t="shared" si="138"/>
        <v>39.525556725507897</v>
      </c>
      <c r="CT54" s="69">
        <f t="shared" si="139"/>
        <v>109.74540942228643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5.6856176753418106</v>
      </c>
      <c r="C55" s="18">
        <f t="shared" si="148"/>
        <v>5.4844532988383845</v>
      </c>
      <c r="D55" s="18">
        <f t="shared" si="148"/>
        <v>5.831509168396674</v>
      </c>
      <c r="E55" s="18">
        <f t="shared" si="148"/>
        <v>5.6959444738803864</v>
      </c>
      <c r="F55" s="18">
        <f t="shared" si="148"/>
        <v>5.9192068096530059</v>
      </c>
      <c r="H55" s="68">
        <f t="shared" si="105"/>
        <v>51.389674964209405</v>
      </c>
      <c r="I55" s="69">
        <f t="shared" si="106"/>
        <v>60.45334436944708</v>
      </c>
      <c r="J55" s="69">
        <f t="shared" si="107"/>
        <v>111.84301933365649</v>
      </c>
      <c r="L55" t="str">
        <f t="shared" si="140"/>
        <v>35 Business and public service associate professionals</v>
      </c>
      <c r="M55" s="18">
        <f t="shared" ref="M55:Q64" si="149">M18/M$35*100</f>
        <v>8.3126339625599588</v>
      </c>
      <c r="N55" s="18">
        <f t="shared" si="149"/>
        <v>8.1095563872318372</v>
      </c>
      <c r="O55" s="18">
        <f t="shared" si="149"/>
        <v>8.0836186189141959</v>
      </c>
      <c r="P55" s="18">
        <f t="shared" si="149"/>
        <v>7.6766268394160315</v>
      </c>
      <c r="Q55" s="18">
        <f t="shared" si="149"/>
        <v>7.4765623160918473</v>
      </c>
      <c r="S55" s="68">
        <f t="shared" si="109"/>
        <v>37.702400527933129</v>
      </c>
      <c r="T55" s="69">
        <f t="shared" si="110"/>
        <v>58.437310841451392</v>
      </c>
      <c r="U55" s="69">
        <f t="shared" si="111"/>
        <v>96.139711369384528</v>
      </c>
      <c r="W55" t="str">
        <f t="shared" si="141"/>
        <v>35 Business and public service associate professionals</v>
      </c>
      <c r="X55" s="18">
        <f t="shared" ref="X55:AB64" si="150">X18/X$35*100</f>
        <v>8.9127221646160226</v>
      </c>
      <c r="Y55" s="18">
        <f t="shared" si="150"/>
        <v>8.6219965898916939</v>
      </c>
      <c r="Z55" s="18">
        <f t="shared" si="150"/>
        <v>8.6574431160532441</v>
      </c>
      <c r="AA55" s="18">
        <f t="shared" si="150"/>
        <v>7.9464085786621315</v>
      </c>
      <c r="AB55" s="18">
        <f t="shared" si="150"/>
        <v>7.3698792247979847</v>
      </c>
      <c r="AD55" s="68">
        <f t="shared" si="113"/>
        <v>6.6840430440503429</v>
      </c>
      <c r="AE55" s="69">
        <f t="shared" si="114"/>
        <v>51.092309947514046</v>
      </c>
      <c r="AF55" s="69">
        <f t="shared" si="115"/>
        <v>57.776352991564394</v>
      </c>
      <c r="AH55" t="str">
        <f t="shared" si="142"/>
        <v>35 Business and public service associate professionals</v>
      </c>
      <c r="AI55" s="18">
        <f t="shared" ref="AI55:AM64" si="151">AI18/AI$35*100</f>
        <v>7.9074717916545065</v>
      </c>
      <c r="AJ55" s="18">
        <f t="shared" si="151"/>
        <v>8.2372722222847425</v>
      </c>
      <c r="AK55" s="18">
        <f t="shared" si="151"/>
        <v>8.6585091216500771</v>
      </c>
      <c r="AL55" s="18">
        <f t="shared" si="151"/>
        <v>8.4793989865543296</v>
      </c>
      <c r="AM55" s="18">
        <f t="shared" si="151"/>
        <v>8.486248513430672</v>
      </c>
      <c r="AO55" s="68">
        <f t="shared" si="117"/>
        <v>10.756304585828037</v>
      </c>
      <c r="AP55" s="69">
        <f t="shared" si="118"/>
        <v>49.585316624846122</v>
      </c>
      <c r="AQ55" s="69">
        <f t="shared" si="119"/>
        <v>60.341621210674155</v>
      </c>
      <c r="AS55" t="str">
        <f t="shared" si="143"/>
        <v>35 Business and public service associate professionals</v>
      </c>
      <c r="AT55" s="18">
        <f t="shared" ref="AT55:AX64" si="152">AT18/AT$35*100</f>
        <v>7.6706969968946321</v>
      </c>
      <c r="AU55" s="18">
        <f t="shared" si="152"/>
        <v>7.4764207702414502</v>
      </c>
      <c r="AV55" s="18">
        <f t="shared" si="152"/>
        <v>7.6332654453087292</v>
      </c>
      <c r="AW55" s="18">
        <f t="shared" si="152"/>
        <v>7.1406463685552204</v>
      </c>
      <c r="AX55" s="18">
        <f t="shared" si="152"/>
        <v>6.8995204877071448</v>
      </c>
      <c r="AZ55" s="68">
        <f t="shared" si="121"/>
        <v>8.3374075880514837</v>
      </c>
      <c r="BA55" s="69">
        <f t="shared" si="122"/>
        <v>48.443860116303689</v>
      </c>
      <c r="BB55" s="69">
        <f t="shared" si="123"/>
        <v>56.781267704355173</v>
      </c>
      <c r="BD55" t="str">
        <f t="shared" si="144"/>
        <v>35 Business and public service associate professionals</v>
      </c>
      <c r="BE55" s="18">
        <f t="shared" ref="BE55:BI64" si="153">BE18/BE$35*100</f>
        <v>5.8070727980450521</v>
      </c>
      <c r="BF55" s="18">
        <f t="shared" si="153"/>
        <v>5.7445190138436057</v>
      </c>
      <c r="BG55" s="18">
        <f t="shared" si="153"/>
        <v>6.0689749565510924</v>
      </c>
      <c r="BH55" s="18">
        <f t="shared" si="153"/>
        <v>5.5352112738230614</v>
      </c>
      <c r="BI55" s="18">
        <f t="shared" si="153"/>
        <v>5.3596338552849003</v>
      </c>
      <c r="BK55" s="68">
        <f t="shared" si="125"/>
        <v>-10.78610924175743</v>
      </c>
      <c r="BL55" s="69">
        <f t="shared" si="126"/>
        <v>38.889377909059334</v>
      </c>
      <c r="BM55" s="69">
        <f t="shared" si="127"/>
        <v>28.103268667301901</v>
      </c>
      <c r="BO55" t="str">
        <f t="shared" si="145"/>
        <v>35 Business and public service associate professionals</v>
      </c>
      <c r="BP55" s="18">
        <f t="shared" ref="BP55:BT64" si="154">BP18/BP$35*100</f>
        <v>4.9249186288538676</v>
      </c>
      <c r="BQ55" s="18">
        <f t="shared" si="154"/>
        <v>4.9420040876887512</v>
      </c>
      <c r="BR55" s="18">
        <f t="shared" si="154"/>
        <v>5.2077933638373253</v>
      </c>
      <c r="BS55" s="18">
        <f t="shared" si="154"/>
        <v>4.8189149881233702</v>
      </c>
      <c r="BT55" s="18">
        <f t="shared" si="154"/>
        <v>4.8296104684431782</v>
      </c>
      <c r="BV55" s="68">
        <f t="shared" si="129"/>
        <v>-20.752173766679054</v>
      </c>
      <c r="BW55" s="69">
        <f t="shared" si="130"/>
        <v>33.768107909678285</v>
      </c>
      <c r="BX55" s="69">
        <f t="shared" si="131"/>
        <v>13.015934142999233</v>
      </c>
      <c r="BZ55" t="str">
        <f t="shared" si="146"/>
        <v>35 Business and public service associate professionals</v>
      </c>
      <c r="CA55" s="18">
        <f t="shared" ref="CA55:CE64" si="155">CA18/CA$35*100</f>
        <v>4.4341332232478248</v>
      </c>
      <c r="CB55" s="18">
        <f t="shared" si="155"/>
        <v>4.5416036147180794</v>
      </c>
      <c r="CC55" s="18">
        <f t="shared" si="155"/>
        <v>4.7987789712437134</v>
      </c>
      <c r="CD55" s="18">
        <f t="shared" si="155"/>
        <v>4.4874653756455807</v>
      </c>
      <c r="CE55" s="18">
        <f t="shared" si="155"/>
        <v>4.0860774734282224</v>
      </c>
      <c r="CG55" s="68">
        <f t="shared" si="133"/>
        <v>-44.314346591141515</v>
      </c>
      <c r="CH55" s="69">
        <f t="shared" si="134"/>
        <v>27.504975394581304</v>
      </c>
      <c r="CI55" s="69">
        <f t="shared" si="135"/>
        <v>-16.809371196560217</v>
      </c>
      <c r="CK55" t="str">
        <f t="shared" si="147"/>
        <v>35 Business and public service associate professionals</v>
      </c>
      <c r="CL55" s="18">
        <f t="shared" ref="CL55:CP64" si="156">CL18/CL$35*100</f>
        <v>2.5233355169875971</v>
      </c>
      <c r="CM55" s="18">
        <f t="shared" si="156"/>
        <v>2.8046022067666971</v>
      </c>
      <c r="CN55" s="18">
        <f t="shared" si="156"/>
        <v>3.188933594128033</v>
      </c>
      <c r="CO55" s="18">
        <f t="shared" si="156"/>
        <v>3.6219333478896214</v>
      </c>
      <c r="CP55" s="18">
        <f t="shared" si="156"/>
        <v>5.5369229770089863</v>
      </c>
      <c r="CR55" s="68">
        <f t="shared" si="137"/>
        <v>52.661015572233637</v>
      </c>
      <c r="CS55" s="69">
        <f t="shared" si="138"/>
        <v>35.277029217214213</v>
      </c>
      <c r="CT55" s="69">
        <f t="shared" si="139"/>
        <v>87.938044789447844</v>
      </c>
    </row>
    <row r="56" spans="1:98" x14ac:dyDescent="0.2">
      <c r="A56" t="str">
        <f t="shared" si="103"/>
        <v>41 Administrative occupations</v>
      </c>
      <c r="B56" s="18">
        <f t="shared" si="148"/>
        <v>3.202901655008116</v>
      </c>
      <c r="C56" s="18">
        <f t="shared" si="148"/>
        <v>2.9038808261423426</v>
      </c>
      <c r="D56" s="18">
        <f t="shared" si="148"/>
        <v>3.3246128392903822</v>
      </c>
      <c r="E56" s="18">
        <f t="shared" si="148"/>
        <v>3.2925619235278925</v>
      </c>
      <c r="F56" s="18">
        <f t="shared" si="148"/>
        <v>3.5669897996712172</v>
      </c>
      <c r="H56" s="68">
        <f t="shared" si="105"/>
        <v>60.020084364360379</v>
      </c>
      <c r="I56" s="69">
        <f t="shared" si="106"/>
        <v>68.63147148589151</v>
      </c>
      <c r="J56" s="69">
        <f t="shared" si="107"/>
        <v>128.6515558502519</v>
      </c>
      <c r="L56" t="str">
        <f t="shared" si="140"/>
        <v>41 Administrative occupations</v>
      </c>
      <c r="M56" s="18">
        <f t="shared" si="149"/>
        <v>5.1384743007908593</v>
      </c>
      <c r="N56" s="18">
        <f t="shared" si="149"/>
        <v>4.8846058860289556</v>
      </c>
      <c r="O56" s="18">
        <f t="shared" si="149"/>
        <v>4.9339795363000976</v>
      </c>
      <c r="P56" s="18">
        <f t="shared" si="149"/>
        <v>4.765967547374732</v>
      </c>
      <c r="Q56" s="18">
        <f t="shared" si="149"/>
        <v>4.7927491223418706</v>
      </c>
      <c r="S56" s="68">
        <f t="shared" si="109"/>
        <v>44.621453404558359</v>
      </c>
      <c r="T56" s="69">
        <f t="shared" si="110"/>
        <v>65.56573295963382</v>
      </c>
      <c r="U56" s="69">
        <f t="shared" si="111"/>
        <v>110.18718636419219</v>
      </c>
      <c r="W56" t="str">
        <f t="shared" si="141"/>
        <v>41 Administrative occupations</v>
      </c>
      <c r="X56" s="18">
        <f t="shared" si="150"/>
        <v>8.1172502316492263</v>
      </c>
      <c r="Y56" s="18">
        <f t="shared" si="150"/>
        <v>7.6899690674217185</v>
      </c>
      <c r="Z56" s="18">
        <f t="shared" si="150"/>
        <v>8.0633618327813057</v>
      </c>
      <c r="AA56" s="18">
        <f t="shared" si="150"/>
        <v>7.6821006291242044</v>
      </c>
      <c r="AB56" s="18">
        <f t="shared" si="150"/>
        <v>7.6248000310810857</v>
      </c>
      <c r="AD56" s="68">
        <f t="shared" si="113"/>
        <v>18.506194307846904</v>
      </c>
      <c r="AE56" s="69">
        <f t="shared" si="114"/>
        <v>59.424031567723155</v>
      </c>
      <c r="AF56" s="69">
        <f t="shared" si="115"/>
        <v>77.930225875570059</v>
      </c>
      <c r="AH56" t="str">
        <f t="shared" si="142"/>
        <v>41 Administrative occupations</v>
      </c>
      <c r="AI56" s="18">
        <f t="shared" si="151"/>
        <v>10.262864082560332</v>
      </c>
      <c r="AJ56" s="18">
        <f t="shared" si="151"/>
        <v>10.63770302459357</v>
      </c>
      <c r="AK56" s="18">
        <f t="shared" si="151"/>
        <v>11.454058290617146</v>
      </c>
      <c r="AL56" s="18">
        <f t="shared" si="151"/>
        <v>11.59427647903208</v>
      </c>
      <c r="AM56" s="18">
        <f t="shared" si="151"/>
        <v>11.862074205120917</v>
      </c>
      <c r="AO56" s="68">
        <f t="shared" si="117"/>
        <v>17.029965695566883</v>
      </c>
      <c r="AP56" s="69">
        <f t="shared" si="118"/>
        <v>61.96687920514794</v>
      </c>
      <c r="AQ56" s="69">
        <f t="shared" si="119"/>
        <v>78.996844900714819</v>
      </c>
      <c r="AS56" t="str">
        <f t="shared" si="143"/>
        <v>41 Administrative occupations</v>
      </c>
      <c r="AT56" s="18">
        <f t="shared" si="152"/>
        <v>9.6604838967169933</v>
      </c>
      <c r="AU56" s="18">
        <f t="shared" si="152"/>
        <v>9.1795037812352049</v>
      </c>
      <c r="AV56" s="18">
        <f t="shared" si="152"/>
        <v>9.660775933160199</v>
      </c>
      <c r="AW56" s="18">
        <f t="shared" si="152"/>
        <v>8.9979941672363672</v>
      </c>
      <c r="AX56" s="18">
        <f t="shared" si="152"/>
        <v>8.879926458532422</v>
      </c>
      <c r="AZ56" s="68">
        <f t="shared" si="121"/>
        <v>10.170990830462825</v>
      </c>
      <c r="BA56" s="69">
        <f t="shared" si="122"/>
        <v>55.641803859987718</v>
      </c>
      <c r="BB56" s="69">
        <f t="shared" si="123"/>
        <v>65.812794690450545</v>
      </c>
      <c r="BD56" t="str">
        <f t="shared" si="144"/>
        <v>41 Administrative occupations</v>
      </c>
      <c r="BE56" s="18">
        <f t="shared" si="153"/>
        <v>8.628421712959133</v>
      </c>
      <c r="BF56" s="18">
        <f t="shared" si="153"/>
        <v>8.0862621959104644</v>
      </c>
      <c r="BG56" s="18">
        <f t="shared" si="153"/>
        <v>8.4471654421394469</v>
      </c>
      <c r="BH56" s="18">
        <f t="shared" si="153"/>
        <v>7.2071197632720487</v>
      </c>
      <c r="BI56" s="18">
        <f t="shared" si="153"/>
        <v>5.4214436760019806</v>
      </c>
      <c r="BK56" s="68">
        <f t="shared" si="125"/>
        <v>-35.163934292862734</v>
      </c>
      <c r="BL56" s="69">
        <f t="shared" si="126"/>
        <v>39.436352906142538</v>
      </c>
      <c r="BM56" s="69">
        <f t="shared" si="127"/>
        <v>4.2724186132798128</v>
      </c>
      <c r="BO56" t="str">
        <f t="shared" si="145"/>
        <v>41 Administrative occupations</v>
      </c>
      <c r="BP56" s="18">
        <f t="shared" si="154"/>
        <v>10.156898932536039</v>
      </c>
      <c r="BQ56" s="18">
        <f t="shared" si="154"/>
        <v>8.9813177333141585</v>
      </c>
      <c r="BR56" s="18">
        <f t="shared" si="154"/>
        <v>9.8057886899597193</v>
      </c>
      <c r="BS56" s="18">
        <f t="shared" si="154"/>
        <v>8.3251017102516904</v>
      </c>
      <c r="BT56" s="18">
        <f t="shared" si="154"/>
        <v>6.338721846454928</v>
      </c>
      <c r="BV56" s="68">
        <f t="shared" si="129"/>
        <v>-44.76070051247526</v>
      </c>
      <c r="BW56" s="69">
        <f t="shared" si="130"/>
        <v>31.654504419061109</v>
      </c>
      <c r="BX56" s="69">
        <f t="shared" si="131"/>
        <v>-13.106196093414155</v>
      </c>
      <c r="BZ56" t="str">
        <f t="shared" si="146"/>
        <v>41 Administrative occupations</v>
      </c>
      <c r="CA56" s="18">
        <f t="shared" si="155"/>
        <v>8.2877489452370074</v>
      </c>
      <c r="CB56" s="18">
        <f t="shared" si="155"/>
        <v>8.1079598663075689</v>
      </c>
      <c r="CC56" s="18">
        <f t="shared" si="155"/>
        <v>8.048823063529408</v>
      </c>
      <c r="CD56" s="18">
        <f t="shared" si="155"/>
        <v>6.1688381950438718</v>
      </c>
      <c r="CE56" s="18">
        <f t="shared" si="155"/>
        <v>3.3921406505811977</v>
      </c>
      <c r="CG56" s="68">
        <f t="shared" si="133"/>
        <v>-72.438113417739075</v>
      </c>
      <c r="CH56" s="69">
        <f t="shared" si="134"/>
        <v>22.434030694132609</v>
      </c>
      <c r="CI56" s="69">
        <f t="shared" si="135"/>
        <v>-50.00408272360648</v>
      </c>
      <c r="CK56" t="str">
        <f t="shared" si="147"/>
        <v>41 Administrative occupations</v>
      </c>
      <c r="CL56" s="18">
        <f t="shared" si="156"/>
        <v>5.0777341574794024</v>
      </c>
      <c r="CM56" s="18">
        <f t="shared" si="156"/>
        <v>5.3547773625850432</v>
      </c>
      <c r="CN56" s="18">
        <f t="shared" si="156"/>
        <v>5.801975019750234</v>
      </c>
      <c r="CO56" s="18">
        <f t="shared" si="156"/>
        <v>4.4485788818004499</v>
      </c>
      <c r="CP56" s="18">
        <f t="shared" si="156"/>
        <v>4.2791811333041654</v>
      </c>
      <c r="CR56" s="68">
        <f t="shared" si="137"/>
        <v>-35.152990008470006</v>
      </c>
      <c r="CS56" s="69">
        <f t="shared" si="138"/>
        <v>20.028920128172981</v>
      </c>
      <c r="CT56" s="69">
        <f t="shared" si="139"/>
        <v>-15.124069880297029</v>
      </c>
    </row>
    <row r="57" spans="1:98" x14ac:dyDescent="0.2">
      <c r="A57" t="str">
        <f t="shared" si="103"/>
        <v>42 Secretarial and related occupations</v>
      </c>
      <c r="B57" s="18">
        <f t="shared" si="148"/>
        <v>0.33301080661446031</v>
      </c>
      <c r="C57" s="18">
        <f t="shared" si="148"/>
        <v>0.33727678767532865</v>
      </c>
      <c r="D57" s="18">
        <f t="shared" si="148"/>
        <v>0.32532465827028079</v>
      </c>
      <c r="E57" s="18">
        <f t="shared" si="148"/>
        <v>0.44917496082625408</v>
      </c>
      <c r="F57" s="18">
        <f t="shared" si="148"/>
        <v>0.65930425105204016</v>
      </c>
      <c r="H57" s="68">
        <f t="shared" si="105"/>
        <v>202.26133703858306</v>
      </c>
      <c r="I57" s="69">
        <f t="shared" si="106"/>
        <v>129.60062096453936</v>
      </c>
      <c r="J57" s="69">
        <f t="shared" si="107"/>
        <v>331.86195800312242</v>
      </c>
      <c r="L57" t="str">
        <f t="shared" si="140"/>
        <v>42 Secretarial and related occupations</v>
      </c>
      <c r="M57" s="18">
        <f t="shared" si="149"/>
        <v>1.106690906318881</v>
      </c>
      <c r="N57" s="18">
        <f t="shared" si="149"/>
        <v>1.0064644956675639</v>
      </c>
      <c r="O57" s="18">
        <f t="shared" si="149"/>
        <v>0.99790369440114635</v>
      </c>
      <c r="P57" s="18">
        <f t="shared" si="149"/>
        <v>1.3158522847844432</v>
      </c>
      <c r="Q57" s="18">
        <f t="shared" si="149"/>
        <v>1.2580074826267746</v>
      </c>
      <c r="S57" s="68">
        <f t="shared" si="109"/>
        <v>87.689493871824851</v>
      </c>
      <c r="T57" s="69">
        <f t="shared" si="110"/>
        <v>94.329223489610854</v>
      </c>
      <c r="U57" s="69">
        <f t="shared" si="111"/>
        <v>182.01871736143568</v>
      </c>
      <c r="W57" t="str">
        <f t="shared" si="141"/>
        <v>42 Secretarial and related occupations</v>
      </c>
      <c r="X57" s="18">
        <f t="shared" si="150"/>
        <v>1.7465358708531651</v>
      </c>
      <c r="Y57" s="18">
        <f t="shared" si="150"/>
        <v>1.5778124970393888</v>
      </c>
      <c r="Z57" s="18">
        <f t="shared" si="150"/>
        <v>1.6327561419534651</v>
      </c>
      <c r="AA57" s="18">
        <f t="shared" si="150"/>
        <v>2.2034589142947225</v>
      </c>
      <c r="AB57" s="18">
        <f t="shared" si="150"/>
        <v>2.8996580746559371</v>
      </c>
      <c r="AD57" s="68">
        <f t="shared" si="113"/>
        <v>122.56363456515618</v>
      </c>
      <c r="AE57" s="69">
        <f t="shared" si="114"/>
        <v>99.300893899756488</v>
      </c>
      <c r="AF57" s="69">
        <f t="shared" si="115"/>
        <v>221.86452846491264</v>
      </c>
      <c r="AH57" t="str">
        <f t="shared" si="142"/>
        <v>42 Secretarial and related occupations</v>
      </c>
      <c r="AI57" s="18">
        <f t="shared" si="151"/>
        <v>2.9088120911246214</v>
      </c>
      <c r="AJ57" s="18">
        <f t="shared" si="151"/>
        <v>2.8278245312481216</v>
      </c>
      <c r="AK57" s="18">
        <f t="shared" si="151"/>
        <v>2.9411293374295999</v>
      </c>
      <c r="AL57" s="18">
        <f t="shared" si="151"/>
        <v>3.9636629312449942</v>
      </c>
      <c r="AM57" s="18">
        <f t="shared" si="151"/>
        <v>4.3969813743997932</v>
      </c>
      <c r="AO57" s="68">
        <f t="shared" si="117"/>
        <v>68.941494951606629</v>
      </c>
      <c r="AP57" s="69">
        <f t="shared" si="118"/>
        <v>84.081976350387549</v>
      </c>
      <c r="AQ57" s="69">
        <f t="shared" si="119"/>
        <v>153.02347130199416</v>
      </c>
      <c r="AS57" t="str">
        <f t="shared" si="143"/>
        <v>42 Secretarial and related occupations</v>
      </c>
      <c r="AT57" s="18">
        <f t="shared" si="152"/>
        <v>2.3998538032795591</v>
      </c>
      <c r="AU57" s="18">
        <f t="shared" si="152"/>
        <v>2.1311235554576182</v>
      </c>
      <c r="AV57" s="18">
        <f t="shared" si="152"/>
        <v>2.2045749966970609</v>
      </c>
      <c r="AW57" s="18">
        <f t="shared" si="152"/>
        <v>2.7445254383152444</v>
      </c>
      <c r="AX57" s="18">
        <f t="shared" si="152"/>
        <v>2.5838842716105845</v>
      </c>
      <c r="AZ57" s="68">
        <f t="shared" si="121"/>
        <v>40.481157345661614</v>
      </c>
      <c r="BA57" s="69">
        <f t="shared" si="122"/>
        <v>73.510952985559356</v>
      </c>
      <c r="BB57" s="69">
        <f t="shared" si="123"/>
        <v>113.99211033122099</v>
      </c>
      <c r="BD57" t="str">
        <f t="shared" si="144"/>
        <v>42 Secretarial and related occupations</v>
      </c>
      <c r="BE57" s="18">
        <f t="shared" si="153"/>
        <v>2.3944062497687155</v>
      </c>
      <c r="BF57" s="18">
        <f t="shared" si="153"/>
        <v>2.1876796638598419</v>
      </c>
      <c r="BG57" s="18">
        <f t="shared" si="153"/>
        <v>2.1816669570569798</v>
      </c>
      <c r="BH57" s="18">
        <f t="shared" si="153"/>
        <v>2.3226941403470915</v>
      </c>
      <c r="BI57" s="18">
        <f t="shared" si="153"/>
        <v>0.5215477212280839</v>
      </c>
      <c r="BK57" s="68">
        <f t="shared" si="125"/>
        <v>-75.849935116654621</v>
      </c>
      <c r="BL57" s="69">
        <f t="shared" si="126"/>
        <v>38.15142998533527</v>
      </c>
      <c r="BM57" s="69">
        <f t="shared" si="127"/>
        <v>-37.698505131319351</v>
      </c>
      <c r="BO57" t="str">
        <f t="shared" si="145"/>
        <v>42 Secretarial and related occupations</v>
      </c>
      <c r="BP57" s="18">
        <f t="shared" si="154"/>
        <v>3.2192661503095374</v>
      </c>
      <c r="BQ57" s="18">
        <f t="shared" si="154"/>
        <v>2.4612672423924198</v>
      </c>
      <c r="BR57" s="18">
        <f t="shared" si="154"/>
        <v>2.61731999103921</v>
      </c>
      <c r="BS57" s="18">
        <f t="shared" si="154"/>
        <v>2.1929689998585373</v>
      </c>
      <c r="BT57" s="18">
        <f t="shared" si="154"/>
        <v>0.55343065940115133</v>
      </c>
      <c r="BV57" s="68">
        <f t="shared" si="129"/>
        <v>-81.93094704961716</v>
      </c>
      <c r="BW57" s="69">
        <f t="shared" si="130"/>
        <v>27.111950780957834</v>
      </c>
      <c r="BX57" s="69">
        <f t="shared" si="131"/>
        <v>-54.818996268659326</v>
      </c>
      <c r="BZ57" t="str">
        <f t="shared" si="146"/>
        <v>42 Secretarial and related occupations</v>
      </c>
      <c r="CA57" s="18">
        <f t="shared" si="155"/>
        <v>3.6754914212352747</v>
      </c>
      <c r="CB57" s="18">
        <f t="shared" si="155"/>
        <v>3.6144482369655888</v>
      </c>
      <c r="CC57" s="18">
        <f t="shared" si="155"/>
        <v>3.3984297869571143</v>
      </c>
      <c r="CD57" s="18">
        <f t="shared" si="155"/>
        <v>1.5654613523709842</v>
      </c>
      <c r="CE57" s="18">
        <f t="shared" si="155"/>
        <v>0.2778434046286995</v>
      </c>
      <c r="CG57" s="68">
        <f t="shared" si="133"/>
        <v>-94.653257600548031</v>
      </c>
      <c r="CH57" s="69">
        <f t="shared" si="134"/>
        <v>16.411851791861725</v>
      </c>
      <c r="CI57" s="69">
        <f t="shared" si="135"/>
        <v>-78.241405808686309</v>
      </c>
      <c r="CK57" t="str">
        <f t="shared" si="147"/>
        <v>42 Secretarial and related occupations</v>
      </c>
      <c r="CL57" s="18">
        <f t="shared" si="156"/>
        <v>2.2617293474640805</v>
      </c>
      <c r="CM57" s="18">
        <f t="shared" si="156"/>
        <v>2.4323899684950341</v>
      </c>
      <c r="CN57" s="18">
        <f t="shared" si="156"/>
        <v>2.6590732935841364</v>
      </c>
      <c r="CO57" s="18">
        <f t="shared" si="156"/>
        <v>2.4825533005260176</v>
      </c>
      <c r="CP57" s="18">
        <f t="shared" si="156"/>
        <v>1.7432625612240744</v>
      </c>
      <c r="CR57" s="68">
        <f t="shared" si="137"/>
        <v>-42.358186531501893</v>
      </c>
      <c r="CS57" s="69">
        <f t="shared" si="138"/>
        <v>27.205377903584377</v>
      </c>
      <c r="CT57" s="69">
        <f t="shared" si="139"/>
        <v>-15.15280862791751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0.29689164059510736</v>
      </c>
      <c r="C58" s="18">
        <f t="shared" si="148"/>
        <v>0.29746807526080776</v>
      </c>
      <c r="D58" s="18">
        <f t="shared" si="148"/>
        <v>0.23197814216758109</v>
      </c>
      <c r="E58" s="18">
        <f t="shared" si="148"/>
        <v>0.24434459628525917</v>
      </c>
      <c r="F58" s="18">
        <f t="shared" si="148"/>
        <v>0.24002398152095572</v>
      </c>
      <c r="H58" s="68">
        <f t="shared" si="105"/>
        <v>54.319666088798712</v>
      </c>
      <c r="I58" s="69">
        <f t="shared" si="106"/>
        <v>93.119912022609867</v>
      </c>
      <c r="J58" s="69">
        <f t="shared" si="107"/>
        <v>147.43957811140857</v>
      </c>
      <c r="L58" t="str">
        <f t="shared" si="140"/>
        <v>51 Skilled agricultural and related trades</v>
      </c>
      <c r="M58" s="18">
        <f t="shared" si="149"/>
        <v>0.24241422288152456</v>
      </c>
      <c r="N58" s="18">
        <f t="shared" si="149"/>
        <v>0.25236184082338597</v>
      </c>
      <c r="O58" s="18">
        <f t="shared" si="149"/>
        <v>0.16272979495900292</v>
      </c>
      <c r="P58" s="18">
        <f t="shared" si="149"/>
        <v>0.15451380001409462</v>
      </c>
      <c r="Q58" s="18">
        <f t="shared" si="149"/>
        <v>0.15741683402292919</v>
      </c>
      <c r="S58" s="68">
        <f t="shared" si="109"/>
        <v>44.022208304259102</v>
      </c>
      <c r="T58" s="69">
        <f t="shared" si="110"/>
        <v>69.387800912196539</v>
      </c>
      <c r="U58" s="69">
        <f t="shared" si="111"/>
        <v>113.41000921645565</v>
      </c>
      <c r="W58" t="str">
        <f t="shared" si="141"/>
        <v>51 Skilled agricultural and related trades</v>
      </c>
      <c r="X58" s="18">
        <f t="shared" si="150"/>
        <v>0.87067044356175061</v>
      </c>
      <c r="Y58" s="18">
        <f t="shared" si="150"/>
        <v>0.92229655476668471</v>
      </c>
      <c r="Z58" s="18">
        <f t="shared" si="150"/>
        <v>0.77793402701331116</v>
      </c>
      <c r="AA58" s="18">
        <f t="shared" si="150"/>
        <v>0.83810438975833179</v>
      </c>
      <c r="AB58" s="18">
        <f t="shared" si="150"/>
        <v>1.0227789087567087</v>
      </c>
      <c r="AD58" s="68">
        <f t="shared" si="113"/>
        <v>64.766052682388604</v>
      </c>
      <c r="AE58" s="69">
        <f t="shared" si="114"/>
        <v>88.851930531239674</v>
      </c>
      <c r="AF58" s="69">
        <f t="shared" si="115"/>
        <v>153.61798321362829</v>
      </c>
      <c r="AH58" t="str">
        <f t="shared" si="142"/>
        <v>51 Skilled agricultural and related trades</v>
      </c>
      <c r="AI58" s="18">
        <f t="shared" si="151"/>
        <v>1.1494604026562363</v>
      </c>
      <c r="AJ58" s="18">
        <f t="shared" si="151"/>
        <v>1.4246267511844288</v>
      </c>
      <c r="AK58" s="18">
        <f t="shared" si="151"/>
        <v>1.0494441450905156</v>
      </c>
      <c r="AL58" s="18">
        <f t="shared" si="151"/>
        <v>1.1828750177420102</v>
      </c>
      <c r="AM58" s="18">
        <f t="shared" si="151"/>
        <v>1.4011559169178152</v>
      </c>
      <c r="AO58" s="68">
        <f t="shared" si="117"/>
        <v>50.876974384340947</v>
      </c>
      <c r="AP58" s="69">
        <f t="shared" si="118"/>
        <v>89.727182997149384</v>
      </c>
      <c r="AQ58" s="69">
        <f t="shared" si="119"/>
        <v>140.60415738149035</v>
      </c>
      <c r="AS58" t="str">
        <f t="shared" si="143"/>
        <v>51 Skilled agricultural and related trades</v>
      </c>
      <c r="AT58" s="18">
        <f t="shared" si="152"/>
        <v>1.7348942149244233</v>
      </c>
      <c r="AU58" s="18">
        <f t="shared" si="152"/>
        <v>2.2548422565001127</v>
      </c>
      <c r="AV58" s="18">
        <f t="shared" si="152"/>
        <v>1.5945063289358048</v>
      </c>
      <c r="AW58" s="18">
        <f t="shared" si="152"/>
        <v>1.6374153757215755</v>
      </c>
      <c r="AX58" s="18">
        <f t="shared" si="152"/>
        <v>1.938084832741644</v>
      </c>
      <c r="AZ58" s="68">
        <f t="shared" si="121"/>
        <v>45.685534310260202</v>
      </c>
      <c r="BA58" s="69">
        <f t="shared" si="122"/>
        <v>76.955450454868284</v>
      </c>
      <c r="BB58" s="69">
        <f t="shared" si="123"/>
        <v>122.64098476512848</v>
      </c>
      <c r="BD58" t="str">
        <f t="shared" si="144"/>
        <v>51 Skilled agricultural and related trades</v>
      </c>
      <c r="BE58" s="18">
        <f t="shared" si="153"/>
        <v>0.89017049322725905</v>
      </c>
      <c r="BF58" s="18">
        <f t="shared" si="153"/>
        <v>0.95598926367770476</v>
      </c>
      <c r="BG58" s="18">
        <f t="shared" si="153"/>
        <v>0.67090670679610409</v>
      </c>
      <c r="BH58" s="18">
        <f t="shared" si="153"/>
        <v>0.64966694294709915</v>
      </c>
      <c r="BI58" s="18">
        <f t="shared" si="153"/>
        <v>0.64714214951277549</v>
      </c>
      <c r="BK58" s="68">
        <f t="shared" si="125"/>
        <v>-2.5570872379126097</v>
      </c>
      <c r="BL58" s="69">
        <f t="shared" si="126"/>
        <v>52.63369470701975</v>
      </c>
      <c r="BM58" s="69">
        <f t="shared" si="127"/>
        <v>50.076607469107138</v>
      </c>
      <c r="BO58" t="str">
        <f t="shared" si="145"/>
        <v>51 Skilled agricultural and related trades</v>
      </c>
      <c r="BP58" s="18">
        <f t="shared" si="154"/>
        <v>1.2950471196245044</v>
      </c>
      <c r="BQ58" s="18">
        <f t="shared" si="154"/>
        <v>1.5494079265554854</v>
      </c>
      <c r="BR58" s="18">
        <f t="shared" si="154"/>
        <v>1.0818790477548408</v>
      </c>
      <c r="BS58" s="18">
        <f t="shared" si="154"/>
        <v>1.107645693728025</v>
      </c>
      <c r="BT58" s="18">
        <f t="shared" si="154"/>
        <v>1.287404342178784</v>
      </c>
      <c r="BV58" s="68">
        <f t="shared" si="129"/>
        <v>1.6869584789942982</v>
      </c>
      <c r="BW58" s="69">
        <f t="shared" si="130"/>
        <v>53.227821778475018</v>
      </c>
      <c r="BX58" s="69">
        <f t="shared" si="131"/>
        <v>54.914780257469317</v>
      </c>
      <c r="BZ58" t="str">
        <f t="shared" si="146"/>
        <v>51 Skilled agricultural and related trades</v>
      </c>
      <c r="CA58" s="18">
        <f t="shared" si="155"/>
        <v>1.64704116335104</v>
      </c>
      <c r="CB58" s="18">
        <f t="shared" si="155"/>
        <v>1.8227897395023243</v>
      </c>
      <c r="CC58" s="18">
        <f t="shared" si="155"/>
        <v>1.5869672376133379</v>
      </c>
      <c r="CD58" s="18">
        <f t="shared" si="155"/>
        <v>1.7121072451727639</v>
      </c>
      <c r="CE58" s="18">
        <f t="shared" si="155"/>
        <v>3.0924047747994332</v>
      </c>
      <c r="CG58" s="68">
        <f t="shared" si="133"/>
        <v>27.437089589059223</v>
      </c>
      <c r="CH58" s="69">
        <f t="shared" si="134"/>
        <v>49.667858856121427</v>
      </c>
      <c r="CI58" s="69">
        <f t="shared" si="135"/>
        <v>77.104948445180639</v>
      </c>
      <c r="CK58" t="str">
        <f t="shared" si="147"/>
        <v>51 Skilled agricultural and related trades</v>
      </c>
      <c r="CL58" s="18">
        <f t="shared" si="156"/>
        <v>2.8157885715472215</v>
      </c>
      <c r="CM58" s="18">
        <f t="shared" si="156"/>
        <v>3.8600263602505529</v>
      </c>
      <c r="CN58" s="18">
        <f t="shared" si="156"/>
        <v>2.5787142367725671</v>
      </c>
      <c r="CO58" s="18">
        <f t="shared" si="156"/>
        <v>3.0922348434027893</v>
      </c>
      <c r="CP58" s="18">
        <f t="shared" si="156"/>
        <v>2.1457211784538344</v>
      </c>
      <c r="CR58" s="68">
        <f t="shared" si="137"/>
        <v>-26.839745013577378</v>
      </c>
      <c r="CS58" s="69">
        <f t="shared" si="138"/>
        <v>30.385234438047721</v>
      </c>
      <c r="CT58" s="69">
        <f t="shared" si="139"/>
        <v>3.5454894244703459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0.26538971075553686</v>
      </c>
      <c r="C59" s="18">
        <f t="shared" si="148"/>
        <v>0.23536302935457049</v>
      </c>
      <c r="D59" s="18">
        <f t="shared" si="148"/>
        <v>0.23177926525667883</v>
      </c>
      <c r="E59" s="18">
        <f t="shared" si="148"/>
        <v>0.21497913761534798</v>
      </c>
      <c r="F59" s="18">
        <f t="shared" si="148"/>
        <v>0.23045786116810829</v>
      </c>
      <c r="H59" s="68">
        <f t="shared" si="105"/>
        <v>48.296414402752205</v>
      </c>
      <c r="I59" s="69">
        <f t="shared" si="106"/>
        <v>54.097312957037481</v>
      </c>
      <c r="J59" s="69">
        <f t="shared" si="107"/>
        <v>102.39372735978969</v>
      </c>
      <c r="L59" t="str">
        <f t="shared" si="140"/>
        <v>52 Skilled metal, electrical and electronic trades</v>
      </c>
      <c r="M59" s="18">
        <f t="shared" si="149"/>
        <v>0.67902601830360321</v>
      </c>
      <c r="N59" s="18">
        <f t="shared" si="149"/>
        <v>0.66427052594957159</v>
      </c>
      <c r="O59" s="18">
        <f t="shared" si="149"/>
        <v>0.57625054348900517</v>
      </c>
      <c r="P59" s="18">
        <f t="shared" si="149"/>
        <v>0.71244035755873081</v>
      </c>
      <c r="Q59" s="18">
        <f t="shared" si="149"/>
        <v>0.9727004388191981</v>
      </c>
      <c r="S59" s="68">
        <f t="shared" si="109"/>
        <v>151.31194603846947</v>
      </c>
      <c r="T59" s="69">
        <f t="shared" si="110"/>
        <v>88.402158454319292</v>
      </c>
      <c r="U59" s="69">
        <f t="shared" si="111"/>
        <v>239.71410449278875</v>
      </c>
      <c r="W59" t="str">
        <f t="shared" si="141"/>
        <v>52 Skilled metal, electrical and electronic trades</v>
      </c>
      <c r="X59" s="18">
        <f t="shared" si="150"/>
        <v>1.0116125030508192</v>
      </c>
      <c r="Y59" s="18">
        <f t="shared" si="150"/>
        <v>1.0300166812412272</v>
      </c>
      <c r="Z59" s="18">
        <f t="shared" si="150"/>
        <v>0.86932241503122865</v>
      </c>
      <c r="AA59" s="18">
        <f t="shared" si="150"/>
        <v>0.99178625414574739</v>
      </c>
      <c r="AB59" s="18">
        <f t="shared" si="150"/>
        <v>1.1090537981192383</v>
      </c>
      <c r="AD59" s="68">
        <f t="shared" si="113"/>
        <v>59.882333215236272</v>
      </c>
      <c r="AE59" s="69">
        <f t="shared" si="114"/>
        <v>67.290129493297286</v>
      </c>
      <c r="AF59" s="69">
        <f t="shared" si="115"/>
        <v>127.17246270853354</v>
      </c>
      <c r="AH59" t="str">
        <f t="shared" si="142"/>
        <v>52 Skilled metal, electrical and electronic trades</v>
      </c>
      <c r="AI59" s="18">
        <f t="shared" si="151"/>
        <v>1.219758320951114</v>
      </c>
      <c r="AJ59" s="18">
        <f t="shared" si="151"/>
        <v>1.3327256336863265</v>
      </c>
      <c r="AK59" s="18">
        <f t="shared" si="151"/>
        <v>1.1620764938570856</v>
      </c>
      <c r="AL59" s="18">
        <f t="shared" si="151"/>
        <v>1.21696720914321</v>
      </c>
      <c r="AM59" s="18">
        <f t="shared" si="151"/>
        <v>1.3501221816410329</v>
      </c>
      <c r="AO59" s="68">
        <f t="shared" si="117"/>
        <v>31.290767210119924</v>
      </c>
      <c r="AP59" s="69">
        <f t="shared" si="118"/>
        <v>52.579657493223152</v>
      </c>
      <c r="AQ59" s="69">
        <f t="shared" si="119"/>
        <v>83.870424703343076</v>
      </c>
      <c r="AS59" t="str">
        <f t="shared" si="143"/>
        <v>52 Skilled metal, electrical and electronic trades</v>
      </c>
      <c r="AT59" s="18">
        <f t="shared" si="152"/>
        <v>5.0224779528564616</v>
      </c>
      <c r="AU59" s="18">
        <f t="shared" si="152"/>
        <v>5.0630187163761589</v>
      </c>
      <c r="AV59" s="18">
        <f t="shared" si="152"/>
        <v>4.5617627254691344</v>
      </c>
      <c r="AW59" s="18">
        <f t="shared" si="152"/>
        <v>4.6809969487149532</v>
      </c>
      <c r="AX59" s="18">
        <f t="shared" si="152"/>
        <v>5.1028204902590018</v>
      </c>
      <c r="AZ59" s="68">
        <f t="shared" si="121"/>
        <v>34.074903854361118</v>
      </c>
      <c r="BA59" s="69">
        <f t="shared" si="122"/>
        <v>53.450569791365666</v>
      </c>
      <c r="BB59" s="69">
        <f t="shared" si="123"/>
        <v>87.525473645726777</v>
      </c>
      <c r="BD59" t="str">
        <f t="shared" si="144"/>
        <v>52 Skilled metal, electrical and electronic trades</v>
      </c>
      <c r="BE59" s="18">
        <f t="shared" si="153"/>
        <v>6.8095508768237805</v>
      </c>
      <c r="BF59" s="18">
        <f t="shared" si="153"/>
        <v>6.7497889666722894</v>
      </c>
      <c r="BG59" s="18">
        <f t="shared" si="153"/>
        <v>6.1977080839686467</v>
      </c>
      <c r="BH59" s="18">
        <f t="shared" si="153"/>
        <v>6.2454170196122796</v>
      </c>
      <c r="BI59" s="18">
        <f t="shared" si="153"/>
        <v>6.1181552688013143</v>
      </c>
      <c r="BK59" s="68">
        <f t="shared" si="125"/>
        <v>-0.27545090857129667</v>
      </c>
      <c r="BL59" s="69">
        <f t="shared" si="126"/>
        <v>34.637896487974587</v>
      </c>
      <c r="BM59" s="69">
        <f t="shared" si="127"/>
        <v>34.362445579403285</v>
      </c>
      <c r="BO59" t="str">
        <f t="shared" si="145"/>
        <v>52 Skilled metal, electrical and electronic trades</v>
      </c>
      <c r="BP59" s="18">
        <f t="shared" si="154"/>
        <v>4.1434409929485323</v>
      </c>
      <c r="BQ59" s="18">
        <f t="shared" si="154"/>
        <v>4.5486432744682732</v>
      </c>
      <c r="BR59" s="18">
        <f t="shared" si="154"/>
        <v>4.100785436137282</v>
      </c>
      <c r="BS59" s="18">
        <f t="shared" si="154"/>
        <v>4.0924651737251505</v>
      </c>
      <c r="BT59" s="18">
        <f t="shared" si="154"/>
        <v>4.3538694263363373</v>
      </c>
      <c r="BV59" s="68">
        <f t="shared" si="129"/>
        <v>-9.2728326190428625</v>
      </c>
      <c r="BW59" s="69">
        <f t="shared" si="130"/>
        <v>34.660229204693429</v>
      </c>
      <c r="BX59" s="69">
        <f t="shared" si="131"/>
        <v>25.387396585650574</v>
      </c>
      <c r="BZ59" t="str">
        <f t="shared" si="146"/>
        <v>52 Skilled metal, electrical and electronic trades</v>
      </c>
      <c r="CA59" s="18">
        <f t="shared" si="155"/>
        <v>3.2743168178633026</v>
      </c>
      <c r="CB59" s="18">
        <f t="shared" si="155"/>
        <v>3.1046652342966978</v>
      </c>
      <c r="CC59" s="18">
        <f t="shared" si="155"/>
        <v>2.9877355173530993</v>
      </c>
      <c r="CD59" s="18">
        <f t="shared" si="155"/>
        <v>3.2449398481039102</v>
      </c>
      <c r="CE59" s="18">
        <f t="shared" si="155"/>
        <v>2.8220054551366798</v>
      </c>
      <c r="CG59" s="68">
        <f t="shared" si="133"/>
        <v>-38.229208052552863</v>
      </c>
      <c r="CH59" s="69">
        <f t="shared" si="134"/>
        <v>32.353996168269937</v>
      </c>
      <c r="CI59" s="69">
        <f t="shared" si="135"/>
        <v>-5.875211884282928</v>
      </c>
      <c r="CK59" t="str">
        <f t="shared" si="147"/>
        <v>52 Skilled metal, electrical and electronic trades</v>
      </c>
      <c r="CL59" s="18">
        <f t="shared" si="156"/>
        <v>3.1458788584365633</v>
      </c>
      <c r="CM59" s="18">
        <f t="shared" si="156"/>
        <v>3.5479323269152734</v>
      </c>
      <c r="CN59" s="18">
        <f t="shared" si="156"/>
        <v>3.2391007671561693</v>
      </c>
      <c r="CO59" s="18">
        <f t="shared" si="156"/>
        <v>3.877000979750636</v>
      </c>
      <c r="CP59" s="18">
        <f t="shared" si="156"/>
        <v>2.8266032637572747</v>
      </c>
      <c r="CR59" s="68">
        <f t="shared" si="137"/>
        <v>-23.273473469410341</v>
      </c>
      <c r="CS59" s="69">
        <f t="shared" si="138"/>
        <v>29.276526148951991</v>
      </c>
      <c r="CT59" s="69">
        <f t="shared" si="139"/>
        <v>6.0030526795416517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0.15853527790064534</v>
      </c>
      <c r="C60" s="18">
        <f t="shared" si="148"/>
        <v>8.9633307200412626E-2</v>
      </c>
      <c r="D60" s="18">
        <f t="shared" si="148"/>
        <v>7.3994472223683105E-2</v>
      </c>
      <c r="E60" s="18">
        <f t="shared" si="148"/>
        <v>9.3237161335081087E-2</v>
      </c>
      <c r="F60" s="18">
        <f t="shared" si="148"/>
        <v>7.8560557140786455E-2</v>
      </c>
      <c r="H60" s="68">
        <f t="shared" si="105"/>
        <v>58.350333823094658</v>
      </c>
      <c r="I60" s="69">
        <f t="shared" si="106"/>
        <v>67.697727588766213</v>
      </c>
      <c r="J60" s="69">
        <f t="shared" si="107"/>
        <v>126.04806141186087</v>
      </c>
      <c r="L60" t="str">
        <f t="shared" si="140"/>
        <v>53 Skilled construction and building trades</v>
      </c>
      <c r="M60" s="18">
        <f t="shared" si="149"/>
        <v>0.40196349178737723</v>
      </c>
      <c r="N60" s="18">
        <f t="shared" si="149"/>
        <v>0.35288201049944584</v>
      </c>
      <c r="O60" s="18">
        <f t="shared" si="149"/>
        <v>0.34438852498161365</v>
      </c>
      <c r="P60" s="18">
        <f t="shared" si="149"/>
        <v>0.36235465615630691</v>
      </c>
      <c r="Q60" s="18">
        <f t="shared" si="149"/>
        <v>0.36306092767443793</v>
      </c>
      <c r="S60" s="68">
        <f t="shared" si="109"/>
        <v>56.955381189727831</v>
      </c>
      <c r="T60" s="69">
        <f t="shared" si="110"/>
        <v>66.052916396052424</v>
      </c>
      <c r="U60" s="69">
        <f t="shared" si="111"/>
        <v>123.00829758578027</v>
      </c>
      <c r="W60" t="str">
        <f t="shared" si="141"/>
        <v>53 Skilled construction and building trades</v>
      </c>
      <c r="X60" s="18">
        <f t="shared" si="150"/>
        <v>0.67955338703566348</v>
      </c>
      <c r="Y60" s="18">
        <f t="shared" si="150"/>
        <v>0.60965359272207953</v>
      </c>
      <c r="Z60" s="18">
        <f t="shared" si="150"/>
        <v>0.57716192150693668</v>
      </c>
      <c r="AA60" s="18">
        <f t="shared" si="150"/>
        <v>0.6470398254927564</v>
      </c>
      <c r="AB60" s="18">
        <f t="shared" si="150"/>
        <v>0.64839011697409288</v>
      </c>
      <c r="AD60" s="68">
        <f t="shared" si="113"/>
        <v>40.788589426023904</v>
      </c>
      <c r="AE60" s="69">
        <f t="shared" si="114"/>
        <v>66.227546745701375</v>
      </c>
      <c r="AF60" s="69">
        <f t="shared" si="115"/>
        <v>107.01613617172528</v>
      </c>
      <c r="AH60" t="str">
        <f t="shared" si="142"/>
        <v>53 Skilled construction and building trades</v>
      </c>
      <c r="AI60" s="18">
        <f t="shared" si="151"/>
        <v>1.3798419654702108</v>
      </c>
      <c r="AJ60" s="18">
        <f t="shared" si="151"/>
        <v>1.5102961400773305</v>
      </c>
      <c r="AK60" s="18">
        <f t="shared" si="151"/>
        <v>1.4348556183093706</v>
      </c>
      <c r="AL60" s="18">
        <f t="shared" si="151"/>
        <v>1.6654104230106306</v>
      </c>
      <c r="AM60" s="18">
        <f t="shared" si="151"/>
        <v>1.775047576263258</v>
      </c>
      <c r="AO60" s="68">
        <f t="shared" si="117"/>
        <v>39.796927173063111</v>
      </c>
      <c r="AP60" s="69">
        <f t="shared" si="118"/>
        <v>70.740814413857635</v>
      </c>
      <c r="AQ60" s="69">
        <f t="shared" si="119"/>
        <v>110.53774158692076</v>
      </c>
      <c r="AS60" t="str">
        <f t="shared" si="143"/>
        <v>53 Skilled construction and building trades</v>
      </c>
      <c r="AT60" s="18">
        <f t="shared" si="152"/>
        <v>2.1983913360815119</v>
      </c>
      <c r="AU60" s="18">
        <f t="shared" si="152"/>
        <v>1.9531473020485488</v>
      </c>
      <c r="AV60" s="18">
        <f t="shared" si="152"/>
        <v>1.9641856608080273</v>
      </c>
      <c r="AW60" s="18">
        <f t="shared" si="152"/>
        <v>2.2796670456400254</v>
      </c>
      <c r="AX60" s="18">
        <f t="shared" si="152"/>
        <v>2.1550785346336943</v>
      </c>
      <c r="AZ60" s="68">
        <f t="shared" si="121"/>
        <v>31.507481490632539</v>
      </c>
      <c r="BA60" s="69">
        <f t="shared" si="122"/>
        <v>67.722503387352091</v>
      </c>
      <c r="BB60" s="69">
        <f t="shared" si="123"/>
        <v>99.229984877984634</v>
      </c>
      <c r="BD60" t="str">
        <f t="shared" si="144"/>
        <v>53 Skilled construction and building trades</v>
      </c>
      <c r="BE60" s="18">
        <f t="shared" si="153"/>
        <v>5.9763200484157109</v>
      </c>
      <c r="BF60" s="18">
        <f t="shared" si="153"/>
        <v>5.2603183851132531</v>
      </c>
      <c r="BG60" s="18">
        <f t="shared" si="153"/>
        <v>5.1585132947869612</v>
      </c>
      <c r="BH60" s="18">
        <f t="shared" si="153"/>
        <v>5.2701180414980238</v>
      </c>
      <c r="BI60" s="18">
        <f t="shared" si="153"/>
        <v>4.6329803634900504</v>
      </c>
      <c r="BK60" s="68">
        <f t="shared" si="125"/>
        <v>-9.2704808945516355</v>
      </c>
      <c r="BL60" s="69">
        <f t="shared" si="126"/>
        <v>36.594923786191444</v>
      </c>
      <c r="BM60" s="69">
        <f t="shared" si="127"/>
        <v>27.324442891639805</v>
      </c>
      <c r="BO60" t="str">
        <f t="shared" si="145"/>
        <v>53 Skilled construction and building trades</v>
      </c>
      <c r="BP60" s="18">
        <f t="shared" si="154"/>
        <v>5.0812585564373958</v>
      </c>
      <c r="BQ60" s="18">
        <f t="shared" si="154"/>
        <v>5.5114837515661819</v>
      </c>
      <c r="BR60" s="18">
        <f t="shared" si="154"/>
        <v>5.3149917789711223</v>
      </c>
      <c r="BS60" s="18">
        <f t="shared" si="154"/>
        <v>6.0631270132050918</v>
      </c>
      <c r="BT60" s="18">
        <f t="shared" si="154"/>
        <v>7.0625334117632095</v>
      </c>
      <c r="BV60" s="68">
        <f t="shared" si="129"/>
        <v>13.549941893593626</v>
      </c>
      <c r="BW60" s="69">
        <f t="shared" si="130"/>
        <v>48.882309216531688</v>
      </c>
      <c r="BX60" s="69">
        <f t="shared" si="131"/>
        <v>62.432251110125314</v>
      </c>
      <c r="BZ60" t="str">
        <f t="shared" si="146"/>
        <v>53 Skilled construction and building trades</v>
      </c>
      <c r="CA60" s="18">
        <f t="shared" si="155"/>
        <v>4.3048326925560048</v>
      </c>
      <c r="CB60" s="18">
        <f t="shared" si="155"/>
        <v>3.8851037924939082</v>
      </c>
      <c r="CC60" s="18">
        <f t="shared" si="155"/>
        <v>4.2229689414075242</v>
      </c>
      <c r="CD60" s="18">
        <f t="shared" si="155"/>
        <v>5.0496383297355996</v>
      </c>
      <c r="CE60" s="18">
        <f t="shared" si="155"/>
        <v>7.1837723549477071</v>
      </c>
      <c r="CG60" s="68">
        <f t="shared" si="133"/>
        <v>11.250544326339423</v>
      </c>
      <c r="CH60" s="69">
        <f t="shared" si="134"/>
        <v>43.889476795676849</v>
      </c>
      <c r="CI60" s="69">
        <f t="shared" si="135"/>
        <v>55.140021122016279</v>
      </c>
      <c r="CK60" t="str">
        <f t="shared" si="147"/>
        <v>53 Skilled construction and building trades</v>
      </c>
      <c r="CL60" s="18">
        <f t="shared" si="156"/>
        <v>6.5370732226613493</v>
      </c>
      <c r="CM60" s="18">
        <f t="shared" si="156"/>
        <v>5.9353236589608596</v>
      </c>
      <c r="CN60" s="18">
        <f t="shared" si="156"/>
        <v>5.7885511255639237</v>
      </c>
      <c r="CO60" s="18">
        <f t="shared" si="156"/>
        <v>5.5397385160446184</v>
      </c>
      <c r="CP60" s="18">
        <f t="shared" si="156"/>
        <v>1.692959851476969</v>
      </c>
      <c r="CR60" s="68">
        <f t="shared" si="137"/>
        <v>-74.285272514871707</v>
      </c>
      <c r="CS60" s="69">
        <f t="shared" si="138"/>
        <v>17.676450699083116</v>
      </c>
      <c r="CT60" s="69">
        <f t="shared" si="139"/>
        <v>-56.608821815788588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0.52296632819043909</v>
      </c>
      <c r="C61" s="18">
        <f t="shared" si="148"/>
        <v>0.44783119857985598</v>
      </c>
      <c r="D61" s="18">
        <f t="shared" si="148"/>
        <v>0.44727006648079382</v>
      </c>
      <c r="E61" s="18">
        <f t="shared" si="148"/>
        <v>0.49366937220103774</v>
      </c>
      <c r="F61" s="18">
        <f t="shared" si="148"/>
        <v>0.52807179192672582</v>
      </c>
      <c r="H61" s="68">
        <f t="shared" si="105"/>
        <v>76.090870629696624</v>
      </c>
      <c r="I61" s="69">
        <f t="shared" si="106"/>
        <v>73.949478030309493</v>
      </c>
      <c r="J61" s="69">
        <f t="shared" si="107"/>
        <v>150.04034866000612</v>
      </c>
      <c r="L61" t="str">
        <f t="shared" si="140"/>
        <v>54 Textiles, printing and other skilled trades</v>
      </c>
      <c r="M61" s="18">
        <f t="shared" si="149"/>
        <v>0.7019453891756523</v>
      </c>
      <c r="N61" s="18">
        <f t="shared" si="149"/>
        <v>0.62652901426280272</v>
      </c>
      <c r="O61" s="18">
        <f t="shared" si="149"/>
        <v>0.63361687428592395</v>
      </c>
      <c r="P61" s="18">
        <f t="shared" si="149"/>
        <v>0.6776428670264445</v>
      </c>
      <c r="Q61" s="18">
        <f t="shared" si="149"/>
        <v>0.76052254090042637</v>
      </c>
      <c r="S61" s="68">
        <f t="shared" si="109"/>
        <v>78.702539874443119</v>
      </c>
      <c r="T61" s="69">
        <f t="shared" si="110"/>
        <v>78.717047763963407</v>
      </c>
      <c r="U61" s="69">
        <f t="shared" si="111"/>
        <v>157.41958763840654</v>
      </c>
      <c r="W61" t="str">
        <f t="shared" si="141"/>
        <v>54 Textiles, printing and other skilled trades</v>
      </c>
      <c r="X61" s="18">
        <f t="shared" si="150"/>
        <v>1.0144709127096023</v>
      </c>
      <c r="Y61" s="18">
        <f t="shared" si="150"/>
        <v>0.92198139708403992</v>
      </c>
      <c r="Z61" s="18">
        <f t="shared" si="150"/>
        <v>0.87499457504927514</v>
      </c>
      <c r="AA61" s="18">
        <f t="shared" si="150"/>
        <v>0.98175712336704624</v>
      </c>
      <c r="AB61" s="18">
        <f t="shared" si="150"/>
        <v>1.0925571675767247</v>
      </c>
      <c r="AD61" s="68">
        <f t="shared" si="113"/>
        <v>56.483139920039036</v>
      </c>
      <c r="AE61" s="69">
        <f t="shared" si="114"/>
        <v>72.937138419473939</v>
      </c>
      <c r="AF61" s="69">
        <f t="shared" si="115"/>
        <v>129.42027833951298</v>
      </c>
      <c r="AH61" t="str">
        <f t="shared" si="142"/>
        <v>54 Textiles, printing and other skilled trades</v>
      </c>
      <c r="AI61" s="18">
        <f t="shared" si="151"/>
        <v>1.273384091147455</v>
      </c>
      <c r="AJ61" s="18">
        <f t="shared" si="151"/>
        <v>1.1738825446902901</v>
      </c>
      <c r="AK61" s="18">
        <f t="shared" si="151"/>
        <v>1.1539619191303574</v>
      </c>
      <c r="AL61" s="18">
        <f t="shared" si="151"/>
        <v>1.2155646656467465</v>
      </c>
      <c r="AM61" s="18">
        <f t="shared" si="151"/>
        <v>1.3449472955688504</v>
      </c>
      <c r="AO61" s="68">
        <f t="shared" si="117"/>
        <v>31.707230870065633</v>
      </c>
      <c r="AP61" s="69">
        <f t="shared" si="118"/>
        <v>62.186940365781517</v>
      </c>
      <c r="AQ61" s="69">
        <f t="shared" si="119"/>
        <v>93.894171235847139</v>
      </c>
      <c r="AS61" t="str">
        <f t="shared" si="143"/>
        <v>54 Textiles, printing and other skilled trades</v>
      </c>
      <c r="AT61" s="18">
        <f t="shared" si="152"/>
        <v>1.6108436803606698</v>
      </c>
      <c r="AU61" s="18">
        <f t="shared" si="152"/>
        <v>1.4214688604987487</v>
      </c>
      <c r="AV61" s="18">
        <f t="shared" si="152"/>
        <v>1.3797877899179263</v>
      </c>
      <c r="AW61" s="18">
        <f t="shared" si="152"/>
        <v>1.5340694495894074</v>
      </c>
      <c r="AX61" s="18">
        <f t="shared" si="152"/>
        <v>1.650077958787223</v>
      </c>
      <c r="AZ61" s="68">
        <f t="shared" si="121"/>
        <v>43.338237944964014</v>
      </c>
      <c r="BA61" s="69">
        <f t="shared" si="122"/>
        <v>66.135987430515414</v>
      </c>
      <c r="BB61" s="69">
        <f t="shared" si="123"/>
        <v>109.47422537547943</v>
      </c>
      <c r="BD61" t="str">
        <f t="shared" si="144"/>
        <v>54 Textiles, printing and other skilled trades</v>
      </c>
      <c r="BE61" s="18">
        <f t="shared" si="153"/>
        <v>2.8718568105124875</v>
      </c>
      <c r="BF61" s="18">
        <f t="shared" si="153"/>
        <v>2.6513698256034868</v>
      </c>
      <c r="BG61" s="18">
        <f t="shared" si="153"/>
        <v>2.4925499951018568</v>
      </c>
      <c r="BH61" s="18">
        <f t="shared" si="153"/>
        <v>2.7204507782718177</v>
      </c>
      <c r="BI61" s="18">
        <f t="shared" si="153"/>
        <v>2.9810702894287755</v>
      </c>
      <c r="BK61" s="68">
        <f t="shared" si="125"/>
        <v>20.820614934002688</v>
      </c>
      <c r="BL61" s="69">
        <f t="shared" si="126"/>
        <v>46.362888319816754</v>
      </c>
      <c r="BM61" s="69">
        <f t="shared" si="127"/>
        <v>67.183503253819438</v>
      </c>
      <c r="BO61" t="str">
        <f t="shared" si="145"/>
        <v>54 Textiles, printing and other skilled trades</v>
      </c>
      <c r="BP61" s="18">
        <f t="shared" si="154"/>
        <v>2.9163123106113531</v>
      </c>
      <c r="BQ61" s="18">
        <f t="shared" si="154"/>
        <v>2.4804050354255538</v>
      </c>
      <c r="BR61" s="18">
        <f t="shared" si="154"/>
        <v>2.492749146321271</v>
      </c>
      <c r="BS61" s="18">
        <f t="shared" si="154"/>
        <v>2.2753184386121181</v>
      </c>
      <c r="BT61" s="18">
        <f t="shared" si="154"/>
        <v>2.3699514163732598</v>
      </c>
      <c r="BV61" s="68">
        <f t="shared" si="129"/>
        <v>-18.75626798666838</v>
      </c>
      <c r="BW61" s="69">
        <f t="shared" si="130"/>
        <v>34.353195652315577</v>
      </c>
      <c r="BX61" s="69">
        <f t="shared" si="131"/>
        <v>15.596927665647192</v>
      </c>
      <c r="BZ61" t="str">
        <f t="shared" si="146"/>
        <v>54 Textiles, printing and other skilled trades</v>
      </c>
      <c r="CA61" s="18">
        <f t="shared" si="155"/>
        <v>3.8021251658391195</v>
      </c>
      <c r="CB61" s="18">
        <f t="shared" si="155"/>
        <v>3.4884808855886336</v>
      </c>
      <c r="CC61" s="18">
        <f t="shared" si="155"/>
        <v>3.5067870466300097</v>
      </c>
      <c r="CD61" s="18">
        <f t="shared" si="155"/>
        <v>3.7813443455522218</v>
      </c>
      <c r="CE61" s="18">
        <f t="shared" si="155"/>
        <v>4.6314829942469435</v>
      </c>
      <c r="CG61" s="68">
        <f t="shared" si="133"/>
        <v>-13.62697093759718</v>
      </c>
      <c r="CH61" s="69">
        <f t="shared" si="134"/>
        <v>35.42868574118895</v>
      </c>
      <c r="CI61" s="69">
        <f t="shared" si="135"/>
        <v>21.801714803591775</v>
      </c>
      <c r="CK61" t="str">
        <f t="shared" si="147"/>
        <v>54 Textiles, printing and other skilled trades</v>
      </c>
      <c r="CL61" s="18">
        <f t="shared" si="156"/>
        <v>4.3977747237477489</v>
      </c>
      <c r="CM61" s="18">
        <f t="shared" si="156"/>
        <v>4.0743571480347951</v>
      </c>
      <c r="CN61" s="18">
        <f t="shared" si="156"/>
        <v>4.1263276583220962</v>
      </c>
      <c r="CO61" s="18">
        <f t="shared" si="156"/>
        <v>3.3973288237621269</v>
      </c>
      <c r="CP61" s="18">
        <f t="shared" si="156"/>
        <v>2.4612938959022923</v>
      </c>
      <c r="CR61" s="68">
        <f t="shared" si="137"/>
        <v>-47.554901626515786</v>
      </c>
      <c r="CS61" s="69">
        <f t="shared" si="138"/>
        <v>19.161459054865645</v>
      </c>
      <c r="CT61" s="69">
        <f t="shared" si="139"/>
        <v>-28.393442571650144</v>
      </c>
    </row>
    <row r="62" spans="1:98" x14ac:dyDescent="0.2">
      <c r="A62" t="str">
        <f t="shared" si="103"/>
        <v>61 Caring personal service occupations</v>
      </c>
      <c r="B62" s="18">
        <f t="shared" si="148"/>
        <v>0.49281293124844244</v>
      </c>
      <c r="C62" s="18">
        <f t="shared" si="148"/>
        <v>0.47347877835254737</v>
      </c>
      <c r="D62" s="18">
        <f t="shared" si="148"/>
        <v>0.44008237820599905</v>
      </c>
      <c r="E62" s="18">
        <f t="shared" si="148"/>
        <v>0.52507591818334431</v>
      </c>
      <c r="F62" s="18">
        <f t="shared" si="148"/>
        <v>0.58491623572045082</v>
      </c>
      <c r="H62" s="68">
        <f t="shared" si="105"/>
        <v>98.231835778232693</v>
      </c>
      <c r="I62" s="69">
        <f t="shared" si="106"/>
        <v>84.847251937100893</v>
      </c>
      <c r="J62" s="69">
        <f t="shared" si="107"/>
        <v>183.0790877153336</v>
      </c>
      <c r="L62" t="str">
        <f t="shared" si="140"/>
        <v>61 Caring personal service occupations</v>
      </c>
      <c r="M62" s="18">
        <f t="shared" si="149"/>
        <v>2.9491377534933432</v>
      </c>
      <c r="N62" s="18">
        <f t="shared" si="149"/>
        <v>3.1558785685273456</v>
      </c>
      <c r="O62" s="18">
        <f t="shared" si="149"/>
        <v>2.9760643220160738</v>
      </c>
      <c r="P62" s="18">
        <f t="shared" si="149"/>
        <v>3.3879600224312236</v>
      </c>
      <c r="Q62" s="18">
        <f t="shared" si="149"/>
        <v>3.6371342943952509</v>
      </c>
      <c r="S62" s="68">
        <f t="shared" si="109"/>
        <v>81.95432905560952</v>
      </c>
      <c r="T62" s="69">
        <f t="shared" si="110"/>
        <v>85.910411878647153</v>
      </c>
      <c r="U62" s="69">
        <f t="shared" si="111"/>
        <v>167.8647409342567</v>
      </c>
      <c r="W62" t="str">
        <f t="shared" si="141"/>
        <v>61 Caring personal service occupations</v>
      </c>
      <c r="X62" s="18">
        <f t="shared" si="150"/>
        <v>4.4774787349473071</v>
      </c>
      <c r="Y62" s="18">
        <f t="shared" si="150"/>
        <v>4.7513618345942845</v>
      </c>
      <c r="Z62" s="18">
        <f t="shared" si="150"/>
        <v>4.5248714015391922</v>
      </c>
      <c r="AA62" s="18">
        <f t="shared" si="150"/>
        <v>5.0123145689205986</v>
      </c>
      <c r="AB62" s="18">
        <f t="shared" si="150"/>
        <v>5.1812449350005521</v>
      </c>
      <c r="AD62" s="68">
        <f t="shared" si="113"/>
        <v>43.501560638200729</v>
      </c>
      <c r="AE62" s="69">
        <f t="shared" si="114"/>
        <v>79.60305626198209</v>
      </c>
      <c r="AF62" s="69">
        <f t="shared" si="115"/>
        <v>123.10461690018282</v>
      </c>
      <c r="AH62" t="str">
        <f t="shared" si="142"/>
        <v>61 Caring personal service occupations</v>
      </c>
      <c r="AI62" s="18">
        <f t="shared" si="151"/>
        <v>13.171059061395288</v>
      </c>
      <c r="AJ62" s="18">
        <f t="shared" si="151"/>
        <v>13.27156034556794</v>
      </c>
      <c r="AK62" s="18">
        <f t="shared" si="151"/>
        <v>12.75261824741207</v>
      </c>
      <c r="AL62" s="18">
        <f t="shared" si="151"/>
        <v>13.483183404826407</v>
      </c>
      <c r="AM62" s="18">
        <f t="shared" si="151"/>
        <v>12.783246637491164</v>
      </c>
      <c r="AO62" s="68">
        <f t="shared" si="117"/>
        <v>13.275930715779758</v>
      </c>
      <c r="AP62" s="69">
        <f t="shared" si="118"/>
        <v>62.196046832581729</v>
      </c>
      <c r="AQ62" s="69">
        <f t="shared" si="119"/>
        <v>75.471977548361494</v>
      </c>
      <c r="AS62" t="str">
        <f t="shared" si="143"/>
        <v>61 Caring personal service occupations</v>
      </c>
      <c r="AT62" s="18">
        <f t="shared" si="152"/>
        <v>7.5821706789110932</v>
      </c>
      <c r="AU62" s="18">
        <f t="shared" si="152"/>
        <v>7.8919737330954947</v>
      </c>
      <c r="AV62" s="18">
        <f t="shared" si="152"/>
        <v>7.5217339279895965</v>
      </c>
      <c r="AW62" s="18">
        <f t="shared" si="152"/>
        <v>7.8586186475258186</v>
      </c>
      <c r="AX62" s="18">
        <f t="shared" si="152"/>
        <v>7.540078384669223</v>
      </c>
      <c r="AZ62" s="68">
        <f t="shared" si="121"/>
        <v>20.151110641152862</v>
      </c>
      <c r="BA62" s="69">
        <f t="shared" si="122"/>
        <v>65.251519740782797</v>
      </c>
      <c r="BB62" s="69">
        <f t="shared" si="123"/>
        <v>85.402630381935651</v>
      </c>
      <c r="BD62" t="str">
        <f t="shared" si="144"/>
        <v>61 Caring personal service occupations</v>
      </c>
      <c r="BE62" s="18">
        <f t="shared" si="153"/>
        <v>11.656980516694702</v>
      </c>
      <c r="BF62" s="18">
        <f t="shared" si="153"/>
        <v>13.047095168913383</v>
      </c>
      <c r="BG62" s="18">
        <f t="shared" si="153"/>
        <v>12.379046801967512</v>
      </c>
      <c r="BH62" s="18">
        <f t="shared" si="153"/>
        <v>13.370791389271124</v>
      </c>
      <c r="BI62" s="18">
        <f t="shared" si="153"/>
        <v>15.325401362737463</v>
      </c>
      <c r="BK62" s="68">
        <f t="shared" si="125"/>
        <v>25.065451706977875</v>
      </c>
      <c r="BL62" s="69">
        <f t="shared" si="126"/>
        <v>63.754304600891665</v>
      </c>
      <c r="BM62" s="69">
        <f t="shared" si="127"/>
        <v>88.81975630786954</v>
      </c>
      <c r="BO62" t="str">
        <f t="shared" si="145"/>
        <v>61 Caring personal service occupations</v>
      </c>
      <c r="BP62" s="18">
        <f t="shared" si="154"/>
        <v>9.4744208186977623</v>
      </c>
      <c r="BQ62" s="18">
        <f t="shared" si="154"/>
        <v>9.2665540748603963</v>
      </c>
      <c r="BR62" s="18">
        <f t="shared" si="154"/>
        <v>9.1375720417770676</v>
      </c>
      <c r="BS62" s="18">
        <f t="shared" si="154"/>
        <v>9.4414664202930165</v>
      </c>
      <c r="BT62" s="18">
        <f t="shared" si="154"/>
        <v>9.4414946421225423</v>
      </c>
      <c r="BV62" s="68">
        <f t="shared" si="129"/>
        <v>-11.704425834528918</v>
      </c>
      <c r="BW62" s="69">
        <f t="shared" si="130"/>
        <v>45.373501303707009</v>
      </c>
      <c r="BX62" s="69">
        <f t="shared" si="131"/>
        <v>33.66907546917809</v>
      </c>
      <c r="BZ62" t="str">
        <f t="shared" si="146"/>
        <v>61 Caring personal service occupations</v>
      </c>
      <c r="CA62" s="18">
        <f t="shared" si="155"/>
        <v>4.2627973835976869</v>
      </c>
      <c r="CB62" s="18">
        <f t="shared" si="155"/>
        <v>2.8478068456076349</v>
      </c>
      <c r="CC62" s="18">
        <f t="shared" si="155"/>
        <v>2.7106666598501317</v>
      </c>
      <c r="CD62" s="18">
        <f t="shared" si="155"/>
        <v>2.3371373902332722</v>
      </c>
      <c r="CE62" s="18">
        <f t="shared" si="155"/>
        <v>2.8764500448143471</v>
      </c>
      <c r="CG62" s="68">
        <f t="shared" si="133"/>
        <v>-30.601802234993137</v>
      </c>
      <c r="CH62" s="69">
        <f t="shared" si="134"/>
        <v>25.884613429072672</v>
      </c>
      <c r="CI62" s="69">
        <f t="shared" si="135"/>
        <v>-4.7171888059204603</v>
      </c>
      <c r="CK62" t="str">
        <f t="shared" si="147"/>
        <v>61 Caring personal service occupations</v>
      </c>
      <c r="CL62" s="18">
        <f t="shared" si="156"/>
        <v>2.0218998722729435</v>
      </c>
      <c r="CM62" s="18">
        <f t="shared" si="156"/>
        <v>1.7090046063152637</v>
      </c>
      <c r="CN62" s="18">
        <f t="shared" si="156"/>
        <v>1.9092660388315192</v>
      </c>
      <c r="CO62" s="18">
        <f t="shared" si="156"/>
        <v>2.6175169267801008</v>
      </c>
      <c r="CP62" s="18">
        <f t="shared" si="156"/>
        <v>3.5946603180240668</v>
      </c>
      <c r="CR62" s="68">
        <f t="shared" si="137"/>
        <v>65.537560402172574</v>
      </c>
      <c r="CS62" s="69">
        <f t="shared" si="138"/>
        <v>35.373833337589183</v>
      </c>
      <c r="CT62" s="69">
        <f t="shared" si="139"/>
        <v>100.91139373976175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0.23887277293569148</v>
      </c>
      <c r="C63" s="18">
        <f t="shared" si="148"/>
        <v>0.26473713384765979</v>
      </c>
      <c r="D63" s="18">
        <f t="shared" si="148"/>
        <v>0.26388910025615431</v>
      </c>
      <c r="E63" s="18">
        <f t="shared" si="148"/>
        <v>0.27510342668480536</v>
      </c>
      <c r="F63" s="18">
        <f t="shared" si="148"/>
        <v>0.28824178161725611</v>
      </c>
      <c r="H63" s="68">
        <f t="shared" si="105"/>
        <v>62.910541216517871</v>
      </c>
      <c r="I63" s="69">
        <f t="shared" si="106"/>
        <v>73.961579948685767</v>
      </c>
      <c r="J63" s="69">
        <f t="shared" si="107"/>
        <v>136.87212116520365</v>
      </c>
      <c r="L63" t="str">
        <f t="shared" si="140"/>
        <v>62 Leisure, travel and related personal service occupations</v>
      </c>
      <c r="M63" s="18">
        <f t="shared" si="149"/>
        <v>0.57591407616194512</v>
      </c>
      <c r="N63" s="18">
        <f t="shared" si="149"/>
        <v>0.59738355823571976</v>
      </c>
      <c r="O63" s="18">
        <f t="shared" si="149"/>
        <v>0.53839073167558882</v>
      </c>
      <c r="P63" s="18">
        <f t="shared" si="149"/>
        <v>0.57446087104146304</v>
      </c>
      <c r="Q63" s="18">
        <f t="shared" si="149"/>
        <v>0.5994418053963394</v>
      </c>
      <c r="S63" s="68">
        <f t="shared" si="109"/>
        <v>65.765757276646468</v>
      </c>
      <c r="T63" s="69">
        <f t="shared" si="110"/>
        <v>76.512095148140475</v>
      </c>
      <c r="U63" s="69">
        <f t="shared" si="111"/>
        <v>142.27785242478697</v>
      </c>
      <c r="W63" t="str">
        <f t="shared" si="141"/>
        <v>62 Leisure, travel and related personal service occupations</v>
      </c>
      <c r="X63" s="18">
        <f t="shared" si="150"/>
        <v>1.3243308533050044</v>
      </c>
      <c r="Y63" s="18">
        <f t="shared" si="150"/>
        <v>1.5007527584140739</v>
      </c>
      <c r="Z63" s="18">
        <f t="shared" si="150"/>
        <v>1.3800227010676986</v>
      </c>
      <c r="AA63" s="18">
        <f t="shared" si="150"/>
        <v>1.5565195352903487</v>
      </c>
      <c r="AB63" s="18">
        <f t="shared" si="150"/>
        <v>1.7783362924954262</v>
      </c>
      <c r="AD63" s="68">
        <f t="shared" si="113"/>
        <v>61.494004242325062</v>
      </c>
      <c r="AE63" s="69">
        <f t="shared" si="114"/>
        <v>80.287982121781042</v>
      </c>
      <c r="AF63" s="69">
        <f t="shared" si="115"/>
        <v>141.78198636410607</v>
      </c>
      <c r="AH63" t="str">
        <f t="shared" si="142"/>
        <v>62 Leisure, travel and related personal service occupations</v>
      </c>
      <c r="AI63" s="18">
        <f t="shared" si="151"/>
        <v>2.6606643137211918</v>
      </c>
      <c r="AJ63" s="18">
        <f t="shared" si="151"/>
        <v>3.1347958478192073</v>
      </c>
      <c r="AK63" s="18">
        <f t="shared" si="151"/>
        <v>2.9730839283281112</v>
      </c>
      <c r="AL63" s="18">
        <f t="shared" si="151"/>
        <v>3.3111988523245319</v>
      </c>
      <c r="AM63" s="18">
        <f t="shared" si="151"/>
        <v>3.8972069732399293</v>
      </c>
      <c r="AO63" s="68">
        <f t="shared" si="117"/>
        <v>48.129696111352317</v>
      </c>
      <c r="AP63" s="69">
        <f t="shared" si="118"/>
        <v>75.011233800703579</v>
      </c>
      <c r="AQ63" s="69">
        <f t="shared" si="119"/>
        <v>123.14092991205587</v>
      </c>
      <c r="AS63" t="str">
        <f t="shared" si="143"/>
        <v>62 Leisure, travel and related personal service occupations</v>
      </c>
      <c r="AT63" s="18">
        <f t="shared" si="152"/>
        <v>3.3576988646000996</v>
      </c>
      <c r="AU63" s="18">
        <f t="shared" si="152"/>
        <v>3.8128255037210708</v>
      </c>
      <c r="AV63" s="18">
        <f t="shared" si="152"/>
        <v>3.8557107997226585</v>
      </c>
      <c r="AW63" s="18">
        <f t="shared" si="152"/>
        <v>4.3293117935547274</v>
      </c>
      <c r="AX63" s="18">
        <f t="shared" si="152"/>
        <v>5.1717743581338018</v>
      </c>
      <c r="AZ63" s="68">
        <f t="shared" si="121"/>
        <v>60.77000021964384</v>
      </c>
      <c r="BA63" s="69">
        <f t="shared" si="122"/>
        <v>80.708582781372655</v>
      </c>
      <c r="BB63" s="69">
        <f t="shared" si="123"/>
        <v>141.47858300101649</v>
      </c>
      <c r="BD63" t="str">
        <f t="shared" si="144"/>
        <v>62 Leisure, travel and related personal service occupations</v>
      </c>
      <c r="BE63" s="18">
        <f t="shared" si="153"/>
        <v>3.2912137309331415</v>
      </c>
      <c r="BF63" s="18">
        <f t="shared" si="153"/>
        <v>3.327487750159932</v>
      </c>
      <c r="BG63" s="18">
        <f t="shared" si="153"/>
        <v>3.1914449719224982</v>
      </c>
      <c r="BH63" s="18">
        <f t="shared" si="153"/>
        <v>3.0497106019987079</v>
      </c>
      <c r="BI63" s="18">
        <f t="shared" si="153"/>
        <v>2.7958833465591844</v>
      </c>
      <c r="BK63" s="68">
        <f t="shared" si="125"/>
        <v>-11.499771835704177</v>
      </c>
      <c r="BL63" s="69">
        <f t="shared" si="126"/>
        <v>43.137027824371302</v>
      </c>
      <c r="BM63" s="69">
        <f t="shared" si="127"/>
        <v>31.637255988667125</v>
      </c>
      <c r="BO63" t="str">
        <f t="shared" si="145"/>
        <v>62 Leisure, travel and related personal service occupations</v>
      </c>
      <c r="BP63" s="18">
        <f t="shared" si="154"/>
        <v>3.3000902700244228</v>
      </c>
      <c r="BQ63" s="18">
        <f t="shared" si="154"/>
        <v>3.154896083885955</v>
      </c>
      <c r="BR63" s="18">
        <f t="shared" si="154"/>
        <v>3.1828861118973117</v>
      </c>
      <c r="BS63" s="18">
        <f t="shared" si="154"/>
        <v>2.9406684133936603</v>
      </c>
      <c r="BT63" s="18">
        <f t="shared" si="154"/>
        <v>2.7767376888565027</v>
      </c>
      <c r="BV63" s="68">
        <f t="shared" si="129"/>
        <v>-25.450840086171393</v>
      </c>
      <c r="BW63" s="69">
        <f t="shared" si="130"/>
        <v>38.820268316111765</v>
      </c>
      <c r="BX63" s="69">
        <f t="shared" si="131"/>
        <v>13.36942822994037</v>
      </c>
      <c r="BZ63" t="str">
        <f t="shared" si="146"/>
        <v>62 Leisure, travel and related personal service occupations</v>
      </c>
      <c r="CA63" s="18">
        <f t="shared" si="155"/>
        <v>2.9055329803605696</v>
      </c>
      <c r="CB63" s="18">
        <f t="shared" si="155"/>
        <v>3.2547263104762574</v>
      </c>
      <c r="CC63" s="18">
        <f t="shared" si="155"/>
        <v>3.119412802600197</v>
      </c>
      <c r="CD63" s="18">
        <f t="shared" si="155"/>
        <v>3.2422285638390265</v>
      </c>
      <c r="CE63" s="18">
        <f t="shared" si="155"/>
        <v>3.4993632666549952</v>
      </c>
      <c r="CG63" s="68">
        <f t="shared" si="133"/>
        <v>-26.635890785130329</v>
      </c>
      <c r="CH63" s="69">
        <f t="shared" si="134"/>
        <v>37.764097082464524</v>
      </c>
      <c r="CI63" s="69">
        <f t="shared" si="135"/>
        <v>11.128206297334199</v>
      </c>
      <c r="CK63" t="str">
        <f t="shared" si="147"/>
        <v>62 Leisure, travel and related personal service occupations</v>
      </c>
      <c r="CL63" s="18">
        <f t="shared" si="156"/>
        <v>3.0961689845890468</v>
      </c>
      <c r="CM63" s="18">
        <f t="shared" si="156"/>
        <v>3.2352426055423038</v>
      </c>
      <c r="CN63" s="18">
        <f t="shared" si="156"/>
        <v>3.2510008349745956</v>
      </c>
      <c r="CO63" s="18">
        <f t="shared" si="156"/>
        <v>3.1403342540568611</v>
      </c>
      <c r="CP63" s="18">
        <f t="shared" si="156"/>
        <v>3.3120532619232241</v>
      </c>
      <c r="CR63" s="68">
        <f t="shared" si="137"/>
        <v>-10.425298046594845</v>
      </c>
      <c r="CS63" s="69">
        <f t="shared" si="138"/>
        <v>26.814358812490774</v>
      </c>
      <c r="CT63" s="69">
        <f t="shared" si="139"/>
        <v>16.389060765895927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1.9793847670760964E-2</v>
      </c>
      <c r="C64" s="18">
        <f t="shared" si="148"/>
        <v>1.5734048608472887E-2</v>
      </c>
      <c r="D64" s="18">
        <f t="shared" si="148"/>
        <v>1.6291263944681778E-2</v>
      </c>
      <c r="E64" s="18">
        <f t="shared" si="148"/>
        <v>1.5540353377587718E-2</v>
      </c>
      <c r="F64" s="18">
        <f t="shared" si="148"/>
        <v>1.6768424139079627E-2</v>
      </c>
      <c r="H64" s="68">
        <f t="shared" si="105"/>
        <v>53.515126855895133</v>
      </c>
      <c r="I64" s="69">
        <f t="shared" si="106"/>
        <v>68.786867846688466</v>
      </c>
      <c r="J64" s="69">
        <f t="shared" si="107"/>
        <v>122.30199470258358</v>
      </c>
      <c r="L64" t="str">
        <f t="shared" si="140"/>
        <v>63 Community and civil enforcement occupations</v>
      </c>
      <c r="M64" s="18">
        <f t="shared" si="149"/>
        <v>4.7496858964763786E-2</v>
      </c>
      <c r="N64" s="18">
        <f t="shared" si="149"/>
        <v>3.5621383321441713E-2</v>
      </c>
      <c r="O64" s="18">
        <f t="shared" si="149"/>
        <v>4.8477587122057617E-2</v>
      </c>
      <c r="P64" s="18">
        <f t="shared" si="149"/>
        <v>3.7839848624695277E-2</v>
      </c>
      <c r="Q64" s="18">
        <f t="shared" si="149"/>
        <v>4.2521338147635798E-2</v>
      </c>
      <c r="S64" s="68">
        <f t="shared" si="109"/>
        <v>30.590413534063259</v>
      </c>
      <c r="T64" s="69">
        <f t="shared" si="110"/>
        <v>56.023601193149133</v>
      </c>
      <c r="U64" s="69">
        <f t="shared" si="111"/>
        <v>86.614014727212393</v>
      </c>
      <c r="W64" t="str">
        <f t="shared" si="141"/>
        <v>63 Community and civil enforcement occupations</v>
      </c>
      <c r="X64" s="18">
        <f t="shared" si="150"/>
        <v>0.10588126457804288</v>
      </c>
      <c r="Y64" s="18">
        <f t="shared" si="150"/>
        <v>9.8043202305619609E-2</v>
      </c>
      <c r="Z64" s="18">
        <f t="shared" si="150"/>
        <v>0.1067358810546138</v>
      </c>
      <c r="AA64" s="18">
        <f t="shared" si="150"/>
        <v>0.10964611075731071</v>
      </c>
      <c r="AB64" s="18">
        <f t="shared" si="150"/>
        <v>0.11425617513110961</v>
      </c>
      <c r="AD64" s="68">
        <f t="shared" si="113"/>
        <v>34.152257049914297</v>
      </c>
      <c r="AE64" s="69">
        <f t="shared" si="114"/>
        <v>74.293556869704815</v>
      </c>
      <c r="AF64" s="69">
        <f t="shared" si="115"/>
        <v>108.44581391961911</v>
      </c>
      <c r="AH64" t="str">
        <f t="shared" si="142"/>
        <v>63 Community and civil enforcement occupations</v>
      </c>
      <c r="AI64" s="18">
        <f t="shared" si="151"/>
        <v>9.7451386959966468E-2</v>
      </c>
      <c r="AJ64" s="18">
        <f t="shared" si="151"/>
        <v>8.7843827485128964E-2</v>
      </c>
      <c r="AK64" s="18">
        <f t="shared" si="151"/>
        <v>0.11376094148692228</v>
      </c>
      <c r="AL64" s="18">
        <f t="shared" si="151"/>
        <v>9.8980905020712981E-2</v>
      </c>
      <c r="AM64" s="18">
        <f t="shared" si="151"/>
        <v>0.10508910987649679</v>
      </c>
      <c r="AO64" s="68">
        <f t="shared" si="117"/>
        <v>4.3903529684448745</v>
      </c>
      <c r="AP64" s="69">
        <f t="shared" si="118"/>
        <v>55.895692617345674</v>
      </c>
      <c r="AQ64" s="69">
        <f t="shared" si="119"/>
        <v>60.286045585790539</v>
      </c>
      <c r="AS64" t="str">
        <f t="shared" si="143"/>
        <v>63 Community and civil enforcement occupations</v>
      </c>
      <c r="AT64" s="18">
        <f t="shared" si="152"/>
        <v>0.10379115625715442</v>
      </c>
      <c r="AU64" s="18">
        <f t="shared" si="152"/>
        <v>8.0805829042088953E-2</v>
      </c>
      <c r="AV64" s="18">
        <f t="shared" si="152"/>
        <v>9.8787092886764349E-2</v>
      </c>
      <c r="AW64" s="18">
        <f t="shared" si="152"/>
        <v>7.8233815553979971E-2</v>
      </c>
      <c r="AX64" s="18">
        <f t="shared" si="152"/>
        <v>7.2488512374943734E-2</v>
      </c>
      <c r="AZ64" s="68">
        <f t="shared" si="121"/>
        <v>-12.049385602804339</v>
      </c>
      <c r="BA64" s="69">
        <f t="shared" si="122"/>
        <v>50.979826851365843</v>
      </c>
      <c r="BB64" s="69">
        <f t="shared" si="123"/>
        <v>38.9304412485615</v>
      </c>
      <c r="BD64" t="str">
        <f t="shared" si="144"/>
        <v>63 Community and civil enforcement occupations</v>
      </c>
      <c r="BE64" s="18">
        <f t="shared" si="153"/>
        <v>0.10625315630254351</v>
      </c>
      <c r="BF64" s="18">
        <f t="shared" si="153"/>
        <v>6.9389948186065836E-2</v>
      </c>
      <c r="BG64" s="18">
        <f t="shared" si="153"/>
        <v>0.10105190701314086</v>
      </c>
      <c r="BH64" s="18">
        <f t="shared" si="153"/>
        <v>6.6402914339014948E-2</v>
      </c>
      <c r="BI64" s="18">
        <f t="shared" si="153"/>
        <v>6.8539814144066083E-2</v>
      </c>
      <c r="BK64" s="68">
        <f t="shared" si="125"/>
        <v>-31.480984805394556</v>
      </c>
      <c r="BL64" s="69">
        <f t="shared" si="126"/>
        <v>25.628599025988848</v>
      </c>
      <c r="BM64" s="69">
        <f t="shared" si="127"/>
        <v>-5.8523857794057079</v>
      </c>
      <c r="BO64" t="str">
        <f t="shared" si="145"/>
        <v>63 Community and civil enforcement occupations</v>
      </c>
      <c r="BP64" s="18">
        <f t="shared" si="154"/>
        <v>0.13866805752609698</v>
      </c>
      <c r="BQ64" s="18">
        <f t="shared" si="154"/>
        <v>0.11697433890726992</v>
      </c>
      <c r="BR64" s="18">
        <f t="shared" si="154"/>
        <v>0.15367708100395244</v>
      </c>
      <c r="BS64" s="18">
        <f t="shared" si="154"/>
        <v>0.116087268868986</v>
      </c>
      <c r="BT64" s="18">
        <f t="shared" si="154"/>
        <v>0.12516872767978215</v>
      </c>
      <c r="BV64" s="68">
        <f t="shared" si="129"/>
        <v>-30.398959371539526</v>
      </c>
      <c r="BW64" s="69">
        <f t="shared" si="130"/>
        <v>31.108458130451439</v>
      </c>
      <c r="BX64" s="69">
        <f t="shared" si="131"/>
        <v>0.70949875891191283</v>
      </c>
      <c r="BZ64" t="str">
        <f t="shared" si="146"/>
        <v>63 Community and civil enforcement occupations</v>
      </c>
      <c r="CA64" s="18">
        <f t="shared" si="155"/>
        <v>0.17067580605955604</v>
      </c>
      <c r="CB64" s="18">
        <f t="shared" si="155"/>
        <v>0.15204489755773551</v>
      </c>
      <c r="CC64" s="18">
        <f t="shared" si="155"/>
        <v>0.20612668964670469</v>
      </c>
      <c r="CD64" s="18">
        <f t="shared" si="155"/>
        <v>0.18402744090832046</v>
      </c>
      <c r="CE64" s="18">
        <f t="shared" si="155"/>
        <v>0.22468594792249882</v>
      </c>
      <c r="CG64" s="68">
        <f t="shared" si="133"/>
        <v>-28.713194472858927</v>
      </c>
      <c r="CH64" s="69">
        <f t="shared" si="134"/>
        <v>32.576870813234358</v>
      </c>
      <c r="CI64" s="69">
        <f t="shared" si="135"/>
        <v>3.8636763403754317</v>
      </c>
      <c r="CK64" t="str">
        <f t="shared" si="147"/>
        <v>63 Community and civil enforcement occupations</v>
      </c>
      <c r="CL64" s="18">
        <f t="shared" si="156"/>
        <v>0.15559373857632952</v>
      </c>
      <c r="CM64" s="18">
        <f t="shared" si="156"/>
        <v>0.11182292434765258</v>
      </c>
      <c r="CN64" s="18">
        <f t="shared" si="156"/>
        <v>0.17321845962536278</v>
      </c>
      <c r="CO64" s="18">
        <f t="shared" si="156"/>
        <v>0.1030496601696566</v>
      </c>
      <c r="CP64" s="18">
        <f t="shared" si="156"/>
        <v>9.12927077031572E-2</v>
      </c>
      <c r="CR64" s="68">
        <f t="shared" si="137"/>
        <v>-53.660957401016283</v>
      </c>
      <c r="CS64" s="69">
        <f t="shared" si="138"/>
        <v>13.629853364679908</v>
      </c>
      <c r="CT64" s="69">
        <f t="shared" si="139"/>
        <v>-40.03110403633638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1.1860869166092574</v>
      </c>
      <c r="C65" s="18">
        <f t="shared" si="157"/>
        <v>1.0916361472721272</v>
      </c>
      <c r="D65" s="18">
        <f t="shared" si="157"/>
        <v>0.9317491277788692</v>
      </c>
      <c r="E65" s="18">
        <f t="shared" si="157"/>
        <v>0.87929178009434739</v>
      </c>
      <c r="F65" s="18">
        <f t="shared" si="157"/>
        <v>0.87040470054395214</v>
      </c>
      <c r="H65" s="68">
        <f t="shared" si="105"/>
        <v>39.327209257813294</v>
      </c>
      <c r="I65" s="69">
        <f t="shared" si="106"/>
        <v>55.214509325311042</v>
      </c>
      <c r="J65" s="69">
        <f t="shared" si="107"/>
        <v>94.54171858312435</v>
      </c>
      <c r="L65" t="str">
        <f t="shared" si="140"/>
        <v>71 Sales occupations</v>
      </c>
      <c r="M65" s="18">
        <f t="shared" ref="M65:Q70" si="158">M28/M$35*100</f>
        <v>2.2597016480657337</v>
      </c>
      <c r="N65" s="18">
        <f t="shared" si="158"/>
        <v>2.0990618007311856</v>
      </c>
      <c r="O65" s="18">
        <f t="shared" si="158"/>
        <v>2.1244067271043146</v>
      </c>
      <c r="P65" s="18">
        <f t="shared" si="158"/>
        <v>2.0756521594797537</v>
      </c>
      <c r="Q65" s="18">
        <f t="shared" si="158"/>
        <v>2.2553513952120361</v>
      </c>
      <c r="S65" s="68">
        <f t="shared" si="109"/>
        <v>58.059978358097716</v>
      </c>
      <c r="T65" s="69">
        <f t="shared" si="110"/>
        <v>60.7968763917901</v>
      </c>
      <c r="U65" s="69">
        <f t="shared" si="111"/>
        <v>118.8568547498878</v>
      </c>
      <c r="W65" t="str">
        <f t="shared" si="141"/>
        <v>71 Sales occupations</v>
      </c>
      <c r="X65" s="18">
        <f t="shared" ref="X65:AB70" si="159">X28/X$35*100</f>
        <v>4.2115385907600613</v>
      </c>
      <c r="Y65" s="18">
        <f t="shared" si="159"/>
        <v>4.0738299893814034</v>
      </c>
      <c r="Z65" s="18">
        <f t="shared" si="159"/>
        <v>4.1538732333144166</v>
      </c>
      <c r="AA65" s="18">
        <f t="shared" si="159"/>
        <v>4.0851772706054739</v>
      </c>
      <c r="AB65" s="18">
        <f t="shared" si="159"/>
        <v>4.3840802637016409</v>
      </c>
      <c r="AD65" s="68">
        <f t="shared" si="113"/>
        <v>32.267760301968444</v>
      </c>
      <c r="AE65" s="69">
        <f t="shared" si="114"/>
        <v>60.195029240326662</v>
      </c>
      <c r="AF65" s="69">
        <f t="shared" si="115"/>
        <v>92.462789542295098</v>
      </c>
      <c r="AH65" t="str">
        <f t="shared" si="142"/>
        <v>71 Sales occupations</v>
      </c>
      <c r="AI65" s="18">
        <f t="shared" ref="AI65:AM70" si="160">AI28/AI$35*100</f>
        <v>4.5729397054400485</v>
      </c>
      <c r="AJ65" s="18">
        <f t="shared" si="160"/>
        <v>4.386303074207917</v>
      </c>
      <c r="AK65" s="18">
        <f t="shared" si="160"/>
        <v>4.5135429903529554</v>
      </c>
      <c r="AL65" s="18">
        <f t="shared" si="160"/>
        <v>4.4430827988935491</v>
      </c>
      <c r="AM65" s="18">
        <f t="shared" si="160"/>
        <v>4.6265366822709302</v>
      </c>
      <c r="AO65" s="68">
        <f t="shared" si="117"/>
        <v>15.83352069963726</v>
      </c>
      <c r="AP65" s="69">
        <f t="shared" si="118"/>
        <v>54.88407827758023</v>
      </c>
      <c r="AQ65" s="69">
        <f t="shared" si="119"/>
        <v>70.717598977217492</v>
      </c>
      <c r="AS65" t="str">
        <f t="shared" si="143"/>
        <v>71 Sales occupations</v>
      </c>
      <c r="AT65" s="18">
        <f t="shared" ref="AT65:AX70" si="161">AT28/AT$35*100</f>
        <v>4.1225153638642178</v>
      </c>
      <c r="AU65" s="18">
        <f t="shared" si="161"/>
        <v>3.6864620104443779</v>
      </c>
      <c r="AV65" s="18">
        <f t="shared" si="161"/>
        <v>3.7008851977892903</v>
      </c>
      <c r="AW65" s="18">
        <f t="shared" si="161"/>
        <v>3.4265966894209341</v>
      </c>
      <c r="AX65" s="18">
        <f t="shared" si="161"/>
        <v>3.4493512767171128</v>
      </c>
      <c r="AZ65" s="68">
        <f t="shared" si="121"/>
        <v>11.712483496703802</v>
      </c>
      <c r="BA65" s="69">
        <f t="shared" si="122"/>
        <v>45.794462715952363</v>
      </c>
      <c r="BB65" s="69">
        <f t="shared" si="123"/>
        <v>57.50694621265616</v>
      </c>
      <c r="BD65" t="str">
        <f t="shared" si="144"/>
        <v>71 Sales occupations</v>
      </c>
      <c r="BE65" s="18">
        <f t="shared" ref="BE65:BI70" si="162">BE28/BE$35*100</f>
        <v>8.3240325613034596</v>
      </c>
      <c r="BF65" s="18">
        <f t="shared" si="162"/>
        <v>7.8927222692012338</v>
      </c>
      <c r="BG65" s="18">
        <f t="shared" si="162"/>
        <v>8.1616781266402363</v>
      </c>
      <c r="BH65" s="18">
        <f t="shared" si="162"/>
        <v>7.6699292577631031</v>
      </c>
      <c r="BI65" s="18">
        <f t="shared" si="162"/>
        <v>7.8169250275903961</v>
      </c>
      <c r="BK65" s="68">
        <f t="shared" si="125"/>
        <v>-3.2459424709324316</v>
      </c>
      <c r="BL65" s="69">
        <f t="shared" si="126"/>
        <v>41.79535585604053</v>
      </c>
      <c r="BM65" s="69">
        <f t="shared" si="127"/>
        <v>38.549413385108096</v>
      </c>
      <c r="BO65" t="str">
        <f t="shared" si="145"/>
        <v>71 Sales occupations</v>
      </c>
      <c r="BP65" s="18">
        <f t="shared" ref="BP65:BT70" si="163">BP28/BP$35*100</f>
        <v>8.6590552768415883</v>
      </c>
      <c r="BQ65" s="18">
        <f t="shared" si="163"/>
        <v>7.6647530713859506</v>
      </c>
      <c r="BR65" s="18">
        <f t="shared" si="163"/>
        <v>7.8717443059266046</v>
      </c>
      <c r="BS65" s="18">
        <f t="shared" si="163"/>
        <v>6.9566773641815836</v>
      </c>
      <c r="BT65" s="18">
        <f t="shared" si="163"/>
        <v>6.3320849530047436</v>
      </c>
      <c r="BV65" s="68">
        <f t="shared" si="129"/>
        <v>-31.260755879268771</v>
      </c>
      <c r="BW65" s="69">
        <f t="shared" si="130"/>
        <v>34.893923640476274</v>
      </c>
      <c r="BX65" s="69">
        <f t="shared" si="131"/>
        <v>3.6331677612075057</v>
      </c>
      <c r="BZ65" t="str">
        <f t="shared" si="146"/>
        <v>71 Sales occupations</v>
      </c>
      <c r="CA65" s="18">
        <f t="shared" ref="CA65:CE70" si="164">CA28/CA$35*100</f>
        <v>8.533575244375271</v>
      </c>
      <c r="CB65" s="18">
        <f t="shared" si="164"/>
        <v>8.5459863738735997</v>
      </c>
      <c r="CC65" s="18">
        <f t="shared" si="164"/>
        <v>8.446534090538222</v>
      </c>
      <c r="CD65" s="18">
        <f t="shared" si="164"/>
        <v>7.2562822070900719</v>
      </c>
      <c r="CE65" s="18">
        <f t="shared" si="164"/>
        <v>4.3798588214693188</v>
      </c>
      <c r="CG65" s="68">
        <f t="shared" si="133"/>
        <v>-66.088340498840878</v>
      </c>
      <c r="CH65" s="69">
        <f t="shared" si="134"/>
        <v>22.512617806552864</v>
      </c>
      <c r="CI65" s="69">
        <f t="shared" si="135"/>
        <v>-43.575722692288018</v>
      </c>
      <c r="CK65" t="str">
        <f t="shared" si="147"/>
        <v>71 Sales occupations</v>
      </c>
      <c r="CL65" s="18">
        <f t="shared" ref="CL65:CP70" si="165">CL28/CL$35*100</f>
        <v>9.9666445602830063</v>
      </c>
      <c r="CM65" s="18">
        <f t="shared" si="165"/>
        <v>9.4067754998264164</v>
      </c>
      <c r="CN65" s="18">
        <f t="shared" si="165"/>
        <v>9.4744047032972958</v>
      </c>
      <c r="CO65" s="18">
        <f t="shared" si="165"/>
        <v>8.7194566664293767</v>
      </c>
      <c r="CP65" s="18">
        <f t="shared" si="165"/>
        <v>7.3746807950639468</v>
      </c>
      <c r="CR65" s="68">
        <f t="shared" si="137"/>
        <v>-31.5621376555764</v>
      </c>
      <c r="CS65" s="69">
        <f t="shared" si="138"/>
        <v>19.886902129003893</v>
      </c>
      <c r="CT65" s="69">
        <f t="shared" si="139"/>
        <v>-11.675235526572505</v>
      </c>
    </row>
    <row r="66" spans="1:98" x14ac:dyDescent="0.2">
      <c r="A66" t="str">
        <f t="shared" si="103"/>
        <v>72 Customer service occupations</v>
      </c>
      <c r="B66" s="18">
        <f t="shared" si="157"/>
        <v>0.38789174056742309</v>
      </c>
      <c r="C66" s="18">
        <f t="shared" si="157"/>
        <v>0.35779575877863168</v>
      </c>
      <c r="D66" s="18">
        <f t="shared" si="157"/>
        <v>0.38555912988893382</v>
      </c>
      <c r="E66" s="18">
        <f t="shared" si="157"/>
        <v>0.49459022105985062</v>
      </c>
      <c r="F66" s="18">
        <f t="shared" si="157"/>
        <v>0.53957117631707607</v>
      </c>
      <c r="H66" s="68">
        <f t="shared" si="105"/>
        <v>108.72355141529455</v>
      </c>
      <c r="I66" s="69">
        <f t="shared" si="106"/>
        <v>74.532033010981479</v>
      </c>
      <c r="J66" s="69">
        <f t="shared" si="107"/>
        <v>183.25558442627602</v>
      </c>
      <c r="L66" t="str">
        <f t="shared" si="140"/>
        <v>72 Customer service occupations</v>
      </c>
      <c r="M66" s="18">
        <f t="shared" si="158"/>
        <v>0.62140733564690964</v>
      </c>
      <c r="N66" s="18">
        <f t="shared" si="158"/>
        <v>0.63405357535400497</v>
      </c>
      <c r="O66" s="18">
        <f t="shared" si="158"/>
        <v>0.61688786180053923</v>
      </c>
      <c r="P66" s="18">
        <f t="shared" si="158"/>
        <v>0.80570505622742949</v>
      </c>
      <c r="Q66" s="18">
        <f t="shared" si="158"/>
        <v>0.88511776169880441</v>
      </c>
      <c r="S66" s="68">
        <f t="shared" si="109"/>
        <v>113.61915865704486</v>
      </c>
      <c r="T66" s="69">
        <f t="shared" si="110"/>
        <v>82.286524089563358</v>
      </c>
      <c r="U66" s="69">
        <f t="shared" si="111"/>
        <v>195.90568274660822</v>
      </c>
      <c r="W66" t="str">
        <f t="shared" si="141"/>
        <v>72 Customer service occupations</v>
      </c>
      <c r="X66" s="18">
        <f t="shared" si="159"/>
        <v>1.2097489290674937</v>
      </c>
      <c r="Y66" s="18">
        <f t="shared" si="159"/>
        <v>1.2527257385305708</v>
      </c>
      <c r="Z66" s="18">
        <f t="shared" si="159"/>
        <v>1.2993057719137768</v>
      </c>
      <c r="AA66" s="18">
        <f t="shared" si="159"/>
        <v>1.6461079490644084</v>
      </c>
      <c r="AB66" s="18">
        <f t="shared" si="159"/>
        <v>1.8620444573337331</v>
      </c>
      <c r="AD66" s="68">
        <f t="shared" si="113"/>
        <v>79.600449741852259</v>
      </c>
      <c r="AE66" s="69">
        <f t="shared" si="114"/>
        <v>75.530833164347797</v>
      </c>
      <c r="AF66" s="69">
        <f t="shared" si="115"/>
        <v>155.13128290620006</v>
      </c>
      <c r="AH66" t="str">
        <f t="shared" si="142"/>
        <v>72 Customer service occupations</v>
      </c>
      <c r="AI66" s="18">
        <f t="shared" si="160"/>
        <v>1.3020097886079078</v>
      </c>
      <c r="AJ66" s="18">
        <f t="shared" si="160"/>
        <v>1.5145259786112821</v>
      </c>
      <c r="AK66" s="18">
        <f t="shared" si="160"/>
        <v>1.6894154658806491</v>
      </c>
      <c r="AL66" s="18">
        <f t="shared" si="160"/>
        <v>2.2955531137115233</v>
      </c>
      <c r="AM66" s="18">
        <f t="shared" si="160"/>
        <v>2.6150946250695322</v>
      </c>
      <c r="AO66" s="68">
        <f t="shared" si="117"/>
        <v>74.922941814025819</v>
      </c>
      <c r="AP66" s="69">
        <f t="shared" si="118"/>
        <v>79.069047201522451</v>
      </c>
      <c r="AQ66" s="69">
        <f t="shared" si="119"/>
        <v>153.99198901554826</v>
      </c>
      <c r="AS66" t="str">
        <f t="shared" si="143"/>
        <v>72 Customer service occupations</v>
      </c>
      <c r="AT66" s="18">
        <f t="shared" si="161"/>
        <v>1.5828046689000947</v>
      </c>
      <c r="AU66" s="18">
        <f t="shared" si="161"/>
        <v>1.6122754250112064</v>
      </c>
      <c r="AV66" s="18">
        <f t="shared" si="161"/>
        <v>1.6415180270713468</v>
      </c>
      <c r="AW66" s="18">
        <f t="shared" si="161"/>
        <v>2.0315846007935026</v>
      </c>
      <c r="AX66" s="18">
        <f t="shared" si="161"/>
        <v>2.098177266181974</v>
      </c>
      <c r="AZ66" s="68">
        <f t="shared" si="121"/>
        <v>53.20269896277199</v>
      </c>
      <c r="BA66" s="69">
        <f t="shared" si="122"/>
        <v>67.311793648351269</v>
      </c>
      <c r="BB66" s="69">
        <f t="shared" si="123"/>
        <v>120.51449261112326</v>
      </c>
      <c r="BD66" t="str">
        <f t="shared" si="144"/>
        <v>72 Customer service occupations</v>
      </c>
      <c r="BE66" s="18">
        <f t="shared" si="162"/>
        <v>1.7455957062864746</v>
      </c>
      <c r="BF66" s="18">
        <f t="shared" si="162"/>
        <v>1.8117571223274114</v>
      </c>
      <c r="BG66" s="18">
        <f t="shared" si="162"/>
        <v>1.8815805113877135</v>
      </c>
      <c r="BH66" s="18">
        <f t="shared" si="162"/>
        <v>2.2696636864054867</v>
      </c>
      <c r="BI66" s="18">
        <f t="shared" si="162"/>
        <v>2.5120147625952201</v>
      </c>
      <c r="BK66" s="68">
        <f t="shared" si="125"/>
        <v>34.868983672489605</v>
      </c>
      <c r="BL66" s="69">
        <f t="shared" si="126"/>
        <v>55.266214768115361</v>
      </c>
      <c r="BM66" s="69">
        <f t="shared" si="127"/>
        <v>90.135198440604981</v>
      </c>
      <c r="BO66" t="str">
        <f t="shared" si="145"/>
        <v>72 Customer service occupations</v>
      </c>
      <c r="BP66" s="18">
        <f t="shared" si="163"/>
        <v>1.9431174785644025</v>
      </c>
      <c r="BQ66" s="18">
        <f t="shared" si="163"/>
        <v>1.9635244623252872</v>
      </c>
      <c r="BR66" s="18">
        <f t="shared" si="163"/>
        <v>2.097786004647578</v>
      </c>
      <c r="BS66" s="18">
        <f t="shared" si="163"/>
        <v>2.6159906213288862</v>
      </c>
      <c r="BT66" s="18">
        <f t="shared" si="163"/>
        <v>2.8833177605542644</v>
      </c>
      <c r="BV66" s="68">
        <f t="shared" si="129"/>
        <v>17.451974308852947</v>
      </c>
      <c r="BW66" s="69">
        <f t="shared" si="130"/>
        <v>53.753678743627908</v>
      </c>
      <c r="BX66" s="69">
        <f t="shared" si="131"/>
        <v>71.205653052480841</v>
      </c>
      <c r="BZ66" t="str">
        <f t="shared" si="146"/>
        <v>72 Customer service occupations</v>
      </c>
      <c r="CA66" s="18">
        <f t="shared" si="164"/>
        <v>1.4423392034454892</v>
      </c>
      <c r="CB66" s="18">
        <f t="shared" si="164"/>
        <v>1.4830896464104939</v>
      </c>
      <c r="CC66" s="18">
        <f t="shared" si="164"/>
        <v>1.558401980758769</v>
      </c>
      <c r="CD66" s="18">
        <f t="shared" si="164"/>
        <v>1.8860748559962097</v>
      </c>
      <c r="CE66" s="18">
        <f t="shared" si="164"/>
        <v>2.4171364649599698</v>
      </c>
      <c r="CG66" s="68">
        <f t="shared" si="133"/>
        <v>1.4353072328953325</v>
      </c>
      <c r="CH66" s="69">
        <f t="shared" si="134"/>
        <v>35.815580791207168</v>
      </c>
      <c r="CI66" s="69">
        <f t="shared" si="135"/>
        <v>37.250888024102501</v>
      </c>
      <c r="CK66" t="str">
        <f t="shared" si="147"/>
        <v>72 Customer service occupations</v>
      </c>
      <c r="CL66" s="18">
        <f t="shared" si="165"/>
        <v>1.1617279586803209</v>
      </c>
      <c r="CM66" s="18">
        <f t="shared" si="165"/>
        <v>1.5204520427705803</v>
      </c>
      <c r="CN66" s="18">
        <f t="shared" si="165"/>
        <v>1.7255103415999427</v>
      </c>
      <c r="CO66" s="18">
        <f t="shared" si="165"/>
        <v>2.9258808492746282</v>
      </c>
      <c r="CP66" s="18">
        <f t="shared" si="165"/>
        <v>3.8769269358393186</v>
      </c>
      <c r="CR66" s="68">
        <f t="shared" si="137"/>
        <v>97.549161459720807</v>
      </c>
      <c r="CS66" s="69">
        <f t="shared" si="138"/>
        <v>46.628951122448569</v>
      </c>
      <c r="CT66" s="69">
        <f t="shared" si="139"/>
        <v>144.17811258216938</v>
      </c>
    </row>
    <row r="67" spans="1:98" x14ac:dyDescent="0.2">
      <c r="A67" t="str">
        <f t="shared" si="103"/>
        <v>81 Process, plant and machine operatives</v>
      </c>
      <c r="B67" s="18">
        <f t="shared" si="157"/>
        <v>0.29131884814971337</v>
      </c>
      <c r="C67" s="18">
        <f t="shared" si="157"/>
        <v>0.30046963521937525</v>
      </c>
      <c r="D67" s="18">
        <f t="shared" si="157"/>
        <v>0.27446635728893987</v>
      </c>
      <c r="E67" s="18">
        <f t="shared" si="157"/>
        <v>0.35041992996926491</v>
      </c>
      <c r="F67" s="18">
        <f t="shared" si="157"/>
        <v>0.43681654173989759</v>
      </c>
      <c r="H67" s="68">
        <f t="shared" si="105"/>
        <v>137.36881582311972</v>
      </c>
      <c r="I67" s="69">
        <f t="shared" si="106"/>
        <v>85.98653032015261</v>
      </c>
      <c r="J67" s="69">
        <f t="shared" si="107"/>
        <v>223.35534614327233</v>
      </c>
      <c r="L67" t="str">
        <f t="shared" si="140"/>
        <v>81 Process, plant and machine operatives</v>
      </c>
      <c r="M67" s="18">
        <f t="shared" si="158"/>
        <v>0.23285362090664577</v>
      </c>
      <c r="N67" s="18">
        <f t="shared" si="158"/>
        <v>0.23555033003269366</v>
      </c>
      <c r="O67" s="18">
        <f t="shared" si="158"/>
        <v>0.22371990364754521</v>
      </c>
      <c r="P67" s="18">
        <f t="shared" si="158"/>
        <v>0.30010999452855308</v>
      </c>
      <c r="Q67" s="18">
        <f t="shared" si="158"/>
        <v>0.38134405213347722</v>
      </c>
      <c r="S67" s="68">
        <f t="shared" si="109"/>
        <v>153.78019267204766</v>
      </c>
      <c r="T67" s="69">
        <f t="shared" si="110"/>
        <v>84.089267512669323</v>
      </c>
      <c r="U67" s="69">
        <f t="shared" si="111"/>
        <v>237.86946018471698</v>
      </c>
      <c r="W67" t="str">
        <f t="shared" si="141"/>
        <v>81 Process, plant and machine operatives</v>
      </c>
      <c r="X67" s="18">
        <f t="shared" si="159"/>
        <v>0.31003728006008635</v>
      </c>
      <c r="Y67" s="18">
        <f t="shared" si="159"/>
        <v>0.29005657218797409</v>
      </c>
      <c r="Z67" s="18">
        <f t="shared" si="159"/>
        <v>0.27351913743301276</v>
      </c>
      <c r="AA67" s="18">
        <f t="shared" si="159"/>
        <v>0.38875731289019044</v>
      </c>
      <c r="AB67" s="18">
        <f t="shared" si="159"/>
        <v>0.51722793322215477</v>
      </c>
      <c r="AD67" s="68">
        <f t="shared" si="113"/>
        <v>136.98616591662213</v>
      </c>
      <c r="AE67" s="69">
        <f t="shared" si="114"/>
        <v>83.977860525902301</v>
      </c>
      <c r="AF67" s="69">
        <f t="shared" si="115"/>
        <v>220.96402644252447</v>
      </c>
      <c r="AH67" t="str">
        <f t="shared" si="142"/>
        <v>81 Process, plant and machine operatives</v>
      </c>
      <c r="AI67" s="18">
        <f t="shared" si="160"/>
        <v>0.46477194689620599</v>
      </c>
      <c r="AJ67" s="18">
        <f t="shared" si="160"/>
        <v>0.5013070350861234</v>
      </c>
      <c r="AK67" s="18">
        <f t="shared" si="160"/>
        <v>0.48039502591701777</v>
      </c>
      <c r="AL67" s="18">
        <f t="shared" si="160"/>
        <v>0.71212527770035705</v>
      </c>
      <c r="AM67" s="18">
        <f t="shared" si="160"/>
        <v>0.9855385160484289</v>
      </c>
      <c r="AO67" s="68">
        <f t="shared" si="117"/>
        <v>131.83069109812712</v>
      </c>
      <c r="AP67" s="69">
        <f t="shared" si="118"/>
        <v>82.993550301625703</v>
      </c>
      <c r="AQ67" s="69">
        <f t="shared" si="119"/>
        <v>214.82424139975285</v>
      </c>
      <c r="AS67" t="str">
        <f t="shared" si="143"/>
        <v>81 Process, plant and machine operatives</v>
      </c>
      <c r="AT67" s="18">
        <f t="shared" si="161"/>
        <v>1.2177052005007574</v>
      </c>
      <c r="AU67" s="18">
        <f t="shared" si="161"/>
        <v>1.2246292872765596</v>
      </c>
      <c r="AV67" s="18">
        <f t="shared" si="161"/>
        <v>1.1393112341077536</v>
      </c>
      <c r="AW67" s="18">
        <f t="shared" si="161"/>
        <v>1.551922460502855</v>
      </c>
      <c r="AX67" s="18">
        <f t="shared" si="161"/>
        <v>1.7862500223723616</v>
      </c>
      <c r="AZ67" s="68">
        <f t="shared" si="121"/>
        <v>87.918597794818339</v>
      </c>
      <c r="BA67" s="69">
        <f t="shared" si="122"/>
        <v>72.897567429594346</v>
      </c>
      <c r="BB67" s="69">
        <f t="shared" si="123"/>
        <v>160.81616522441271</v>
      </c>
      <c r="BD67" t="str">
        <f t="shared" si="144"/>
        <v>81 Process, plant and machine operatives</v>
      </c>
      <c r="BE67" s="18">
        <f t="shared" si="162"/>
        <v>1.9460069161170934</v>
      </c>
      <c r="BF67" s="18">
        <f t="shared" si="162"/>
        <v>1.9701712749027225</v>
      </c>
      <c r="BG67" s="18">
        <f t="shared" si="162"/>
        <v>1.8490660112635311</v>
      </c>
      <c r="BH67" s="18">
        <f t="shared" si="162"/>
        <v>2.4453914187732004</v>
      </c>
      <c r="BI67" s="18">
        <f t="shared" si="162"/>
        <v>2.8443898337451943</v>
      </c>
      <c r="BK67" s="68">
        <f t="shared" si="125"/>
        <v>55.399424368702746</v>
      </c>
      <c r="BL67" s="69">
        <f t="shared" si="126"/>
        <v>49.37479611597913</v>
      </c>
      <c r="BM67" s="69">
        <f t="shared" si="127"/>
        <v>104.77422048468188</v>
      </c>
      <c r="BO67" t="str">
        <f t="shared" si="145"/>
        <v>81 Process, plant and machine operatives</v>
      </c>
      <c r="BP67" s="18">
        <f t="shared" si="163"/>
        <v>2.466158687982579</v>
      </c>
      <c r="BQ67" s="18">
        <f t="shared" si="163"/>
        <v>2.7495993994215495</v>
      </c>
      <c r="BR67" s="18">
        <f t="shared" si="163"/>
        <v>2.5055814499464106</v>
      </c>
      <c r="BS67" s="18">
        <f t="shared" si="163"/>
        <v>3.3479200672028755</v>
      </c>
      <c r="BT67" s="18">
        <f t="shared" si="163"/>
        <v>3.9777510299308871</v>
      </c>
      <c r="BV67" s="68">
        <f t="shared" si="129"/>
        <v>35.661954520621137</v>
      </c>
      <c r="BW67" s="69">
        <f t="shared" si="130"/>
        <v>49.290452033068924</v>
      </c>
      <c r="BX67" s="69">
        <f t="shared" si="131"/>
        <v>84.952406553690068</v>
      </c>
      <c r="BZ67" t="str">
        <f t="shared" si="146"/>
        <v>81 Process, plant and machine operatives</v>
      </c>
      <c r="CA67" s="18">
        <f t="shared" si="164"/>
        <v>3.2696963165841488</v>
      </c>
      <c r="CB67" s="18">
        <f t="shared" si="164"/>
        <v>3.0390079405169477</v>
      </c>
      <c r="CC67" s="18">
        <f t="shared" si="164"/>
        <v>3.0466582977701173</v>
      </c>
      <c r="CD67" s="18">
        <f t="shared" si="164"/>
        <v>3.5313268053920566</v>
      </c>
      <c r="CE67" s="18">
        <f t="shared" si="164"/>
        <v>2.292296649723633</v>
      </c>
      <c r="CG67" s="68">
        <f t="shared" si="133"/>
        <v>-50.794398858773505</v>
      </c>
      <c r="CH67" s="69">
        <f t="shared" si="134"/>
        <v>29.056218974948678</v>
      </c>
      <c r="CI67" s="69">
        <f t="shared" si="135"/>
        <v>-21.738179883824827</v>
      </c>
      <c r="CK67" t="str">
        <f t="shared" si="147"/>
        <v>81 Process, plant and machine operatives</v>
      </c>
      <c r="CL67" s="18">
        <f t="shared" si="165"/>
        <v>4.0541457396950964</v>
      </c>
      <c r="CM67" s="18">
        <f t="shared" si="165"/>
        <v>3.3909374602159703</v>
      </c>
      <c r="CN67" s="18">
        <f t="shared" si="165"/>
        <v>3.1250425753161446</v>
      </c>
      <c r="CO67" s="18">
        <f t="shared" si="165"/>
        <v>2.2192123257663376</v>
      </c>
      <c r="CP67" s="18">
        <f t="shared" si="165"/>
        <v>1.7174759178458787</v>
      </c>
      <c r="CR67" s="68">
        <f t="shared" si="137"/>
        <v>-51.678561073240424</v>
      </c>
      <c r="CS67" s="69">
        <f t="shared" si="138"/>
        <v>14.732161090049475</v>
      </c>
      <c r="CT67" s="69">
        <f t="shared" si="139"/>
        <v>-36.946399983190958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0.58115985388983349</v>
      </c>
      <c r="C68" s="18">
        <f t="shared" si="157"/>
        <v>0.69027076587074343</v>
      </c>
      <c r="D68" s="18">
        <f t="shared" si="157"/>
        <v>0.56482524591635441</v>
      </c>
      <c r="E68" s="18">
        <f t="shared" si="157"/>
        <v>0.67850931172275475</v>
      </c>
      <c r="F68" s="18">
        <f t="shared" si="157"/>
        <v>0.76018886221898463</v>
      </c>
      <c r="H68" s="68">
        <f t="shared" si="105"/>
        <v>100.73407802004635</v>
      </c>
      <c r="I68" s="69">
        <f t="shared" si="106"/>
        <v>101.95874721145086</v>
      </c>
      <c r="J68" s="69">
        <f t="shared" si="107"/>
        <v>202.69282523149724</v>
      </c>
      <c r="L68" t="str">
        <f t="shared" si="140"/>
        <v>82 Transport and mobile machine drivers and operatives</v>
      </c>
      <c r="M68" s="18">
        <f t="shared" si="158"/>
        <v>0.6057065004665646</v>
      </c>
      <c r="N68" s="18">
        <f t="shared" si="158"/>
        <v>0.69654401211357131</v>
      </c>
      <c r="O68" s="18">
        <f t="shared" si="158"/>
        <v>0.62183148616112649</v>
      </c>
      <c r="P68" s="18">
        <f t="shared" si="158"/>
        <v>0.65939120426471964</v>
      </c>
      <c r="Q68" s="18">
        <f t="shared" si="158"/>
        <v>0.72310597968052726</v>
      </c>
      <c r="S68" s="68">
        <f t="shared" si="109"/>
        <v>73.130910775183594</v>
      </c>
      <c r="T68" s="69">
        <f t="shared" si="110"/>
        <v>87.66914481625075</v>
      </c>
      <c r="U68" s="69">
        <f t="shared" si="111"/>
        <v>160.80005559143433</v>
      </c>
      <c r="W68" t="str">
        <f t="shared" si="141"/>
        <v>82 Transport and mobile machine drivers and operatives</v>
      </c>
      <c r="X68" s="18">
        <f t="shared" si="159"/>
        <v>0.84820080705434631</v>
      </c>
      <c r="Y68" s="18">
        <f t="shared" si="159"/>
        <v>1.0346937763746293</v>
      </c>
      <c r="Z68" s="18">
        <f t="shared" si="159"/>
        <v>0.89969507799900739</v>
      </c>
      <c r="AA68" s="18">
        <f t="shared" si="159"/>
        <v>0.96971192279545548</v>
      </c>
      <c r="AB68" s="18">
        <f t="shared" si="159"/>
        <v>1.0966088924641153</v>
      </c>
      <c r="AD68" s="68">
        <f t="shared" si="113"/>
        <v>52.751386341258176</v>
      </c>
      <c r="AE68" s="69">
        <f t="shared" si="114"/>
        <v>84.438734156513505</v>
      </c>
      <c r="AF68" s="69">
        <f t="shared" si="115"/>
        <v>137.19012049777169</v>
      </c>
      <c r="AH68" t="str">
        <f t="shared" si="142"/>
        <v>82 Transport and mobile machine drivers and operatives</v>
      </c>
      <c r="AI68" s="18">
        <f t="shared" si="160"/>
        <v>1.2953840663628846</v>
      </c>
      <c r="AJ68" s="18">
        <f t="shared" si="160"/>
        <v>1.6964664271566108</v>
      </c>
      <c r="AK68" s="18">
        <f t="shared" si="160"/>
        <v>1.482519701659877</v>
      </c>
      <c r="AL68" s="18">
        <f t="shared" si="160"/>
        <v>1.7361234033608581</v>
      </c>
      <c r="AM68" s="18">
        <f t="shared" si="160"/>
        <v>1.9293297123300424</v>
      </c>
      <c r="AO68" s="68">
        <f t="shared" si="117"/>
        <v>47.062454195775125</v>
      </c>
      <c r="AP68" s="69">
        <f t="shared" si="118"/>
        <v>84.434419693708122</v>
      </c>
      <c r="AQ68" s="69">
        <f t="shared" si="119"/>
        <v>131.49687388948323</v>
      </c>
      <c r="AS68" t="str">
        <f t="shared" si="143"/>
        <v>82 Transport and mobile machine drivers and operatives</v>
      </c>
      <c r="AT68" s="18">
        <f t="shared" si="161"/>
        <v>2.2993833011500517</v>
      </c>
      <c r="AU68" s="18">
        <f t="shared" si="161"/>
        <v>2.6953406772865187</v>
      </c>
      <c r="AV68" s="18">
        <f t="shared" si="161"/>
        <v>2.4549495414972906</v>
      </c>
      <c r="AW68" s="18">
        <f t="shared" si="161"/>
        <v>2.6982590848095724</v>
      </c>
      <c r="AX68" s="18">
        <f t="shared" si="161"/>
        <v>2.8108189334874494</v>
      </c>
      <c r="AZ68" s="68">
        <f t="shared" si="121"/>
        <v>37.233517712095797</v>
      </c>
      <c r="BA68" s="69">
        <f t="shared" si="122"/>
        <v>81.802125362092525</v>
      </c>
      <c r="BB68" s="69">
        <f t="shared" si="123"/>
        <v>119.03564307418833</v>
      </c>
      <c r="BD68" t="str">
        <f t="shared" si="144"/>
        <v>82 Transport and mobile machine drivers and operatives</v>
      </c>
      <c r="BE68" s="18">
        <f t="shared" si="162"/>
        <v>3.3724195979378577</v>
      </c>
      <c r="BF68" s="18">
        <f t="shared" si="162"/>
        <v>3.7831241815770147</v>
      </c>
      <c r="BG68" s="18">
        <f t="shared" si="162"/>
        <v>3.3762478367391213</v>
      </c>
      <c r="BH68" s="18">
        <f t="shared" si="162"/>
        <v>3.8032540337666911</v>
      </c>
      <c r="BI68" s="18">
        <f t="shared" si="162"/>
        <v>4.2647037335374653</v>
      </c>
      <c r="BK68" s="68">
        <f t="shared" si="125"/>
        <v>27.604870497165095</v>
      </c>
      <c r="BL68" s="69">
        <f t="shared" si="126"/>
        <v>58.882523754674729</v>
      </c>
      <c r="BM68" s="69">
        <f t="shared" si="127"/>
        <v>86.487394251839817</v>
      </c>
      <c r="BO68" t="str">
        <f t="shared" si="145"/>
        <v>82 Transport and mobile machine drivers and operatives</v>
      </c>
      <c r="BP68" s="18">
        <f t="shared" si="163"/>
        <v>5.0201090877062926</v>
      </c>
      <c r="BQ68" s="18">
        <f t="shared" si="163"/>
        <v>6.0879960606236452</v>
      </c>
      <c r="BR68" s="18">
        <f t="shared" si="163"/>
        <v>5.0897017095272163</v>
      </c>
      <c r="BS68" s="18">
        <f t="shared" si="163"/>
        <v>5.6167707111886509</v>
      </c>
      <c r="BT68" s="18">
        <f t="shared" si="163"/>
        <v>6.2509801219147638</v>
      </c>
      <c r="BV68" s="68">
        <f t="shared" si="129"/>
        <v>4.9505660611807079</v>
      </c>
      <c r="BW68" s="69">
        <f t="shared" si="130"/>
        <v>57.128151545099392</v>
      </c>
      <c r="BX68" s="69">
        <f t="shared" si="131"/>
        <v>62.078717606280101</v>
      </c>
      <c r="BZ68" t="str">
        <f t="shared" si="146"/>
        <v>82 Transport and mobile machine drivers and operatives</v>
      </c>
      <c r="CA68" s="18">
        <f t="shared" si="164"/>
        <v>7.3804305823474037</v>
      </c>
      <c r="CB68" s="18">
        <f t="shared" si="164"/>
        <v>7.6547170766850918</v>
      </c>
      <c r="CC68" s="18">
        <f t="shared" si="164"/>
        <v>6.6861204981095215</v>
      </c>
      <c r="CD68" s="18">
        <f t="shared" si="164"/>
        <v>6.9554925948419539</v>
      </c>
      <c r="CE68" s="18">
        <f t="shared" si="164"/>
        <v>7.6114852725786992</v>
      </c>
      <c r="CG68" s="68">
        <f t="shared" si="133"/>
        <v>-25.550346217897847</v>
      </c>
      <c r="CH68" s="69">
        <f t="shared" si="134"/>
        <v>40.879569926789202</v>
      </c>
      <c r="CI68" s="69">
        <f t="shared" si="135"/>
        <v>15.329223708891362</v>
      </c>
      <c r="CK68" t="str">
        <f t="shared" si="147"/>
        <v>82 Transport and mobile machine drivers and operatives</v>
      </c>
      <c r="CL68" s="18">
        <f t="shared" si="165"/>
        <v>8.6813709975275355</v>
      </c>
      <c r="CM68" s="18">
        <f t="shared" si="165"/>
        <v>10.319851628571881</v>
      </c>
      <c r="CN68" s="18">
        <f t="shared" si="165"/>
        <v>9.231292862095378</v>
      </c>
      <c r="CO68" s="18">
        <f t="shared" si="165"/>
        <v>9.9809963643114443</v>
      </c>
      <c r="CP68" s="18">
        <f t="shared" si="165"/>
        <v>7.8126108246958328</v>
      </c>
      <c r="CR68" s="68">
        <f t="shared" si="137"/>
        <v>-25.588715316250639</v>
      </c>
      <c r="CS68" s="69">
        <f t="shared" si="138"/>
        <v>34.596945533268695</v>
      </c>
      <c r="CT68" s="69">
        <f t="shared" si="139"/>
        <v>9.0082302170180579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8.2573117754010002E-3</v>
      </c>
      <c r="C69" s="18">
        <f t="shared" si="157"/>
        <v>5.3465521544676176E-3</v>
      </c>
      <c r="D69" s="18">
        <f t="shared" si="157"/>
        <v>5.1172644211464006E-3</v>
      </c>
      <c r="E69" s="18">
        <f t="shared" si="157"/>
        <v>3.9930835335849789E-3</v>
      </c>
      <c r="F69" s="18">
        <f t="shared" si="157"/>
        <v>3.6036673725664105E-3</v>
      </c>
      <c r="H69" s="68">
        <f t="shared" si="105"/>
        <v>5.0317361902711601</v>
      </c>
      <c r="I69" s="69">
        <f t="shared" si="106"/>
        <v>54.662544625345241</v>
      </c>
      <c r="J69" s="69">
        <f t="shared" si="107"/>
        <v>59.694280815616409</v>
      </c>
      <c r="L69" t="str">
        <f t="shared" si="140"/>
        <v>91 Elementary trades and related occupations</v>
      </c>
      <c r="M69" s="18">
        <f t="shared" si="158"/>
        <v>0.16033919155630189</v>
      </c>
      <c r="N69" s="18">
        <f t="shared" si="158"/>
        <v>0.15572300908211578</v>
      </c>
      <c r="O69" s="18">
        <f t="shared" si="158"/>
        <v>0.13497118947459183</v>
      </c>
      <c r="P69" s="18">
        <f t="shared" si="158"/>
        <v>0.12298589297630574</v>
      </c>
      <c r="Q69" s="18">
        <f t="shared" si="158"/>
        <v>0.13804897402996719</v>
      </c>
      <c r="S69" s="68">
        <f t="shared" si="109"/>
        <v>52.278109825127181</v>
      </c>
      <c r="T69" s="69">
        <f t="shared" si="110"/>
        <v>56.621251294191964</v>
      </c>
      <c r="U69" s="69">
        <f t="shared" si="111"/>
        <v>108.89936111931915</v>
      </c>
      <c r="W69" t="str">
        <f t="shared" si="141"/>
        <v>91 Elementary trades and related occupations</v>
      </c>
      <c r="X69" s="18">
        <f t="shared" si="159"/>
        <v>0.30705170291063577</v>
      </c>
      <c r="Y69" s="18">
        <f t="shared" si="159"/>
        <v>0.27913150965874839</v>
      </c>
      <c r="Z69" s="18">
        <f t="shared" si="159"/>
        <v>0.24317800928521982</v>
      </c>
      <c r="AA69" s="18">
        <f t="shared" si="159"/>
        <v>0.19707937699592923</v>
      </c>
      <c r="AB69" s="18">
        <f t="shared" si="159"/>
        <v>0.18751270803130682</v>
      </c>
      <c r="AD69" s="68">
        <f t="shared" si="113"/>
        <v>-3.3648447349138002</v>
      </c>
      <c r="AE69" s="69">
        <f t="shared" si="114"/>
        <v>50.436742640395806</v>
      </c>
      <c r="AF69" s="69">
        <f t="shared" si="115"/>
        <v>47.071897905482004</v>
      </c>
      <c r="AH69" t="str">
        <f t="shared" si="142"/>
        <v>91 Elementary trades and related occupations</v>
      </c>
      <c r="AI69" s="18">
        <f t="shared" si="160"/>
        <v>0.73281576753159527</v>
      </c>
      <c r="AJ69" s="18">
        <f t="shared" si="160"/>
        <v>0.75098962546207171</v>
      </c>
      <c r="AK69" s="18">
        <f t="shared" si="160"/>
        <v>0.63540216016286133</v>
      </c>
      <c r="AL69" s="18">
        <f t="shared" si="160"/>
        <v>0.60906178949818524</v>
      </c>
      <c r="AM69" s="18">
        <f t="shared" si="160"/>
        <v>0.70410251323804196</v>
      </c>
      <c r="AO69" s="68">
        <f t="shared" si="117"/>
        <v>25.222692527408746</v>
      </c>
      <c r="AP69" s="69">
        <f t="shared" si="118"/>
        <v>56.473913637597676</v>
      </c>
      <c r="AQ69" s="69">
        <f t="shared" si="119"/>
        <v>81.696606165006429</v>
      </c>
      <c r="AS69" t="str">
        <f t="shared" si="143"/>
        <v>91 Elementary trades and related occupations</v>
      </c>
      <c r="AT69" s="18">
        <f t="shared" si="161"/>
        <v>0.94004170730827097</v>
      </c>
      <c r="AU69" s="18">
        <f t="shared" si="161"/>
        <v>0.83974885071162164</v>
      </c>
      <c r="AV69" s="18">
        <f t="shared" si="161"/>
        <v>0.83602288991896279</v>
      </c>
      <c r="AW69" s="18">
        <f t="shared" si="161"/>
        <v>0.71506589816475696</v>
      </c>
      <c r="AX69" s="18">
        <f t="shared" si="161"/>
        <v>0.704750488026608</v>
      </c>
      <c r="AZ69" s="68">
        <f t="shared" si="121"/>
        <v>1.0385517504228317</v>
      </c>
      <c r="BA69" s="69">
        <f t="shared" si="122"/>
        <v>45.109056842802829</v>
      </c>
      <c r="BB69" s="69">
        <f t="shared" si="123"/>
        <v>46.147608593225662</v>
      </c>
      <c r="BD69" t="str">
        <f t="shared" si="144"/>
        <v>91 Elementary trades and related occupations</v>
      </c>
      <c r="BE69" s="18">
        <f t="shared" si="162"/>
        <v>1.2613848031462691</v>
      </c>
      <c r="BF69" s="18">
        <f t="shared" si="162"/>
        <v>1.1229031950894839</v>
      </c>
      <c r="BG69" s="18">
        <f t="shared" si="162"/>
        <v>1.0729101323204708</v>
      </c>
      <c r="BH69" s="18">
        <f t="shared" si="162"/>
        <v>1.0409901697662229</v>
      </c>
      <c r="BI69" s="18">
        <f t="shared" si="162"/>
        <v>1.2395546869431839</v>
      </c>
      <c r="BK69" s="68">
        <f t="shared" si="125"/>
        <v>16.711875714571157</v>
      </c>
      <c r="BL69" s="69">
        <f t="shared" si="126"/>
        <v>34.47299942097392</v>
      </c>
      <c r="BM69" s="69">
        <f t="shared" si="127"/>
        <v>51.184875135545084</v>
      </c>
      <c r="BO69" t="str">
        <f t="shared" si="145"/>
        <v>91 Elementary trades and related occupations</v>
      </c>
      <c r="BP69" s="18">
        <f t="shared" si="163"/>
        <v>1.9531599147494219</v>
      </c>
      <c r="BQ69" s="18">
        <f t="shared" si="163"/>
        <v>1.8590469862151742</v>
      </c>
      <c r="BR69" s="18">
        <f t="shared" si="163"/>
        <v>1.7533810994714021</v>
      </c>
      <c r="BS69" s="18">
        <f t="shared" si="163"/>
        <v>1.5220989238236489</v>
      </c>
      <c r="BT69" s="18">
        <f t="shared" si="163"/>
        <v>1.6973827767465997</v>
      </c>
      <c r="BV69" s="68">
        <f t="shared" si="129"/>
        <v>-17.275820493621318</v>
      </c>
      <c r="BW69" s="69">
        <f t="shared" si="130"/>
        <v>30.457104309532856</v>
      </c>
      <c r="BX69" s="69">
        <f t="shared" si="131"/>
        <v>13.18128381591154</v>
      </c>
      <c r="BZ69" t="str">
        <f t="shared" si="146"/>
        <v>91 Elementary trades and related occupations</v>
      </c>
      <c r="CA69" s="18">
        <f t="shared" si="164"/>
        <v>3.6591393114812911</v>
      </c>
      <c r="CB69" s="18">
        <f t="shared" si="164"/>
        <v>3.1673096911595309</v>
      </c>
      <c r="CC69" s="18">
        <f t="shared" si="164"/>
        <v>3.1669752174404415</v>
      </c>
      <c r="CD69" s="18">
        <f t="shared" si="164"/>
        <v>2.7066740304894301</v>
      </c>
      <c r="CE69" s="18">
        <f t="shared" si="164"/>
        <v>2.8796348153198852</v>
      </c>
      <c r="CG69" s="68">
        <f t="shared" si="133"/>
        <v>-40.535164607520798</v>
      </c>
      <c r="CH69" s="69">
        <f t="shared" si="134"/>
        <v>25.920606058082011</v>
      </c>
      <c r="CI69" s="69">
        <f t="shared" si="135"/>
        <v>-14.614558549438792</v>
      </c>
      <c r="CK69" t="str">
        <f t="shared" si="147"/>
        <v>91 Elementary trades and related occupations</v>
      </c>
      <c r="CL69" s="18">
        <f t="shared" si="165"/>
        <v>4.9955211370565502</v>
      </c>
      <c r="CM69" s="18">
        <f t="shared" si="165"/>
        <v>4.2339231571497509</v>
      </c>
      <c r="CN69" s="18">
        <f t="shared" si="165"/>
        <v>4.5078406163394424</v>
      </c>
      <c r="CO69" s="18">
        <f t="shared" si="165"/>
        <v>3.5244402633845699</v>
      </c>
      <c r="CP69" s="18">
        <f t="shared" si="165"/>
        <v>2.8214087807820065</v>
      </c>
      <c r="CR69" s="68">
        <f t="shared" si="137"/>
        <v>-44.969608565640911</v>
      </c>
      <c r="CS69" s="69">
        <f t="shared" si="138"/>
        <v>19.859949557540016</v>
      </c>
      <c r="CT69" s="69">
        <f t="shared" si="139"/>
        <v>-25.109659008100898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0.50916295404682932</v>
      </c>
      <c r="C70" s="18">
        <f t="shared" si="157"/>
        <v>0.47206201844641854</v>
      </c>
      <c r="D70" s="18">
        <f t="shared" si="157"/>
        <v>0.4767362318294599</v>
      </c>
      <c r="E70" s="18">
        <f t="shared" si="157"/>
        <v>0.50205453515596354</v>
      </c>
      <c r="F70" s="18">
        <f t="shared" si="157"/>
        <v>0.49571318567697942</v>
      </c>
      <c r="H70" s="68">
        <f t="shared" si="105"/>
        <v>55.083651101050222</v>
      </c>
      <c r="I70" s="69">
        <f t="shared" si="106"/>
        <v>73.932090089302832</v>
      </c>
      <c r="J70" s="69">
        <f t="shared" si="107"/>
        <v>129.01574119035303</v>
      </c>
      <c r="L70" t="str">
        <f t="shared" ref="L70" si="166">A70</f>
        <v>92 Elementary administration and service occupations</v>
      </c>
      <c r="M70" s="18">
        <f t="shared" si="158"/>
        <v>1.9923612612277239</v>
      </c>
      <c r="N70" s="18">
        <f t="shared" si="158"/>
        <v>2.0934735068810837</v>
      </c>
      <c r="O70" s="18">
        <f t="shared" si="158"/>
        <v>2.1489836919687018</v>
      </c>
      <c r="P70" s="18">
        <f t="shared" si="158"/>
        <v>2.3869261040823995</v>
      </c>
      <c r="Q70" s="18">
        <f t="shared" si="158"/>
        <v>2.6779477444837498</v>
      </c>
      <c r="S70" s="68">
        <f t="shared" si="109"/>
        <v>85.530086829753088</v>
      </c>
      <c r="T70" s="69">
        <f t="shared" si="110"/>
        <v>82.20279037674581</v>
      </c>
      <c r="U70" s="69">
        <f t="shared" si="111"/>
        <v>167.73287720649896</v>
      </c>
      <c r="W70" t="str">
        <f t="shared" ref="W70" si="167">A70</f>
        <v>92 Elementary administration and service occupations</v>
      </c>
      <c r="X70" s="18">
        <f t="shared" si="159"/>
        <v>3.5605592004363973</v>
      </c>
      <c r="Y70" s="18">
        <f t="shared" si="159"/>
        <v>3.831999090918687</v>
      </c>
      <c r="Z70" s="18">
        <f t="shared" si="159"/>
        <v>3.862027497770752</v>
      </c>
      <c r="AA70" s="18">
        <f t="shared" si="159"/>
        <v>4.2375739488609954</v>
      </c>
      <c r="AB70" s="18">
        <f t="shared" si="159"/>
        <v>4.7730032309938339</v>
      </c>
      <c r="AD70" s="68">
        <f t="shared" si="113"/>
        <v>54.883483737843122</v>
      </c>
      <c r="AE70" s="69">
        <f t="shared" si="114"/>
        <v>80.724140071963262</v>
      </c>
      <c r="AF70" s="69">
        <f t="shared" si="115"/>
        <v>135.60762380980637</v>
      </c>
      <c r="AH70" t="str">
        <f t="shared" ref="AH70" si="168">L70</f>
        <v>92 Elementary administration and service occupations</v>
      </c>
      <c r="AI70" s="18">
        <f t="shared" si="160"/>
        <v>5.8781028426651112</v>
      </c>
      <c r="AJ70" s="18">
        <f t="shared" si="160"/>
        <v>6.8634802121246175</v>
      </c>
      <c r="AK70" s="18">
        <f t="shared" si="160"/>
        <v>7.0186972365103237</v>
      </c>
      <c r="AL70" s="18">
        <f t="shared" si="160"/>
        <v>8.1243542287799482</v>
      </c>
      <c r="AM70" s="18">
        <f t="shared" si="160"/>
        <v>9.5884109652060445</v>
      </c>
      <c r="AO70" s="68">
        <f t="shared" si="117"/>
        <v>54.378195870712631</v>
      </c>
      <c r="AP70" s="69">
        <f t="shared" si="118"/>
        <v>77.858881129626539</v>
      </c>
      <c r="AQ70" s="69">
        <f t="shared" si="119"/>
        <v>132.23707700033918</v>
      </c>
      <c r="AS70" t="str">
        <f t="shared" ref="AS70" si="169">W70</f>
        <v>92 Elementary administration and service occupations</v>
      </c>
      <c r="AT70" s="18">
        <f t="shared" si="161"/>
        <v>5.8258737322106491</v>
      </c>
      <c r="AU70" s="18">
        <f t="shared" si="161"/>
        <v>6.0342063160533419</v>
      </c>
      <c r="AV70" s="18">
        <f t="shared" si="161"/>
        <v>6.2994136817311377</v>
      </c>
      <c r="AW70" s="18">
        <f t="shared" si="161"/>
        <v>7.0014068460473018</v>
      </c>
      <c r="AX70" s="18">
        <f t="shared" si="161"/>
        <v>7.9547816049831788</v>
      </c>
      <c r="AZ70" s="68">
        <f t="shared" si="121"/>
        <v>51.355437270283119</v>
      </c>
      <c r="BA70" s="69">
        <f t="shared" si="122"/>
        <v>75.96843768050168</v>
      </c>
      <c r="BB70" s="69">
        <f t="shared" si="123"/>
        <v>127.32387495078481</v>
      </c>
      <c r="BD70" t="str">
        <f t="shared" ref="BD70" si="170">AH70</f>
        <v>92 Elementary administration and service occupations</v>
      </c>
      <c r="BE70" s="18">
        <f t="shared" si="162"/>
        <v>9.614028558622751</v>
      </c>
      <c r="BF70" s="18">
        <f t="shared" si="162"/>
        <v>9.0079842537392771</v>
      </c>
      <c r="BG70" s="18">
        <f t="shared" si="162"/>
        <v>8.7913080223347535</v>
      </c>
      <c r="BH70" s="18">
        <f t="shared" si="162"/>
        <v>8.6460342225515738</v>
      </c>
      <c r="BI70" s="18">
        <f t="shared" si="162"/>
        <v>8.4148281669015734</v>
      </c>
      <c r="BK70" s="68">
        <f t="shared" si="125"/>
        <v>-3.3049017762924544</v>
      </c>
      <c r="BL70" s="69">
        <f t="shared" si="126"/>
        <v>49.242008678773075</v>
      </c>
      <c r="BM70" s="69">
        <f t="shared" si="127"/>
        <v>45.937106902480615</v>
      </c>
      <c r="BO70" t="str">
        <f t="shared" ref="BO70" si="171">AS70</f>
        <v>92 Elementary administration and service occupations</v>
      </c>
      <c r="BP70" s="18">
        <f t="shared" si="163"/>
        <v>14.650750675436255</v>
      </c>
      <c r="BQ70" s="18">
        <f t="shared" si="163"/>
        <v>14.759469659540292</v>
      </c>
      <c r="BR70" s="18">
        <f t="shared" si="163"/>
        <v>14.427963810733555</v>
      </c>
      <c r="BS70" s="18">
        <f t="shared" si="163"/>
        <v>15.215941166418137</v>
      </c>
      <c r="BT70" s="18">
        <f t="shared" si="163"/>
        <v>15.790507422005936</v>
      </c>
      <c r="BV70" s="68">
        <f t="shared" si="129"/>
        <v>-6.4766532334068403</v>
      </c>
      <c r="BW70" s="69">
        <f t="shared" si="130"/>
        <v>46.34286311079007</v>
      </c>
      <c r="BX70" s="69">
        <f t="shared" si="131"/>
        <v>39.866209877383227</v>
      </c>
      <c r="BZ70" t="str">
        <f t="shared" ref="BZ70" si="172">BD70</f>
        <v>92 Elementary administration and service occupations</v>
      </c>
      <c r="CA70" s="18">
        <f t="shared" si="164"/>
        <v>19.639210028415626</v>
      </c>
      <c r="CB70" s="18">
        <f t="shared" si="164"/>
        <v>20.397631395623637</v>
      </c>
      <c r="CC70" s="18">
        <f t="shared" si="164"/>
        <v>19.871639429968933</v>
      </c>
      <c r="CD70" s="18">
        <f t="shared" si="164"/>
        <v>21.293973407219017</v>
      </c>
      <c r="CE70" s="18">
        <f t="shared" si="164"/>
        <v>21.496780945855505</v>
      </c>
      <c r="CG70" s="68">
        <f t="shared" si="133"/>
        <v>-29.253134478670706</v>
      </c>
      <c r="CH70" s="69">
        <f t="shared" si="134"/>
        <v>36.051733199848655</v>
      </c>
      <c r="CI70" s="69">
        <f t="shared" si="135"/>
        <v>6.7985987211779522</v>
      </c>
      <c r="CK70" t="str">
        <f t="shared" ref="CK70" si="173">BO70</f>
        <v>92 Elementary administration and service occupations</v>
      </c>
      <c r="CL70" s="18">
        <f t="shared" si="165"/>
        <v>26.955321482060562</v>
      </c>
      <c r="CM70" s="18">
        <f t="shared" si="165"/>
        <v>23.623769515328185</v>
      </c>
      <c r="CN70" s="18">
        <f t="shared" si="165"/>
        <v>23.1071846187731</v>
      </c>
      <c r="CO70" s="18">
        <f t="shared" si="165"/>
        <v>18.375921519354748</v>
      </c>
      <c r="CP70" s="18">
        <f t="shared" si="165"/>
        <v>14.900005872533512</v>
      </c>
      <c r="CR70" s="68">
        <f t="shared" si="137"/>
        <v>-43.305027886040762</v>
      </c>
      <c r="CS70" s="69">
        <f t="shared" si="138"/>
        <v>17.439357493526419</v>
      </c>
      <c r="CT70" s="69">
        <f t="shared" si="139"/>
        <v>-25.865670392514346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49.14671947509342</v>
      </c>
      <c r="I72" s="67">
        <f>IF(D35&gt;0,I35/D35*100,0)</f>
        <v>61.360039689424454</v>
      </c>
      <c r="J72" s="67">
        <f t="shared" ref="J72" si="175">IF(D35&gt;0,(J35/D35)*100,0)</f>
        <v>110.50675916451786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48.883088472489042</v>
      </c>
      <c r="T72" s="67">
        <f t="shared" ref="T72" si="177">IF(O35&gt;0,T35/O35*100,0)</f>
        <v>64.556649488979716</v>
      </c>
      <c r="U72" s="67">
        <f t="shared" ref="U72" si="178">IF(O35&gt;0,(U35/O35)*100,0)</f>
        <v>113.43973796146875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25.322411110442427</v>
      </c>
      <c r="AE72" s="67">
        <f t="shared" ref="AE72" si="180">IF(Z35&gt;0,AE35/Z35*100,0)</f>
        <v>60.921489010039977</v>
      </c>
      <c r="AF72" s="67">
        <f t="shared" ref="AF72" si="181">IF(Z35&gt;0,(AF35/Z35)*100,0)</f>
        <v>86.243900120482394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13.004523968266962</v>
      </c>
      <c r="AP72" s="67">
        <f t="shared" ref="AP72" si="183">IF(AK35&gt;0,AP35/AK35*100,0)</f>
        <v>55.829799751264986</v>
      </c>
      <c r="AQ72" s="67">
        <f t="shared" ref="AQ72" si="184">IF(AK35&gt;0,(AQ35/AK35)*100,0)</f>
        <v>68.834323719531952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19.858791817432511</v>
      </c>
      <c r="BA72" s="67">
        <f t="shared" ref="BA72" si="186">IF(AV35&gt;0,BA35/AV35*100,0)</f>
        <v>56.865292402591962</v>
      </c>
      <c r="BB72" s="67">
        <f t="shared" ref="BB72" si="187">IF(AV35&gt;0,(BB35/AV35)*100,0)</f>
        <v>76.724084220024466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1.0212420115922556</v>
      </c>
      <c r="BL72" s="67">
        <f t="shared" ref="BL72" si="189">IF(BG35&gt;0,BL35/BG35*100,0)</f>
        <v>45.334440366072322</v>
      </c>
      <c r="BM72" s="67">
        <f t="shared" ref="BM72" si="190">IF(BG35&gt;0,(BM35/BG35)*100,0)</f>
        <v>46.355682377664579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-14.546668669645754</v>
      </c>
      <c r="BW72" s="67">
        <f t="shared" ref="BW72" si="192">IF(BR35&gt;0,BW35/BR35*100,0)</f>
        <v>41.202084041951565</v>
      </c>
      <c r="BX72" s="67">
        <f t="shared" ref="BX72" si="193">IF(BR35&gt;0,(BX35/BR35)*100,0)</f>
        <v>26.655415372305814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-34.601547739574443</v>
      </c>
      <c r="CH72" s="67">
        <f t="shared" ref="CH72" si="195">IF(CC35&gt;0,CH35/CC35*100,0)</f>
        <v>33.022860062704986</v>
      </c>
      <c r="CI72" s="67">
        <f t="shared" ref="CI72" si="196">IF(CC35&gt;0,(CI35/CC35)*100,0)</f>
        <v>-1.5786876768694658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-12.076465016138044</v>
      </c>
      <c r="CS72" s="67">
        <f t="shared" ref="CS72" si="198">IF(CN35&gt;0,CS35/CN35*100,0)</f>
        <v>26.759322186814348</v>
      </c>
      <c r="CT72" s="67">
        <f t="shared" ref="CT72" si="199">IF(CN35&gt;0,(CT35/CN35)*100,0)</f>
        <v>14.682857170676305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6.5345958407264204</v>
      </c>
      <c r="C82" s="18">
        <f t="shared" si="210"/>
        <v>13.23740971954026</v>
      </c>
      <c r="D82" s="18">
        <f t="shared" si="210"/>
        <v>1.0052895015117969</v>
      </c>
      <c r="E82" s="18">
        <f t="shared" si="210"/>
        <v>2.8799938336148578</v>
      </c>
      <c r="F82" s="18">
        <f t="shared" ref="F82:F107" si="211">IF(AND(F$6-C$6 &lt;&gt; 0,C8&lt;&gt;0,F8&lt;&gt;0),(EXP(LN(F8/C8)/(F$6-C$6))-1)*100,0)</f>
        <v>2.9055357808732918</v>
      </c>
      <c r="H82" s="18">
        <f t="shared" ref="H82:H107" si="212">IF($F$6-$D$6 &lt;&gt; 0,(EXP(LN(1+(H45/100))/($F$6-$D$6))-1)*100,0)</f>
        <v>2.2512577886198315</v>
      </c>
      <c r="I82" s="18">
        <f t="shared" ref="I82:I107" si="213">IF(D8&gt;0,((1+(I8/D8))^(1/($F$6-$D$6))-1)*100,0)</f>
        <v>3.2739998546076565</v>
      </c>
      <c r="J82" s="18">
        <f t="shared" ref="J82:J107" si="214">IF($F$6-$D$6 &lt;&gt; 0,(EXP(LN(1+(J45/100))/($F$6-$D$6))-1)*100,0)</f>
        <v>4.7911925110531328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7.9034292460254507</v>
      </c>
      <c r="N82" s="18">
        <f t="shared" si="215"/>
        <v>9.8151046741971051</v>
      </c>
      <c r="O82" s="18">
        <f t="shared" si="215"/>
        <v>0.76296188261633091</v>
      </c>
      <c r="P82" s="18">
        <f t="shared" si="215"/>
        <v>2.777766284315053</v>
      </c>
      <c r="Q82" s="18">
        <f t="shared" ref="Q82:Q107" si="216">IF(AND(Q$6-N$6 &lt;&gt; 0,N8&lt;&gt;0,Q8&lt;&gt;0),(EXP(LN(Q8/N8)/(Q$6-N$6))-1)*100,0)</f>
        <v>2.5675314498837976</v>
      </c>
      <c r="S82" s="18">
        <f t="shared" ref="S82:S107" si="217">IF($F$6-$D$6 &lt;&gt; 0,(EXP(LN(1+(S45/100))/($F$6-$D$6))-1)*100,0)</f>
        <v>2.1017278072229972</v>
      </c>
      <c r="T82" s="18">
        <f t="shared" ref="T82:T107" si="218">IF(O8&gt;0,((1+(T8/O8))^(1/($F$6-$D$6))-1)*100,0)</f>
        <v>3.247568505711862</v>
      </c>
      <c r="U82" s="18">
        <f t="shared" ref="U82:U107" si="219">IF($F$6-$D$6 &lt;&gt; 0,(EXP(LN(1+(U45/100))/($F$6-$D$6))-1)*100,0)</f>
        <v>4.6636207463166324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5.504565141305795</v>
      </c>
      <c r="Y82" s="18">
        <f t="shared" si="220"/>
        <v>-1.8753483636403723</v>
      </c>
      <c r="Z82" s="18">
        <f t="shared" si="220"/>
        <v>-0.6960512167949906</v>
      </c>
      <c r="AA82" s="18">
        <f t="shared" si="220"/>
        <v>1.5445715370359547</v>
      </c>
      <c r="AB82" s="18">
        <f t="shared" ref="AB82:AB107" si="221">IF(AND(AB$6-Y$6 &lt;&gt; 0,Y8&lt;&gt;0,AB8&lt;&gt;0),(EXP(LN(AB8/Y8)/(AB$6-Y$6))-1)*100,0)</f>
        <v>0.62331354996254529</v>
      </c>
      <c r="AD82" s="18">
        <f t="shared" ref="AD82:AD107" si="222">IF($F$6-$D$6 &lt;&gt; 0,(EXP(LN(1+(AD45/100))/($F$6-$D$6))-1)*100,0)</f>
        <v>0.79213557556629954</v>
      </c>
      <c r="AE82" s="18">
        <f t="shared" ref="AE82:AE107" si="223">IF(Z8&gt;0,((1+(AE8/Z8))^(1/($F$6-$D$6))-1)*100,0)</f>
        <v>3.1223209703759247</v>
      </c>
      <c r="AF82" s="18">
        <f t="shared" ref="AF82:AF107" si="224">IF($F$6-$D$6 &lt;&gt; 0,(EXP(LN(1+(AF45/100))/($F$6-$D$6))-1)*100,0)</f>
        <v>3.647787021984783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4.6207186063590422</v>
      </c>
      <c r="AJ82" s="18">
        <f t="shared" si="225"/>
        <v>1.4217594219069651</v>
      </c>
      <c r="AK82" s="18">
        <f t="shared" si="225"/>
        <v>-1.646919017056403</v>
      </c>
      <c r="AL82" s="18">
        <f t="shared" si="225"/>
        <v>1.076758776246356</v>
      </c>
      <c r="AM82" s="18">
        <f t="shared" ref="AM82:AM107" si="226">IF(AND(AM$6-AJ$6 &lt;&gt; 0,AJ8&lt;&gt;0,AM8&lt;&gt;0),(EXP(LN(AM8/AJ8)/(AM$6-AJ$6))-1)*100,0)</f>
        <v>0.23894876869370307</v>
      </c>
      <c r="AO82" s="18">
        <f t="shared" ref="AO82:AO107" si="227">IF($F$6-$D$6 &lt;&gt; 0,(EXP(LN(1+(AO45/100))/($F$6-$D$6))-1)*100,0)</f>
        <v>0.1605869783827929</v>
      </c>
      <c r="AP82" s="18">
        <f t="shared" ref="AP82:AP107" si="228">IF(AK8&gt;0,((1+(AP8/AK8))^(1/($F$6-$D$6))-1)*100,0)</f>
        <v>2.7919429439185572</v>
      </c>
      <c r="AQ82" s="18">
        <f t="shared" ref="AQ82:AQ107" si="229">IF($F$6-$D$6 &lt;&gt; 0,(EXP(LN(1+(AQ45/100))/($F$6-$D$6))-1)*100,0)</f>
        <v>2.9015722300112401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4.607263216333779</v>
      </c>
      <c r="AU82" s="18">
        <f t="shared" si="230"/>
        <v>1.6427402905101918</v>
      </c>
      <c r="AV82" s="18">
        <f t="shared" si="230"/>
        <v>-1.9487724643763249</v>
      </c>
      <c r="AW82" s="18">
        <f t="shared" si="230"/>
        <v>1.2389783608006688</v>
      </c>
      <c r="AX82" s="18">
        <f t="shared" ref="AX82:AX107" si="231">IF(AND(AX$6-AU$6 &lt;&gt; 0,AU8&lt;&gt;0,AX8&lt;&gt;0),(EXP(LN(AX8/AU8)/(AX$6-AU$6))-1)*100,0)</f>
        <v>0.25676624968784534</v>
      </c>
      <c r="AZ82" s="18">
        <f t="shared" ref="AZ82:AZ107" si="232">IF($F$6-$D$6 &lt;&gt; 0,(EXP(LN(1+(AZ45/100))/($F$6-$D$6))-1)*100,0)</f>
        <v>0.16504280654494607</v>
      </c>
      <c r="BA82" s="18">
        <f t="shared" ref="BA82:BA107" si="233">IF(AV8&gt;0,((1+(BA8/AV8))^(1/($F$6-$D$6))-1)*100,0)</f>
        <v>2.7676078872892029</v>
      </c>
      <c r="BB82" s="18">
        <f t="shared" ref="BB82:BB107" si="234">IF($F$6-$D$6 &lt;&gt; 0,(EXP(LN(1+(BB45/100))/($F$6-$D$6))-1)*100,0)</f>
        <v>2.8806619069514872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1.6969631776081018</v>
      </c>
      <c r="BF82" s="18">
        <f t="shared" si="235"/>
        <v>10.108836111507479</v>
      </c>
      <c r="BG82" s="18">
        <f t="shared" si="235"/>
        <v>-2.4628280158418225</v>
      </c>
      <c r="BH82" s="18">
        <f t="shared" si="235"/>
        <v>0.80649269694117454</v>
      </c>
      <c r="BI82" s="18">
        <f t="shared" ref="BI82:BI107" si="236">IF(AND(BI$6-BF$6 &lt;&gt; 0,BF8&lt;&gt;0,BI8&lt;&gt;0),(EXP(LN(BI8/BF8)/(BI$6-BF$6))-1)*100,0)</f>
        <v>0.32516348038000853</v>
      </c>
      <c r="BK82" s="18">
        <f t="shared" ref="BK82:BK107" si="237">IF($F$6-$D$6 &lt;&gt; 0,(EXP(LN(1+(BK45/100))/($F$6-$D$6))-1)*100,0)</f>
        <v>-0.29527889249088002</v>
      </c>
      <c r="BL82" s="18">
        <f t="shared" ref="BL82:BL107" si="238">IF(BG8&gt;0,((1+(BL8/BG8))^(1/($F$6-$D$6))-1)*100,0)</f>
        <v>2.2825582674731004</v>
      </c>
      <c r="BM82" s="18">
        <f t="shared" ref="BM82:BM107" si="239">IF($F$6-$D$6 &lt;&gt; 0,(EXP(LN(1+(BM45/100))/($F$6-$D$6))-1)*100,0)</f>
        <v>2.0685625579622169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2.4119922956658435</v>
      </c>
      <c r="BQ82" s="18">
        <f t="shared" si="240"/>
        <v>-5.0025194204970092</v>
      </c>
      <c r="BR82" s="18">
        <f t="shared" si="240"/>
        <v>-2.6651735176136393</v>
      </c>
      <c r="BS82" s="18">
        <f t="shared" si="240"/>
        <v>-1.7701091110569833</v>
      </c>
      <c r="BT82" s="18">
        <f t="shared" ref="BT82:BT107" si="241">IF(AND(BT$6-BQ$6 &lt;&gt; 0,BQ8&lt;&gt;0,BT8&lt;&gt;0),(EXP(LN(BT8/BQ8)/(BT$6-BQ$6))-1)*100,0)</f>
        <v>-2.2553209460111412</v>
      </c>
      <c r="BV82" s="18">
        <f t="shared" ref="BV82:BV107" si="242">IF($F$6-$D$6 &lt;&gt; 0,(EXP(LN(1+(BV45/100))/($F$6-$D$6))-1)*100,0)</f>
        <v>-2.0693747251796402</v>
      </c>
      <c r="BW82" s="18">
        <f t="shared" ref="BW82:BW107" si="243">IF(BR8&gt;0,((1+(BW8/BR8))^(1/($F$6-$D$6))-1)*100,0)</f>
        <v>2.1478745610155281</v>
      </c>
      <c r="BX82" s="18">
        <f t="shared" ref="BX82:BX107" si="244">IF($F$6-$D$6 &lt;&gt; 0,(EXP(LN(1+(BX45/100))/($F$6-$D$6))-1)*100,0)</f>
        <v>0.67514104933188435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0.26407469100280245</v>
      </c>
      <c r="CB82" s="18">
        <f t="shared" si="245"/>
        <v>-1.6647763661594706</v>
      </c>
      <c r="CC82" s="18">
        <f t="shared" si="245"/>
        <v>-0.52769868665146769</v>
      </c>
      <c r="CD82" s="18">
        <f t="shared" si="245"/>
        <v>-2.3871735489519263</v>
      </c>
      <c r="CE82" s="18">
        <f t="shared" ref="CE82:CE107" si="246">IF(AND(CE$6-CB$6 &lt;&gt; 0,CB8&lt;&gt;0,CE8&lt;&gt;0),(EXP(LN(CE8/CB8)/(CE$6-CB$6))-1)*100,0)</f>
        <v>-1.764592445947355</v>
      </c>
      <c r="CG82" s="18">
        <f t="shared" ref="CG82:CG107" si="247">IF($F$6-$D$6 &lt;&gt; 0,(EXP(LN(1+(CG45/100))/($F$6-$D$6))-1)*100,0)</f>
        <v>-1.7712432476665985</v>
      </c>
      <c r="CH82" s="18">
        <f t="shared" ref="CH82:CH107" si="248">IF(CC8&gt;0,((1+(CH8/CC8))^(1/($F$6-$D$6))-1)*100,0)</f>
        <v>2.2124899300614231</v>
      </c>
      <c r="CI82" s="18">
        <f t="shared" ref="CI82:CI107" si="249">IF($F$6-$D$6 &lt;&gt; 0,(EXP(LN(1+(CI45/100))/($F$6-$D$6))-1)*100,0)</f>
        <v>0.95596577968670715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5.3169808021876985</v>
      </c>
      <c r="CM82" s="18">
        <f t="shared" si="250"/>
        <v>-7.1912318066858827</v>
      </c>
      <c r="CN82" s="18">
        <f t="shared" si="250"/>
        <v>0.67871487344823844</v>
      </c>
      <c r="CO82" s="18">
        <f t="shared" si="250"/>
        <v>2.0312025293380609</v>
      </c>
      <c r="CP82" s="18">
        <f t="shared" ref="CP82:CP107" si="251">IF(AND(CP$6-CM$6 &lt;&gt; 0,CM8&lt;&gt;0,CP8&lt;&gt;0),(EXP(LN(CP8/CM8)/(CP$6-CM$6))-1)*100,0)</f>
        <v>1.006764801582638</v>
      </c>
      <c r="CR82" s="18">
        <f t="shared" ref="CR82:CR107" si="252">IF($F$6-$D$6 &lt;&gt; 0,(EXP(LN(1+(CR45/100))/($F$6-$D$6))-1)*100,0)</f>
        <v>1.5783665020524529</v>
      </c>
      <c r="CS82" s="18">
        <f t="shared" ref="CS82:CS107" si="253">IF(CN8&gt;0,((1+(CS8/CN8))^(1/($F$6-$D$6))-1)*100,0)</f>
        <v>1.9160986437746441</v>
      </c>
      <c r="CT82" s="18">
        <f t="shared" ref="CT82:CT107" si="254">IF($F$6-$D$6 &lt;&gt; 0,(EXP(LN(1+(CT45/100))/($F$6-$D$6))-1)*100,0)</f>
        <v>3.1577594907711504</v>
      </c>
    </row>
    <row r="83" spans="1:98" x14ac:dyDescent="0.2">
      <c r="A83" t="str">
        <f t="shared" si="209"/>
        <v>12 Other managers and proprietors</v>
      </c>
      <c r="B83" s="18">
        <f t="shared" si="210"/>
        <v>7.4430755195318943</v>
      </c>
      <c r="C83" s="18">
        <f t="shared" si="210"/>
        <v>1.9673983264576034</v>
      </c>
      <c r="D83" s="18">
        <f t="shared" si="210"/>
        <v>6.9924286866650531</v>
      </c>
      <c r="E83" s="18">
        <f t="shared" si="210"/>
        <v>3.359118213382839</v>
      </c>
      <c r="F83" s="18">
        <f t="shared" si="211"/>
        <v>4.392586419096034</v>
      </c>
      <c r="H83" s="18">
        <f t="shared" si="212"/>
        <v>4.5563014866291329</v>
      </c>
      <c r="I83" s="18">
        <f t="shared" si="213"/>
        <v>4.5783168500472593</v>
      </c>
      <c r="J83" s="18">
        <f t="shared" si="214"/>
        <v>7.3761013345712723</v>
      </c>
      <c r="L83" t="str">
        <f t="shared" ref="L83:L106" si="255">A83</f>
        <v>12 Other managers and proprietors</v>
      </c>
      <c r="M83" s="18">
        <f t="shared" si="215"/>
        <v>6.3517664470596369</v>
      </c>
      <c r="N83" s="18">
        <f t="shared" si="215"/>
        <v>9.3870358634795323</v>
      </c>
      <c r="O83" s="18">
        <f t="shared" si="215"/>
        <v>6.9806596185937764</v>
      </c>
      <c r="P83" s="18">
        <f t="shared" si="215"/>
        <v>3.5107250030226966</v>
      </c>
      <c r="Q83" s="18">
        <f t="shared" si="216"/>
        <v>4.9443609293302604</v>
      </c>
      <c r="S83" s="18">
        <f t="shared" si="217"/>
        <v>4.6546807967173587</v>
      </c>
      <c r="T83" s="18">
        <f t="shared" si="218"/>
        <v>4.5503439970928206</v>
      </c>
      <c r="U83" s="18">
        <f t="shared" si="219"/>
        <v>7.4248808932355415</v>
      </c>
      <c r="W83" t="str">
        <f t="shared" ref="W83:W106" si="256">A83</f>
        <v>12 Other managers and proprietors</v>
      </c>
      <c r="X83" s="18">
        <f t="shared" si="220"/>
        <v>3.2142796027004206</v>
      </c>
      <c r="Y83" s="18">
        <f t="shared" si="220"/>
        <v>-2.5625637511626498</v>
      </c>
      <c r="Z83" s="18">
        <f t="shared" si="220"/>
        <v>5.3055397607032262</v>
      </c>
      <c r="AA83" s="18">
        <f t="shared" si="220"/>
        <v>2.2492273525956508</v>
      </c>
      <c r="AB83" s="18">
        <f t="shared" si="221"/>
        <v>2.8842493176590267</v>
      </c>
      <c r="AD83" s="18">
        <f t="shared" si="222"/>
        <v>3.2580128009386922</v>
      </c>
      <c r="AE83" s="18">
        <f t="shared" si="223"/>
        <v>4.2933258192231039</v>
      </c>
      <c r="AF83" s="18">
        <f t="shared" si="224"/>
        <v>6.2882682470313256</v>
      </c>
      <c r="AH83" t="str">
        <f t="shared" ref="AH83:AH106" si="257">L83</f>
        <v>12 Other managers and proprietors</v>
      </c>
      <c r="AI83" s="18">
        <f t="shared" si="225"/>
        <v>3.8956802442686733</v>
      </c>
      <c r="AJ83" s="18">
        <f t="shared" si="225"/>
        <v>3.5969930330832067</v>
      </c>
      <c r="AK83" s="18">
        <f t="shared" si="225"/>
        <v>4.2188174584536497</v>
      </c>
      <c r="AL83" s="18">
        <f t="shared" si="225"/>
        <v>2.2021839796593223</v>
      </c>
      <c r="AM83" s="18">
        <f t="shared" si="226"/>
        <v>2.9153075480478963</v>
      </c>
      <c r="AO83" s="18">
        <f t="shared" si="227"/>
        <v>2.870021664733291</v>
      </c>
      <c r="AP83" s="18">
        <f t="shared" si="228"/>
        <v>4.1855505888124034</v>
      </c>
      <c r="AQ83" s="18">
        <f t="shared" si="229"/>
        <v>5.9465138693826081</v>
      </c>
      <c r="AS83" t="str">
        <f t="shared" ref="AS83:AS106" si="258">W83</f>
        <v>12 Other managers and proprietors</v>
      </c>
      <c r="AT83" s="18">
        <f t="shared" si="230"/>
        <v>2.641162240175432</v>
      </c>
      <c r="AU83" s="18">
        <f t="shared" si="230"/>
        <v>0.35857868555120298</v>
      </c>
      <c r="AV83" s="18">
        <f t="shared" si="230"/>
        <v>4.820737879712933</v>
      </c>
      <c r="AW83" s="18">
        <f t="shared" si="230"/>
        <v>1.9245468516451814</v>
      </c>
      <c r="AX83" s="18">
        <f t="shared" si="231"/>
        <v>2.7214529354940398</v>
      </c>
      <c r="AZ83" s="18">
        <f t="shared" si="232"/>
        <v>2.8809415951885908</v>
      </c>
      <c r="BA83" s="18">
        <f t="shared" si="233"/>
        <v>4.0083549362159632</v>
      </c>
      <c r="BB83" s="18">
        <f t="shared" si="234"/>
        <v>5.8141176690788887</v>
      </c>
      <c r="BD83" t="str">
        <f t="shared" ref="BD83:BD106" si="259">AH83</f>
        <v>12 Other managers and proprietors</v>
      </c>
      <c r="BE83" s="18">
        <f t="shared" si="235"/>
        <v>-2.2769332526145658</v>
      </c>
      <c r="BF83" s="18">
        <f t="shared" si="235"/>
        <v>7.0085959331685155</v>
      </c>
      <c r="BG83" s="18">
        <f t="shared" si="235"/>
        <v>2.8129599466221622</v>
      </c>
      <c r="BH83" s="18">
        <f t="shared" si="235"/>
        <v>0.74090401109450088</v>
      </c>
      <c r="BI83" s="18">
        <f t="shared" si="236"/>
        <v>1.7670712071213401</v>
      </c>
      <c r="BK83" s="18">
        <f t="shared" si="237"/>
        <v>1.4269073246141906</v>
      </c>
      <c r="BL83" s="18">
        <f t="shared" si="238"/>
        <v>3.0279874445001465</v>
      </c>
      <c r="BM83" s="18">
        <f t="shared" si="239"/>
        <v>4.0006972270773433</v>
      </c>
      <c r="BO83" t="str">
        <f t="shared" ref="BO83:BO106" si="260">AS83</f>
        <v>12 Other managers and proprietors</v>
      </c>
      <c r="BP83" s="18">
        <f t="shared" si="240"/>
        <v>-0.15499058479101491</v>
      </c>
      <c r="BQ83" s="18">
        <f t="shared" si="240"/>
        <v>-3.2951809004128862</v>
      </c>
      <c r="BR83" s="18">
        <f t="shared" si="240"/>
        <v>4.104716825502952</v>
      </c>
      <c r="BS83" s="18">
        <f t="shared" si="240"/>
        <v>-0.11586441650999202</v>
      </c>
      <c r="BT83" s="18">
        <f t="shared" si="241"/>
        <v>0.97999194838507275</v>
      </c>
      <c r="BV83" s="18">
        <f t="shared" si="242"/>
        <v>1.2716329324101716</v>
      </c>
      <c r="BW83" s="18">
        <f t="shared" si="243"/>
        <v>3.3526146969389714</v>
      </c>
      <c r="BX83" s="18">
        <f t="shared" si="244"/>
        <v>4.181293995965607</v>
      </c>
      <c r="BZ83" t="str">
        <f t="shared" ref="BZ83:BZ106" si="261">BD83</f>
        <v>12 Other managers and proprietors</v>
      </c>
      <c r="CA83" s="18">
        <f t="shared" si="245"/>
        <v>-2.5197633373594708</v>
      </c>
      <c r="CB83" s="18">
        <f t="shared" si="245"/>
        <v>-12.331899578586224</v>
      </c>
      <c r="CC83" s="18">
        <f t="shared" si="245"/>
        <v>3.1405639423282672</v>
      </c>
      <c r="CD83" s="18">
        <f t="shared" si="245"/>
        <v>-2.358644142395383</v>
      </c>
      <c r="CE83" s="18">
        <f t="shared" si="246"/>
        <v>-1.3390154667415999</v>
      </c>
      <c r="CG83" s="18">
        <f t="shared" si="247"/>
        <v>-0.55894996842781319</v>
      </c>
      <c r="CH83" s="18">
        <f t="shared" si="248"/>
        <v>2.6393918025250818</v>
      </c>
      <c r="CI83" s="18">
        <f t="shared" si="249"/>
        <v>2.2562351134107095</v>
      </c>
      <c r="CK83" t="str">
        <f t="shared" ref="CK83:CK106" si="262">BO83</f>
        <v>12 Other managers and proprietors</v>
      </c>
      <c r="CL83" s="18">
        <f t="shared" si="250"/>
        <v>1.1166526327333282</v>
      </c>
      <c r="CM83" s="18">
        <f t="shared" si="250"/>
        <v>-11.198031558179867</v>
      </c>
      <c r="CN83" s="18">
        <f t="shared" si="250"/>
        <v>7.9184657023581684</v>
      </c>
      <c r="CO83" s="18">
        <f t="shared" si="250"/>
        <v>2.7728124894081718</v>
      </c>
      <c r="CP83" s="18">
        <f t="shared" si="251"/>
        <v>3.4052856761443318</v>
      </c>
      <c r="CR83" s="18">
        <f t="shared" si="252"/>
        <v>4.4601748652771667</v>
      </c>
      <c r="CS83" s="18">
        <f t="shared" si="253"/>
        <v>2.8617294720001185</v>
      </c>
      <c r="CT83" s="18">
        <f t="shared" si="254"/>
        <v>6.159250345647016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6.5372350294708337</v>
      </c>
      <c r="C84" s="18">
        <f t="shared" si="210"/>
        <v>7.0880095641143726</v>
      </c>
      <c r="D84" s="18">
        <f t="shared" si="210"/>
        <v>2.5672678443946717</v>
      </c>
      <c r="E84" s="18">
        <f t="shared" si="210"/>
        <v>2.3988918019208327</v>
      </c>
      <c r="F84" s="18">
        <f t="shared" si="211"/>
        <v>2.7385860051337918</v>
      </c>
      <c r="H84" s="18">
        <f t="shared" si="212"/>
        <v>2.4549864148980527</v>
      </c>
      <c r="I84" s="18">
        <f t="shared" si="213"/>
        <v>2.5999582207177241</v>
      </c>
      <c r="J84" s="18">
        <f t="shared" si="214"/>
        <v>4.4026539554113286</v>
      </c>
      <c r="L84" t="str">
        <f t="shared" si="255"/>
        <v>21 Science, research, engineering and technology professionals</v>
      </c>
      <c r="M84" s="18">
        <f t="shared" si="215"/>
        <v>6.5182873420346343</v>
      </c>
      <c r="N84" s="18">
        <f t="shared" si="215"/>
        <v>13.704834857476111</v>
      </c>
      <c r="O84" s="18">
        <f t="shared" si="215"/>
        <v>3.4436187825982234</v>
      </c>
      <c r="P84" s="18">
        <f t="shared" si="215"/>
        <v>2.8152645856696079</v>
      </c>
      <c r="Q84" s="18">
        <f t="shared" si="216"/>
        <v>3.6614046772195152</v>
      </c>
      <c r="S84" s="18">
        <f t="shared" si="217"/>
        <v>3.0242907409553599</v>
      </c>
      <c r="T84" s="18">
        <f t="shared" si="218"/>
        <v>2.8548443870143769</v>
      </c>
      <c r="U84" s="18">
        <f t="shared" si="219"/>
        <v>5.0333137126040928</v>
      </c>
      <c r="W84" t="str">
        <f t="shared" si="256"/>
        <v>21 Science, research, engineering and technology professionals</v>
      </c>
      <c r="X84" s="18">
        <f t="shared" si="220"/>
        <v>2.5585192389484313</v>
      </c>
      <c r="Y84" s="18">
        <f t="shared" si="220"/>
        <v>-4.547546216121523E-2</v>
      </c>
      <c r="Z84" s="18">
        <f t="shared" si="220"/>
        <v>0.89608599507446929</v>
      </c>
      <c r="AA84" s="18">
        <f t="shared" si="220"/>
        <v>0.70699909548741502</v>
      </c>
      <c r="AB84" s="18">
        <f t="shared" si="221"/>
        <v>0.7188278014583771</v>
      </c>
      <c r="AD84" s="18">
        <f t="shared" si="222"/>
        <v>0.76998865550117479</v>
      </c>
      <c r="AE84" s="18">
        <f t="shared" si="223"/>
        <v>2.4032007765753427</v>
      </c>
      <c r="AF84" s="18">
        <f t="shared" si="224"/>
        <v>2.9641496873159978</v>
      </c>
      <c r="AH84" t="str">
        <f t="shared" si="257"/>
        <v>21 Science, research, engineering and technology professionals</v>
      </c>
      <c r="AI84" s="18">
        <f t="shared" si="225"/>
        <v>2.0115191840173408</v>
      </c>
      <c r="AJ84" s="18">
        <f t="shared" si="225"/>
        <v>5.4928609998933009</v>
      </c>
      <c r="AK84" s="18">
        <f t="shared" si="225"/>
        <v>0.68238145156316321</v>
      </c>
      <c r="AL84" s="18">
        <f t="shared" si="225"/>
        <v>1.3717148671545942</v>
      </c>
      <c r="AM84" s="18">
        <f t="shared" si="226"/>
        <v>1.4080426303103133</v>
      </c>
      <c r="AO84" s="18">
        <f t="shared" si="227"/>
        <v>1.141414251341466</v>
      </c>
      <c r="AP84" s="18">
        <f t="shared" si="228"/>
        <v>2.4152126157996889</v>
      </c>
      <c r="AQ84" s="18">
        <f t="shared" si="229"/>
        <v>3.2515345186509448</v>
      </c>
      <c r="AS84" t="str">
        <f t="shared" si="258"/>
        <v>21 Science, research, engineering and technology professionals</v>
      </c>
      <c r="AT84" s="18">
        <f t="shared" si="230"/>
        <v>2.2736829366832412</v>
      </c>
      <c r="AU84" s="18">
        <f t="shared" si="230"/>
        <v>-0.35025330813734934</v>
      </c>
      <c r="AV84" s="18">
        <f t="shared" si="230"/>
        <v>-1.077793047670661</v>
      </c>
      <c r="AW84" s="18">
        <f t="shared" si="230"/>
        <v>1.695610916143675E-2</v>
      </c>
      <c r="AX84" s="18">
        <f t="shared" si="231"/>
        <v>-0.34935943778368062</v>
      </c>
      <c r="AZ84" s="18">
        <f t="shared" si="232"/>
        <v>-0.34929984614168186</v>
      </c>
      <c r="BA84" s="18">
        <f t="shared" si="233"/>
        <v>2.0182446895942396</v>
      </c>
      <c r="BB84" s="18">
        <f t="shared" si="234"/>
        <v>1.7558697198131412</v>
      </c>
      <c r="BD84" t="str">
        <f t="shared" si="259"/>
        <v>21 Science, research, engineering and technology professionals</v>
      </c>
      <c r="BE84" s="18">
        <f t="shared" si="235"/>
        <v>-0.29352545709724343</v>
      </c>
      <c r="BF84" s="18">
        <f t="shared" si="235"/>
        <v>13.119891781577465</v>
      </c>
      <c r="BG84" s="18">
        <f t="shared" si="235"/>
        <v>-0.83297130961637045</v>
      </c>
      <c r="BH84" s="18">
        <f t="shared" si="235"/>
        <v>5.5006919721622971E-2</v>
      </c>
      <c r="BI84" s="18">
        <f t="shared" si="236"/>
        <v>0.54494346989881759</v>
      </c>
      <c r="BK84" s="18">
        <f t="shared" si="237"/>
        <v>-0.24186580180247663</v>
      </c>
      <c r="BL84" s="18">
        <f t="shared" si="238"/>
        <v>1.6101805006971226</v>
      </c>
      <c r="BM84" s="18">
        <f t="shared" si="239"/>
        <v>1.4174850605117584</v>
      </c>
      <c r="BO84" t="str">
        <f t="shared" si="260"/>
        <v>21 Science, research, engineering and technology professionals</v>
      </c>
      <c r="BP84" s="18">
        <f t="shared" si="240"/>
        <v>2.3469561707958997</v>
      </c>
      <c r="BQ84" s="18">
        <f t="shared" si="240"/>
        <v>-2.4179066523660975</v>
      </c>
      <c r="BR84" s="18">
        <f t="shared" si="240"/>
        <v>0.42559148135594693</v>
      </c>
      <c r="BS84" s="18">
        <f t="shared" si="240"/>
        <v>-0.82558638392048467</v>
      </c>
      <c r="BT84" s="18">
        <f t="shared" si="241"/>
        <v>-0.53694751396052842</v>
      </c>
      <c r="BV84" s="18">
        <f t="shared" si="242"/>
        <v>-0.4102687695255125</v>
      </c>
      <c r="BW84" s="18">
        <f t="shared" si="243"/>
        <v>1.8644621831132024</v>
      </c>
      <c r="BX84" s="18">
        <f t="shared" si="244"/>
        <v>1.549916115841099</v>
      </c>
      <c r="BZ84" t="str">
        <f t="shared" si="261"/>
        <v>21 Science, research, engineering and technology professionals</v>
      </c>
      <c r="CA84" s="18">
        <f t="shared" si="245"/>
        <v>-1.6412820715180687</v>
      </c>
      <c r="CB84" s="18">
        <f t="shared" si="245"/>
        <v>-3.3391696104569824</v>
      </c>
      <c r="CC84" s="18">
        <f t="shared" si="245"/>
        <v>0.78658097968979934</v>
      </c>
      <c r="CD84" s="18">
        <f t="shared" si="245"/>
        <v>-4.2167655591920372</v>
      </c>
      <c r="CE84" s="18">
        <f t="shared" si="246"/>
        <v>-2.6250064738061796</v>
      </c>
      <c r="CG84" s="18">
        <f t="shared" si="247"/>
        <v>-2.57720841953617</v>
      </c>
      <c r="CH84" s="18">
        <f t="shared" si="248"/>
        <v>1.6247233053024113</v>
      </c>
      <c r="CI84" s="18">
        <f t="shared" si="249"/>
        <v>-0.34545488057962093</v>
      </c>
      <c r="CK84" t="str">
        <f t="shared" si="262"/>
        <v>21 Science, research, engineering and technology professionals</v>
      </c>
      <c r="CL84" s="18">
        <f t="shared" si="250"/>
        <v>6.8594489195456188</v>
      </c>
      <c r="CM84" s="18">
        <f t="shared" si="250"/>
        <v>1.124983413941627</v>
      </c>
      <c r="CN84" s="18">
        <f t="shared" si="250"/>
        <v>6.9618263817540216</v>
      </c>
      <c r="CO84" s="18">
        <f t="shared" si="250"/>
        <v>3.872550084857429</v>
      </c>
      <c r="CP84" s="18">
        <f t="shared" si="251"/>
        <v>4.6527519774914428</v>
      </c>
      <c r="CR84" s="18">
        <f t="shared" si="252"/>
        <v>4.892265559170661</v>
      </c>
      <c r="CS84" s="18">
        <f t="shared" si="253"/>
        <v>2.4997598595711823</v>
      </c>
      <c r="CT84" s="18">
        <f t="shared" si="254"/>
        <v>6.2860106905060942</v>
      </c>
    </row>
    <row r="85" spans="1:98" x14ac:dyDescent="0.2">
      <c r="A85" t="str">
        <f t="shared" si="209"/>
        <v>22 Health professionals</v>
      </c>
      <c r="B85" s="18">
        <f t="shared" si="210"/>
        <v>8.6240607298454961</v>
      </c>
      <c r="C85" s="18">
        <f t="shared" si="210"/>
        <v>3.7907189880637349</v>
      </c>
      <c r="D85" s="18">
        <f t="shared" si="210"/>
        <v>3.9358772272768405</v>
      </c>
      <c r="E85" s="18">
        <f t="shared" si="210"/>
        <v>2.3456526192558114</v>
      </c>
      <c r="F85" s="18">
        <f t="shared" si="211"/>
        <v>2.9301241641854325</v>
      </c>
      <c r="H85" s="18">
        <f t="shared" si="212"/>
        <v>2.873005548205354</v>
      </c>
      <c r="I85" s="18">
        <f t="shared" si="213"/>
        <v>3.4248701224433242</v>
      </c>
      <c r="J85" s="18">
        <f t="shared" si="214"/>
        <v>5.3540650292774217</v>
      </c>
      <c r="L85" t="str">
        <f t="shared" si="255"/>
        <v>22 Health professionals</v>
      </c>
      <c r="M85" s="18">
        <f t="shared" si="215"/>
        <v>8.7858561952139489</v>
      </c>
      <c r="N85" s="18">
        <f t="shared" si="215"/>
        <v>4.0361385797864857</v>
      </c>
      <c r="O85" s="18">
        <f t="shared" si="215"/>
        <v>3.5652051248806993</v>
      </c>
      <c r="P85" s="18">
        <f t="shared" si="215"/>
        <v>1.9989131674447824</v>
      </c>
      <c r="Q85" s="18">
        <f t="shared" si="216"/>
        <v>2.6125696490431061</v>
      </c>
      <c r="S85" s="18">
        <f t="shared" si="217"/>
        <v>2.5183606181691687</v>
      </c>
      <c r="T85" s="18">
        <f t="shared" si="218"/>
        <v>3.5320159677360685</v>
      </c>
      <c r="U85" s="18">
        <f t="shared" si="219"/>
        <v>5.1875609736948602</v>
      </c>
      <c r="W85" t="str">
        <f t="shared" si="256"/>
        <v>22 Health professionals</v>
      </c>
      <c r="X85" s="18">
        <f t="shared" si="220"/>
        <v>6.0414205150233435</v>
      </c>
      <c r="Y85" s="18">
        <f t="shared" si="220"/>
        <v>-2.6153737762284912</v>
      </c>
      <c r="Z85" s="18">
        <f t="shared" si="220"/>
        <v>2.2861655074134513</v>
      </c>
      <c r="AA85" s="18">
        <f t="shared" si="220"/>
        <v>1.2580246218730107</v>
      </c>
      <c r="AB85" s="18">
        <f t="shared" si="221"/>
        <v>1.3308854209360899</v>
      </c>
      <c r="AD85" s="18">
        <f t="shared" si="222"/>
        <v>1.5995848154732428</v>
      </c>
      <c r="AE85" s="18">
        <f t="shared" si="223"/>
        <v>3.4408776838121158</v>
      </c>
      <c r="AF85" s="18">
        <f t="shared" si="224"/>
        <v>4.4802724978469488</v>
      </c>
      <c r="AH85" t="str">
        <f t="shared" si="257"/>
        <v>22 Health professionals</v>
      </c>
      <c r="AI85" s="18">
        <f t="shared" si="225"/>
        <v>-3.5503054920923871</v>
      </c>
      <c r="AJ85" s="18">
        <f t="shared" si="225"/>
        <v>-12.906175559035793</v>
      </c>
      <c r="AK85" s="18">
        <f t="shared" si="225"/>
        <v>-9.4808481049863609</v>
      </c>
      <c r="AL85" s="18">
        <f t="shared" si="225"/>
        <v>-9.4363944451787312</v>
      </c>
      <c r="AM85" s="18">
        <f t="shared" si="226"/>
        <v>-9.6711098403053697</v>
      </c>
      <c r="AO85" s="18">
        <f t="shared" si="227"/>
        <v>-9.4512147569238874</v>
      </c>
      <c r="AP85" s="18">
        <f t="shared" si="228"/>
        <v>1.2329275063912348</v>
      </c>
      <c r="AQ85" s="18">
        <f t="shared" si="229"/>
        <v>-5.5102989077489788</v>
      </c>
      <c r="AS85" t="str">
        <f t="shared" si="258"/>
        <v>22 Health professionals</v>
      </c>
      <c r="AT85" s="18">
        <f t="shared" si="230"/>
        <v>4.9994068090692512</v>
      </c>
      <c r="AU85" s="18">
        <f t="shared" si="230"/>
        <v>10.666184446440784</v>
      </c>
      <c r="AV85" s="18">
        <f t="shared" si="230"/>
        <v>0.77614497799169957</v>
      </c>
      <c r="AW85" s="18">
        <f t="shared" si="230"/>
        <v>0.93761619631640425</v>
      </c>
      <c r="AX85" s="18">
        <f t="shared" si="231"/>
        <v>1.4689999506636076</v>
      </c>
      <c r="AZ85" s="18">
        <f t="shared" si="232"/>
        <v>0.88376373049481316</v>
      </c>
      <c r="BA85" s="18">
        <f t="shared" si="233"/>
        <v>2.9656950734525678</v>
      </c>
      <c r="BB85" s="18">
        <f t="shared" si="234"/>
        <v>3.5653653369062788</v>
      </c>
      <c r="BD85" t="str">
        <f t="shared" si="259"/>
        <v>22 Health professionals</v>
      </c>
      <c r="BE85" s="18">
        <f t="shared" si="235"/>
        <v>4.8742957285023536</v>
      </c>
      <c r="BF85" s="18">
        <f t="shared" si="235"/>
        <v>6.929824781952143</v>
      </c>
      <c r="BG85" s="18">
        <f t="shared" si="235"/>
        <v>1.3163287748440666</v>
      </c>
      <c r="BH85" s="18">
        <f t="shared" si="235"/>
        <v>1.0273320711904121</v>
      </c>
      <c r="BI85" s="18">
        <f t="shared" si="236"/>
        <v>1.4770439369643062</v>
      </c>
      <c r="BK85" s="18">
        <f t="shared" si="237"/>
        <v>1.1235725961064924</v>
      </c>
      <c r="BL85" s="18">
        <f t="shared" si="238"/>
        <v>3.3121129921973136</v>
      </c>
      <c r="BM85" s="18">
        <f t="shared" si="239"/>
        <v>4.0453650100682692</v>
      </c>
      <c r="BO85" t="str">
        <f t="shared" si="260"/>
        <v>22 Health professionals</v>
      </c>
      <c r="BP85" s="18">
        <f t="shared" si="240"/>
        <v>3.0681941105906496</v>
      </c>
      <c r="BQ85" s="18">
        <f t="shared" si="240"/>
        <v>-1.3441273107888785</v>
      </c>
      <c r="BR85" s="18">
        <f t="shared" si="240"/>
        <v>0.42378015327266816</v>
      </c>
      <c r="BS85" s="18">
        <f t="shared" si="240"/>
        <v>-2.1439174324068166</v>
      </c>
      <c r="BT85" s="18">
        <f t="shared" si="241"/>
        <v>-1.2984434542584578</v>
      </c>
      <c r="BV85" s="18">
        <f t="shared" si="242"/>
        <v>-1.2953971117717566</v>
      </c>
      <c r="BW85" s="18">
        <f t="shared" si="243"/>
        <v>2.51849981000134</v>
      </c>
      <c r="BX85" s="18">
        <f t="shared" si="244"/>
        <v>1.6306089193392603</v>
      </c>
      <c r="BZ85" t="str">
        <f t="shared" si="261"/>
        <v>22 Health professionals</v>
      </c>
      <c r="CA85" s="18">
        <f t="shared" si="245"/>
        <v>5.0507305499789323</v>
      </c>
      <c r="CB85" s="18">
        <f t="shared" si="245"/>
        <v>-18.635787826943783</v>
      </c>
      <c r="CC85" s="18">
        <f t="shared" si="245"/>
        <v>1.5235218271840711</v>
      </c>
      <c r="CD85" s="18">
        <f t="shared" si="245"/>
        <v>-4.3100237572810123</v>
      </c>
      <c r="CE85" s="18">
        <f t="shared" si="246"/>
        <v>-3.5070232980899396</v>
      </c>
      <c r="CG85" s="18">
        <f t="shared" si="247"/>
        <v>-2.4037368193077557</v>
      </c>
      <c r="CH85" s="18">
        <f t="shared" si="248"/>
        <v>2.3115151704216741</v>
      </c>
      <c r="CI85" s="18">
        <f t="shared" si="249"/>
        <v>0.65619046577811702</v>
      </c>
      <c r="CK85" t="str">
        <f t="shared" si="262"/>
        <v>22 Health professionals</v>
      </c>
      <c r="CL85" s="18">
        <f t="shared" si="250"/>
        <v>12.588713180854082</v>
      </c>
      <c r="CM85" s="18">
        <f t="shared" si="250"/>
        <v>0.80103773104063247</v>
      </c>
      <c r="CN85" s="18">
        <f t="shared" si="250"/>
        <v>12.586686240955714</v>
      </c>
      <c r="CO85" s="18">
        <f t="shared" si="250"/>
        <v>7.4271758832869628</v>
      </c>
      <c r="CP85" s="18">
        <f t="shared" si="251"/>
        <v>8.5806934550116907</v>
      </c>
      <c r="CR85" s="18">
        <f t="shared" si="252"/>
        <v>9.1201911685946833</v>
      </c>
      <c r="CS85" s="18">
        <f t="shared" si="253"/>
        <v>4.2353497634371795</v>
      </c>
      <c r="CT85" s="18">
        <f t="shared" si="254"/>
        <v>10.65489974804834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4.6972068786419463</v>
      </c>
      <c r="C86" s="18">
        <f t="shared" si="210"/>
        <v>6.142039030978963</v>
      </c>
      <c r="D86" s="18">
        <f t="shared" si="210"/>
        <v>2.0843097161876045</v>
      </c>
      <c r="E86" s="18">
        <f t="shared" si="210"/>
        <v>1.6668373756144828</v>
      </c>
      <c r="F86" s="18">
        <f t="shared" si="211"/>
        <v>2.0715528047589027</v>
      </c>
      <c r="H86" s="18">
        <f t="shared" si="212"/>
        <v>1.8058047827321788</v>
      </c>
      <c r="I86" s="18">
        <f t="shared" si="213"/>
        <v>3.147785105103118</v>
      </c>
      <c r="J86" s="18">
        <f t="shared" si="214"/>
        <v>4.3710828138014746</v>
      </c>
      <c r="L86" t="str">
        <f t="shared" si="255"/>
        <v>23 Teaching and other educational professionals</v>
      </c>
      <c r="M86" s="18">
        <f t="shared" si="215"/>
        <v>5.253030193231667</v>
      </c>
      <c r="N86" s="18">
        <f t="shared" si="215"/>
        <v>3.0926595841749505</v>
      </c>
      <c r="O86" s="18">
        <f t="shared" si="215"/>
        <v>1.9329082223527028</v>
      </c>
      <c r="P86" s="18">
        <f t="shared" si="215"/>
        <v>1.4703992615636263</v>
      </c>
      <c r="Q86" s="18">
        <f t="shared" si="216"/>
        <v>1.7154897388226065</v>
      </c>
      <c r="S86" s="18">
        <f t="shared" si="217"/>
        <v>1.6243352679379486</v>
      </c>
      <c r="T86" s="18">
        <f t="shared" si="218"/>
        <v>3.2412249179728292</v>
      </c>
      <c r="U86" s="18">
        <f t="shared" si="219"/>
        <v>4.3241635908563225</v>
      </c>
      <c r="W86" t="str">
        <f t="shared" si="256"/>
        <v>23 Teaching and other educational professionals</v>
      </c>
      <c r="X86" s="18">
        <f t="shared" si="220"/>
        <v>-0.46274534305055237</v>
      </c>
      <c r="Y86" s="18">
        <f t="shared" si="220"/>
        <v>-1.912374535006589</v>
      </c>
      <c r="Z86" s="18">
        <f t="shared" si="220"/>
        <v>-2.3155152413614877</v>
      </c>
      <c r="AA86" s="18">
        <f t="shared" si="220"/>
        <v>-1.228511298054924</v>
      </c>
      <c r="AB86" s="18">
        <f t="shared" si="221"/>
        <v>-1.6122258625950625</v>
      </c>
      <c r="AD86" s="18">
        <f t="shared" si="222"/>
        <v>-1.5921833259097129</v>
      </c>
      <c r="AE86" s="18">
        <f t="shared" si="223"/>
        <v>2.5156530375786801</v>
      </c>
      <c r="AF86" s="18">
        <f t="shared" si="224"/>
        <v>1.4316237814571586</v>
      </c>
      <c r="AH86" t="str">
        <f t="shared" si="257"/>
        <v>23 Teaching and other educational professionals</v>
      </c>
      <c r="AI86" s="18">
        <f t="shared" si="225"/>
        <v>-10.396042706056541</v>
      </c>
      <c r="AJ86" s="18">
        <f t="shared" si="225"/>
        <v>-11.918902585763336</v>
      </c>
      <c r="AK86" s="18">
        <f t="shared" si="225"/>
        <v>-6.7414638002392113</v>
      </c>
      <c r="AL86" s="18">
        <f t="shared" si="225"/>
        <v>0.2305600652974471</v>
      </c>
      <c r="AM86" s="18">
        <f t="shared" si="226"/>
        <v>-2.790669122844569</v>
      </c>
      <c r="AO86" s="18">
        <f t="shared" si="227"/>
        <v>-2.149517941810497</v>
      </c>
      <c r="AP86" s="18">
        <f t="shared" si="228"/>
        <v>1.3714265397458902</v>
      </c>
      <c r="AQ86" s="18">
        <f t="shared" si="229"/>
        <v>-0.35164615761349438</v>
      </c>
      <c r="AS86" t="str">
        <f t="shared" si="258"/>
        <v>23 Teaching and other educational professionals</v>
      </c>
      <c r="AT86" s="18">
        <f t="shared" si="230"/>
        <v>1.0109738475043706</v>
      </c>
      <c r="AU86" s="18">
        <f t="shared" si="230"/>
        <v>2.7403665321023896</v>
      </c>
      <c r="AV86" s="18">
        <f t="shared" si="230"/>
        <v>-3.274131788335366</v>
      </c>
      <c r="AW86" s="18">
        <f t="shared" si="230"/>
        <v>-0.83297776223826281</v>
      </c>
      <c r="AX86" s="18">
        <f t="shared" si="231"/>
        <v>-1.3844414856880594</v>
      </c>
      <c r="AZ86" s="18">
        <f t="shared" si="232"/>
        <v>-1.6534655985830038</v>
      </c>
      <c r="BA86" s="18">
        <f t="shared" si="233"/>
        <v>2.3162379237593456</v>
      </c>
      <c r="BB86" s="18">
        <f t="shared" si="234"/>
        <v>1.1582943910065202</v>
      </c>
      <c r="BD86" t="str">
        <f t="shared" si="259"/>
        <v>23 Teaching and other educational professionals</v>
      </c>
      <c r="BE86" s="18">
        <f t="shared" si="235"/>
        <v>-0.52178915151044336</v>
      </c>
      <c r="BF86" s="18">
        <f t="shared" si="235"/>
        <v>14.121166918890582</v>
      </c>
      <c r="BG86" s="18">
        <f t="shared" si="235"/>
        <v>0.77775145167218174</v>
      </c>
      <c r="BH86" s="18">
        <f t="shared" si="235"/>
        <v>1.8113524957705796</v>
      </c>
      <c r="BI86" s="18">
        <f t="shared" si="236"/>
        <v>2.213785924312317</v>
      </c>
      <c r="BK86" s="18">
        <f t="shared" si="237"/>
        <v>1.4656462779901069</v>
      </c>
      <c r="BL86" s="18">
        <f t="shared" si="238"/>
        <v>2.5569761654740342</v>
      </c>
      <c r="BM86" s="18">
        <f t="shared" si="239"/>
        <v>3.6183704894565683</v>
      </c>
      <c r="BO86" t="str">
        <f t="shared" si="260"/>
        <v>23 Teaching and other educational professionals</v>
      </c>
      <c r="BP86" s="18">
        <f t="shared" si="240"/>
        <v>-0.32981848560157401</v>
      </c>
      <c r="BQ86" s="18">
        <f t="shared" si="240"/>
        <v>1.514789460007715</v>
      </c>
      <c r="BR86" s="18">
        <f t="shared" si="240"/>
        <v>-0.61103811968818977</v>
      </c>
      <c r="BS86" s="18">
        <f t="shared" si="240"/>
        <v>-0.82045022183417915</v>
      </c>
      <c r="BT86" s="18">
        <f t="shared" si="241"/>
        <v>-0.61059551007281998</v>
      </c>
      <c r="BV86" s="18">
        <f t="shared" si="242"/>
        <v>-0.75069525934844394</v>
      </c>
      <c r="BW86" s="18">
        <f t="shared" si="243"/>
        <v>2.4122307711186064</v>
      </c>
      <c r="BX86" s="18">
        <f t="shared" si="244"/>
        <v>1.8831802399460695</v>
      </c>
      <c r="BZ86" t="str">
        <f t="shared" si="261"/>
        <v>23 Teaching and other educational professionals</v>
      </c>
      <c r="CA86" s="18">
        <f t="shared" si="245"/>
        <v>-0.12504008925630083</v>
      </c>
      <c r="CB86" s="18">
        <f t="shared" si="245"/>
        <v>-5.0755227220382508</v>
      </c>
      <c r="CC86" s="18">
        <f t="shared" si="245"/>
        <v>2.2464404290804207</v>
      </c>
      <c r="CD86" s="18">
        <f t="shared" si="245"/>
        <v>-1.0470562823936214</v>
      </c>
      <c r="CE86" s="18">
        <f t="shared" si="246"/>
        <v>-0.28875265170876796</v>
      </c>
      <c r="CG86" s="18">
        <f t="shared" si="247"/>
        <v>3.8816405880237603E-2</v>
      </c>
      <c r="CH86" s="18">
        <f t="shared" si="248"/>
        <v>2.5536825787945361</v>
      </c>
      <c r="CI86" s="18">
        <f t="shared" si="249"/>
        <v>2.5809766820184876</v>
      </c>
      <c r="CK86" t="str">
        <f t="shared" si="262"/>
        <v>23 Teaching and other educational professionals</v>
      </c>
      <c r="CL86" s="18">
        <f t="shared" si="250"/>
        <v>8.4366015275745951</v>
      </c>
      <c r="CM86" s="18">
        <f t="shared" si="250"/>
        <v>10.465501217721783</v>
      </c>
      <c r="CN86" s="18">
        <f t="shared" si="250"/>
        <v>7.134731823814966</v>
      </c>
      <c r="CO86" s="18">
        <f t="shared" si="250"/>
        <v>2.0412435226187853</v>
      </c>
      <c r="CP86" s="18">
        <f t="shared" si="251"/>
        <v>4.1213332237574285</v>
      </c>
      <c r="CR86" s="18">
        <f t="shared" si="252"/>
        <v>3.7115815937204477</v>
      </c>
      <c r="CS86" s="18">
        <f t="shared" si="253"/>
        <v>2.7609141331127907</v>
      </c>
      <c r="CT86" s="18">
        <f t="shared" si="254"/>
        <v>5.4986802492296594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7.0046584087076758</v>
      </c>
      <c r="C87" s="18">
        <f t="shared" si="210"/>
        <v>15.23258698438379</v>
      </c>
      <c r="D87" s="18">
        <f t="shared" si="210"/>
        <v>4.8138245981725669</v>
      </c>
      <c r="E87" s="18">
        <f t="shared" si="210"/>
        <v>3.1531233289687988</v>
      </c>
      <c r="F87" s="18">
        <f t="shared" si="211"/>
        <v>4.3892430876331767</v>
      </c>
      <c r="H87" s="18">
        <f t="shared" si="212"/>
        <v>3.7037460115153298</v>
      </c>
      <c r="I87" s="18">
        <f t="shared" si="213"/>
        <v>3.5461400656640052</v>
      </c>
      <c r="J87" s="18">
        <f t="shared" si="214"/>
        <v>6.0456708956235117</v>
      </c>
      <c r="L87" t="str">
        <f t="shared" si="255"/>
        <v>24 Business, media and public service professionals</v>
      </c>
      <c r="M87" s="18">
        <f t="shared" si="215"/>
        <v>7.4363647797476062</v>
      </c>
      <c r="N87" s="18">
        <f t="shared" si="215"/>
        <v>9.5464982760534056</v>
      </c>
      <c r="O87" s="18">
        <f t="shared" si="215"/>
        <v>3.6646045741163036</v>
      </c>
      <c r="P87" s="18">
        <f t="shared" si="215"/>
        <v>2.3693052809516946</v>
      </c>
      <c r="Q87" s="18">
        <f t="shared" si="216"/>
        <v>3.2085160053010098</v>
      </c>
      <c r="S87" s="18">
        <f t="shared" si="217"/>
        <v>2.7992633306980874</v>
      </c>
      <c r="T87" s="18">
        <f t="shared" si="218"/>
        <v>3.3544536925016466</v>
      </c>
      <c r="U87" s="18">
        <f t="shared" si="219"/>
        <v>5.2466385239529734</v>
      </c>
      <c r="W87" t="str">
        <f t="shared" si="256"/>
        <v>24 Business, media and public service professionals</v>
      </c>
      <c r="X87" s="18">
        <f t="shared" si="220"/>
        <v>3.9892773952359795</v>
      </c>
      <c r="Y87" s="18">
        <f t="shared" si="220"/>
        <v>4.2949974906529187</v>
      </c>
      <c r="Z87" s="18">
        <f t="shared" si="220"/>
        <v>2.1444546060892522</v>
      </c>
      <c r="AA87" s="18">
        <f t="shared" si="220"/>
        <v>1.1142658075092848</v>
      </c>
      <c r="AB87" s="18">
        <f t="shared" si="221"/>
        <v>1.6316229720737763</v>
      </c>
      <c r="AD87" s="18">
        <f t="shared" si="222"/>
        <v>1.4565024149933992</v>
      </c>
      <c r="AE87" s="18">
        <f t="shared" si="223"/>
        <v>3.1267908009811496</v>
      </c>
      <c r="AF87" s="18">
        <f t="shared" si="224"/>
        <v>4.1080070531489543</v>
      </c>
      <c r="AH87" t="str">
        <f t="shared" si="257"/>
        <v>24 Business, media and public service professionals</v>
      </c>
      <c r="AI87" s="18">
        <f t="shared" si="225"/>
        <v>0.28732112173868174</v>
      </c>
      <c r="AJ87" s="18">
        <f t="shared" si="225"/>
        <v>8.1718111139490688</v>
      </c>
      <c r="AK87" s="18">
        <f t="shared" si="225"/>
        <v>-0.50329365073380483</v>
      </c>
      <c r="AL87" s="18">
        <f t="shared" si="225"/>
        <v>0.91752139386298559</v>
      </c>
      <c r="AM87" s="18">
        <f t="shared" si="226"/>
        <v>0.90820041689121389</v>
      </c>
      <c r="AO87" s="18">
        <f t="shared" si="227"/>
        <v>0.44167620548176689</v>
      </c>
      <c r="AP87" s="18">
        <f t="shared" si="228"/>
        <v>2.1868574561359821</v>
      </c>
      <c r="AQ87" s="18">
        <f t="shared" si="229"/>
        <v>2.5158870615895834</v>
      </c>
      <c r="AS87" t="str">
        <f t="shared" si="258"/>
        <v>24 Business, media and public service professionals</v>
      </c>
      <c r="AT87" s="18">
        <f t="shared" si="230"/>
        <v>3.182477321330901</v>
      </c>
      <c r="AU87" s="18">
        <f t="shared" si="230"/>
        <v>4.8026291803756394</v>
      </c>
      <c r="AV87" s="18">
        <f t="shared" si="230"/>
        <v>1.6987509455039795</v>
      </c>
      <c r="AW87" s="18">
        <f t="shared" si="230"/>
        <v>1.2004436153434161</v>
      </c>
      <c r="AX87" s="18">
        <f t="shared" si="231"/>
        <v>1.5777063702384631</v>
      </c>
      <c r="AZ87" s="18">
        <f t="shared" si="232"/>
        <v>1.36627417459525</v>
      </c>
      <c r="BA87" s="18">
        <f t="shared" si="233"/>
        <v>2.9508171086571888</v>
      </c>
      <c r="BB87" s="18">
        <f t="shared" si="234"/>
        <v>3.8900593391001381</v>
      </c>
      <c r="BD87" t="str">
        <f t="shared" si="259"/>
        <v>24 Business, media and public service professionals</v>
      </c>
      <c r="BE87" s="18">
        <f t="shared" si="235"/>
        <v>1.5331363546483345</v>
      </c>
      <c r="BF87" s="18">
        <f t="shared" si="235"/>
        <v>16.327147399976958</v>
      </c>
      <c r="BG87" s="18">
        <f t="shared" si="235"/>
        <v>1.9239094349233099</v>
      </c>
      <c r="BH87" s="18">
        <f t="shared" si="235"/>
        <v>0.94137826917350953</v>
      </c>
      <c r="BI87" s="18">
        <f t="shared" si="236"/>
        <v>2.1491152196002616</v>
      </c>
      <c r="BK87" s="18">
        <f t="shared" si="237"/>
        <v>1.2678317397914363</v>
      </c>
      <c r="BL87" s="18">
        <f t="shared" si="238"/>
        <v>2.5648250860493382</v>
      </c>
      <c r="BM87" s="18">
        <f t="shared" si="239"/>
        <v>3.4784108242994938</v>
      </c>
      <c r="BO87" t="str">
        <f t="shared" si="260"/>
        <v>24 Business, media and public service professionals</v>
      </c>
      <c r="BP87" s="18">
        <f t="shared" si="240"/>
        <v>1.9715317284362932</v>
      </c>
      <c r="BQ87" s="18">
        <f t="shared" si="240"/>
        <v>-0.6505909684499156</v>
      </c>
      <c r="BR87" s="18">
        <f t="shared" si="240"/>
        <v>0.92644548827569562</v>
      </c>
      <c r="BS87" s="18">
        <f t="shared" si="240"/>
        <v>-1.1640503147930414</v>
      </c>
      <c r="BT87" s="18">
        <f t="shared" si="241"/>
        <v>-0.48324106616050022</v>
      </c>
      <c r="BV87" s="18">
        <f t="shared" si="242"/>
        <v>-0.47207438836284199</v>
      </c>
      <c r="BW87" s="18">
        <f t="shared" si="243"/>
        <v>2.2596062400503047</v>
      </c>
      <c r="BX87" s="18">
        <f t="shared" si="244"/>
        <v>1.917629659616682</v>
      </c>
      <c r="BZ87" t="str">
        <f t="shared" si="261"/>
        <v>24 Business, media and public service professionals</v>
      </c>
      <c r="CA87" s="18">
        <f t="shared" si="245"/>
        <v>0.85752916244190569</v>
      </c>
      <c r="CB87" s="18">
        <f t="shared" si="245"/>
        <v>-1.5338549994300621</v>
      </c>
      <c r="CC87" s="18">
        <f t="shared" si="245"/>
        <v>1.4737648957485305</v>
      </c>
      <c r="CD87" s="18">
        <f t="shared" si="245"/>
        <v>-3.3691858380285433</v>
      </c>
      <c r="CE87" s="18">
        <f t="shared" si="246"/>
        <v>-1.7656757490626118</v>
      </c>
      <c r="CG87" s="18">
        <f t="shared" si="247"/>
        <v>-1.781111045961159</v>
      </c>
      <c r="CH87" s="18">
        <f t="shared" si="248"/>
        <v>2.0744279261430298</v>
      </c>
      <c r="CI87" s="18">
        <f t="shared" si="249"/>
        <v>0.78460160566222736</v>
      </c>
      <c r="CK87" t="str">
        <f t="shared" si="262"/>
        <v>24 Business, media and public service professionals</v>
      </c>
      <c r="CL87" s="18">
        <f t="shared" si="250"/>
        <v>6.4044573256219817</v>
      </c>
      <c r="CM87" s="18">
        <f t="shared" si="250"/>
        <v>2.8242574007669052</v>
      </c>
      <c r="CN87" s="18">
        <f t="shared" si="250"/>
        <v>6.0332879161648423</v>
      </c>
      <c r="CO87" s="18">
        <f t="shared" si="250"/>
        <v>4.0715908836979953</v>
      </c>
      <c r="CP87" s="18">
        <f t="shared" si="251"/>
        <v>4.6018320643783195</v>
      </c>
      <c r="CR87" s="18">
        <f t="shared" si="252"/>
        <v>4.7214238301930056</v>
      </c>
      <c r="CS87" s="18">
        <f t="shared" si="253"/>
        <v>2.6508596836234188</v>
      </c>
      <c r="CT87" s="18">
        <f t="shared" si="254"/>
        <v>6.2373234374348829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9.8925775881789857</v>
      </c>
      <c r="C88" s="18">
        <f t="shared" si="210"/>
        <v>12.488169444775865</v>
      </c>
      <c r="D88" s="18">
        <f t="shared" si="210"/>
        <v>1.5714809715315026</v>
      </c>
      <c r="E88" s="18">
        <f t="shared" si="210"/>
        <v>3.8054697701160878</v>
      </c>
      <c r="F88" s="18">
        <f t="shared" si="211"/>
        <v>3.6210550051898771</v>
      </c>
      <c r="H88" s="18">
        <f t="shared" si="212"/>
        <v>3.0554000947763837</v>
      </c>
      <c r="I88" s="18">
        <f t="shared" si="213"/>
        <v>3.1291766042132796</v>
      </c>
      <c r="J88" s="18">
        <f t="shared" si="214"/>
        <v>5.2620191666274296</v>
      </c>
      <c r="L88" t="str">
        <f t="shared" si="255"/>
        <v>31 Science, engineering and technology associate professionals</v>
      </c>
      <c r="M88" s="18">
        <f t="shared" si="215"/>
        <v>7.7098465481798328</v>
      </c>
      <c r="N88" s="18">
        <f t="shared" si="215"/>
        <v>19.661002924561966</v>
      </c>
      <c r="O88" s="18">
        <f t="shared" si="215"/>
        <v>-0.56484244886463308</v>
      </c>
      <c r="P88" s="18">
        <f t="shared" si="215"/>
        <v>2.7133032098502818</v>
      </c>
      <c r="Q88" s="18">
        <f t="shared" si="216"/>
        <v>2.6526025321773394</v>
      </c>
      <c r="S88" s="18">
        <f t="shared" si="217"/>
        <v>1.6087525331145214</v>
      </c>
      <c r="T88" s="18">
        <f t="shared" si="218"/>
        <v>2.6301767032657075</v>
      </c>
      <c r="U88" s="18">
        <f t="shared" si="219"/>
        <v>3.7878302027054556</v>
      </c>
      <c r="W88" t="str">
        <f t="shared" si="256"/>
        <v>31 Science, engineering and technology associate professionals</v>
      </c>
      <c r="X88" s="18">
        <f t="shared" si="220"/>
        <v>5.1131179648878256</v>
      </c>
      <c r="Y88" s="18">
        <f t="shared" si="220"/>
        <v>4.0339646675772167</v>
      </c>
      <c r="Z88" s="18">
        <f t="shared" si="220"/>
        <v>-1.878340640884324</v>
      </c>
      <c r="AA88" s="18">
        <f t="shared" si="220"/>
        <v>1.0853980319882606</v>
      </c>
      <c r="AB88" s="18">
        <f t="shared" si="221"/>
        <v>0.32986758077331313</v>
      </c>
      <c r="AD88" s="18">
        <f t="shared" si="222"/>
        <v>8.7669811595891822E-2</v>
      </c>
      <c r="AE88" s="18">
        <f t="shared" si="223"/>
        <v>2.4192823754717763</v>
      </c>
      <c r="AF88" s="18">
        <f t="shared" si="224"/>
        <v>2.4821325561749985</v>
      </c>
      <c r="AH88" t="str">
        <f t="shared" si="257"/>
        <v>31 Science, engineering and technology associate professionals</v>
      </c>
      <c r="AI88" s="18">
        <f t="shared" si="225"/>
        <v>5.7235931447561672</v>
      </c>
      <c r="AJ88" s="18">
        <f t="shared" si="225"/>
        <v>10.935314138043362</v>
      </c>
      <c r="AK88" s="18">
        <f t="shared" si="225"/>
        <v>4.6724337155890083E-2</v>
      </c>
      <c r="AL88" s="18">
        <f t="shared" si="225"/>
        <v>2.5866727015630753</v>
      </c>
      <c r="AM88" s="18">
        <f t="shared" si="226"/>
        <v>2.2850358565829509</v>
      </c>
      <c r="AO88" s="18">
        <f t="shared" si="227"/>
        <v>1.7329381074032035</v>
      </c>
      <c r="AP88" s="18">
        <f t="shared" si="228"/>
        <v>2.8622555663257332</v>
      </c>
      <c r="AQ88" s="18">
        <f t="shared" si="229"/>
        <v>4.0767185258315797</v>
      </c>
      <c r="AS88" t="str">
        <f t="shared" si="258"/>
        <v>31 Science, engineering and technology associate professionals</v>
      </c>
      <c r="AT88" s="18">
        <f t="shared" si="230"/>
        <v>3.7833914796100432</v>
      </c>
      <c r="AU88" s="18">
        <f t="shared" si="230"/>
        <v>5.3043761298591452</v>
      </c>
      <c r="AV88" s="18">
        <f t="shared" si="230"/>
        <v>-3.6768888099226626</v>
      </c>
      <c r="AW88" s="18">
        <f t="shared" si="230"/>
        <v>0.11871851879063922</v>
      </c>
      <c r="AX88" s="18">
        <f t="shared" si="231"/>
        <v>-0.77051569426179745</v>
      </c>
      <c r="AZ88" s="18">
        <f t="shared" si="232"/>
        <v>-1.1628178125582922</v>
      </c>
      <c r="BA88" s="18">
        <f t="shared" si="233"/>
        <v>1.9137355490920882</v>
      </c>
      <c r="BB88" s="18">
        <f t="shared" si="234"/>
        <v>1.0405436648452282</v>
      </c>
      <c r="BD88" t="str">
        <f t="shared" si="259"/>
        <v>31 Science, engineering and technology associate professionals</v>
      </c>
      <c r="BE88" s="18">
        <f t="shared" si="235"/>
        <v>-0.53291324988734567</v>
      </c>
      <c r="BF88" s="18">
        <f t="shared" si="235"/>
        <v>17.676603607155172</v>
      </c>
      <c r="BG88" s="18">
        <f t="shared" si="235"/>
        <v>-6.198325014542549</v>
      </c>
      <c r="BH88" s="18">
        <f t="shared" si="235"/>
        <v>-2.6102282528086995</v>
      </c>
      <c r="BI88" s="18">
        <f t="shared" si="236"/>
        <v>-2.6009354545527108</v>
      </c>
      <c r="BK88" s="18">
        <f t="shared" si="237"/>
        <v>-3.8212570696590231</v>
      </c>
      <c r="BL88" s="18">
        <f t="shared" si="238"/>
        <v>1.4712337267196673</v>
      </c>
      <c r="BM88" s="18">
        <f t="shared" si="239"/>
        <v>-1.4573237520435489</v>
      </c>
      <c r="BO88" t="str">
        <f t="shared" si="260"/>
        <v>31 Science, engineering and technology associate professionals</v>
      </c>
      <c r="BP88" s="18">
        <f t="shared" si="240"/>
        <v>3.4931858558808981</v>
      </c>
      <c r="BQ88" s="18">
        <f t="shared" si="240"/>
        <v>3.787616033775798</v>
      </c>
      <c r="BR88" s="18">
        <f t="shared" si="240"/>
        <v>-2.8066237203238309</v>
      </c>
      <c r="BS88" s="18">
        <f t="shared" si="240"/>
        <v>-0.53925769902292142</v>
      </c>
      <c r="BT88" s="18">
        <f t="shared" si="241"/>
        <v>-0.990272521541391</v>
      </c>
      <c r="BV88" s="18">
        <f t="shared" si="242"/>
        <v>-1.3008633680234416</v>
      </c>
      <c r="BW88" s="18">
        <f t="shared" si="243"/>
        <v>1.8862314653770085</v>
      </c>
      <c r="BX88" s="18">
        <f t="shared" si="244"/>
        <v>0.90796772095698142</v>
      </c>
      <c r="BZ88" t="str">
        <f t="shared" si="261"/>
        <v>31 Science, engineering and technology associate professionals</v>
      </c>
      <c r="CA88" s="18">
        <f t="shared" si="245"/>
        <v>0.6934930922160687</v>
      </c>
      <c r="CB88" s="18">
        <f t="shared" si="245"/>
        <v>7.1368484131409504</v>
      </c>
      <c r="CC88" s="18">
        <f t="shared" si="245"/>
        <v>-1.7917287372969382</v>
      </c>
      <c r="CD88" s="18">
        <f t="shared" si="245"/>
        <v>-1.2980357999118342</v>
      </c>
      <c r="CE88" s="18">
        <f t="shared" si="246"/>
        <v>-0.94621574464638369</v>
      </c>
      <c r="CG88" s="18">
        <f t="shared" si="247"/>
        <v>-1.4628752529857736</v>
      </c>
      <c r="CH88" s="18">
        <f t="shared" si="248"/>
        <v>1.7635430252089801</v>
      </c>
      <c r="CI88" s="18">
        <f t="shared" si="249"/>
        <v>0.64653741016948985</v>
      </c>
      <c r="CK88" t="str">
        <f t="shared" si="262"/>
        <v>31 Science, engineering and technology associate professionals</v>
      </c>
      <c r="CL88" s="18">
        <f t="shared" si="250"/>
        <v>8.8586688515292842</v>
      </c>
      <c r="CM88" s="18">
        <f t="shared" si="250"/>
        <v>18.969258427549839</v>
      </c>
      <c r="CN88" s="18">
        <f t="shared" si="250"/>
        <v>5.1089952593116106</v>
      </c>
      <c r="CO88" s="18">
        <f t="shared" si="250"/>
        <v>6.2815981263283804</v>
      </c>
      <c r="CP88" s="18">
        <f t="shared" si="251"/>
        <v>6.6629113969559617</v>
      </c>
      <c r="CR88" s="18">
        <f t="shared" si="252"/>
        <v>5.8892841493569215</v>
      </c>
      <c r="CS88" s="18">
        <f t="shared" si="253"/>
        <v>2.9790037115817958</v>
      </c>
      <c r="CT88" s="18">
        <f t="shared" si="254"/>
        <v>7.3868255648723791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6.511038017210713</v>
      </c>
      <c r="C89" s="18">
        <f t="shared" si="210"/>
        <v>-2.2019586474305797</v>
      </c>
      <c r="D89" s="18">
        <f t="shared" si="210"/>
        <v>5.1750456848342896</v>
      </c>
      <c r="E89" s="18">
        <f t="shared" si="210"/>
        <v>3.3074589894134698</v>
      </c>
      <c r="F89" s="18">
        <f t="shared" si="211"/>
        <v>3.5322509113009826</v>
      </c>
      <c r="H89" s="18">
        <f t="shared" si="212"/>
        <v>3.9262737676831083</v>
      </c>
      <c r="I89" s="18">
        <f t="shared" si="213"/>
        <v>4.247464026204617</v>
      </c>
      <c r="J89" s="18">
        <f t="shared" si="214"/>
        <v>6.7079147339241807</v>
      </c>
      <c r="L89" t="str">
        <f t="shared" si="255"/>
        <v>32 Health and social care associate professionals</v>
      </c>
      <c r="M89" s="18">
        <f t="shared" si="215"/>
        <v>8.463476697848705</v>
      </c>
      <c r="N89" s="18">
        <f t="shared" si="215"/>
        <v>4.9738286393523845</v>
      </c>
      <c r="O89" s="18">
        <f t="shared" si="215"/>
        <v>3.4905799248365454</v>
      </c>
      <c r="P89" s="18">
        <f t="shared" si="215"/>
        <v>2.7668488878058062</v>
      </c>
      <c r="Q89" s="18">
        <f t="shared" si="216"/>
        <v>3.1293359433946843</v>
      </c>
      <c r="S89" s="18">
        <f t="shared" si="217"/>
        <v>3.0075284561463356</v>
      </c>
      <c r="T89" s="18">
        <f t="shared" si="218"/>
        <v>3.8420462139705736</v>
      </c>
      <c r="U89" s="18">
        <f t="shared" si="219"/>
        <v>5.7708931798804652</v>
      </c>
      <c r="W89" t="str">
        <f t="shared" si="256"/>
        <v>32 Health and social care associate professionals</v>
      </c>
      <c r="X89" s="18">
        <f t="shared" si="220"/>
        <v>5.793650527925398</v>
      </c>
      <c r="Y89" s="18">
        <f t="shared" si="220"/>
        <v>0.28830133714694561</v>
      </c>
      <c r="Z89" s="18">
        <f t="shared" si="220"/>
        <v>2.027024748034556</v>
      </c>
      <c r="AA89" s="18">
        <f t="shared" si="220"/>
        <v>1.8600553480941251</v>
      </c>
      <c r="AB89" s="18">
        <f t="shared" si="221"/>
        <v>1.8132009271608629</v>
      </c>
      <c r="AD89" s="18">
        <f t="shared" si="222"/>
        <v>1.915681431639138</v>
      </c>
      <c r="AE89" s="18">
        <f t="shared" si="223"/>
        <v>3.7287556986971282</v>
      </c>
      <c r="AF89" s="18">
        <f t="shared" si="224"/>
        <v>4.9395093993115369</v>
      </c>
      <c r="AH89" t="str">
        <f t="shared" si="257"/>
        <v>32 Health and social care associate professionals</v>
      </c>
      <c r="AI89" s="18">
        <f t="shared" si="225"/>
        <v>-1.7182812871448294</v>
      </c>
      <c r="AJ89" s="18">
        <f t="shared" si="225"/>
        <v>-5.5546346468276937</v>
      </c>
      <c r="AK89" s="18">
        <f t="shared" si="225"/>
        <v>-6.1293926649674475</v>
      </c>
      <c r="AL89" s="18">
        <f t="shared" si="225"/>
        <v>-4.7956487055643144</v>
      </c>
      <c r="AM89" s="18">
        <f t="shared" si="226"/>
        <v>-5.261872158334624</v>
      </c>
      <c r="AO89" s="18">
        <f t="shared" si="227"/>
        <v>-5.2423224232406422</v>
      </c>
      <c r="AP89" s="18">
        <f t="shared" si="228"/>
        <v>1.6907668350166993</v>
      </c>
      <c r="AQ89" s="18">
        <f t="shared" si="229"/>
        <v>-2.0599191267004269</v>
      </c>
      <c r="AS89" t="str">
        <f t="shared" si="258"/>
        <v>32 Health and social care associate professionals</v>
      </c>
      <c r="AT89" s="18">
        <f t="shared" si="230"/>
        <v>4.0698235933427807</v>
      </c>
      <c r="AU89" s="18">
        <f t="shared" si="230"/>
        <v>12.006466965958928</v>
      </c>
      <c r="AV89" s="18">
        <f t="shared" si="230"/>
        <v>-0.85147596886800958</v>
      </c>
      <c r="AW89" s="18">
        <f t="shared" si="230"/>
        <v>1.05642989204624</v>
      </c>
      <c r="AX89" s="18">
        <f t="shared" si="231"/>
        <v>1.1042978736057307</v>
      </c>
      <c r="AZ89" s="18">
        <f t="shared" si="232"/>
        <v>0.41641647777936885</v>
      </c>
      <c r="BA89" s="18">
        <f t="shared" si="233"/>
        <v>3.043246702240654</v>
      </c>
      <c r="BB89" s="18">
        <f t="shared" si="234"/>
        <v>3.3198008345840302</v>
      </c>
      <c r="BD89" t="str">
        <f t="shared" si="259"/>
        <v>32 Health and social care associate professionals</v>
      </c>
      <c r="BE89" s="18">
        <f t="shared" si="235"/>
        <v>4.4391458807342632</v>
      </c>
      <c r="BF89" s="18">
        <f t="shared" si="235"/>
        <v>9.8400410309321007</v>
      </c>
      <c r="BG89" s="18">
        <f t="shared" si="235"/>
        <v>-0.2068849624666802</v>
      </c>
      <c r="BH89" s="18">
        <f t="shared" si="235"/>
        <v>1.597562665066965</v>
      </c>
      <c r="BI89" s="18">
        <f t="shared" si="236"/>
        <v>1.523955426948409</v>
      </c>
      <c r="BK89" s="18">
        <f t="shared" si="237"/>
        <v>0.99248364063180272</v>
      </c>
      <c r="BL89" s="18">
        <f t="shared" si="238"/>
        <v>3.2808821787500664</v>
      </c>
      <c r="BM89" s="18">
        <f t="shared" si="239"/>
        <v>3.9290465973868427</v>
      </c>
      <c r="BO89" t="str">
        <f t="shared" si="260"/>
        <v>32 Health and social care associate professionals</v>
      </c>
      <c r="BP89" s="18">
        <f t="shared" si="240"/>
        <v>2.0822902645180719</v>
      </c>
      <c r="BQ89" s="18">
        <f t="shared" si="240"/>
        <v>-1.3943641078872915E-3</v>
      </c>
      <c r="BR89" s="18">
        <f t="shared" si="240"/>
        <v>-1.0357794626126737</v>
      </c>
      <c r="BS89" s="18">
        <f t="shared" si="240"/>
        <v>-1.7019813668991746</v>
      </c>
      <c r="BT89" s="18">
        <f t="shared" si="241"/>
        <v>-1.3886194043360001</v>
      </c>
      <c r="BV89" s="18">
        <f t="shared" si="242"/>
        <v>-1.480413862363017</v>
      </c>
      <c r="BW89" s="18">
        <f t="shared" si="243"/>
        <v>2.5538310578663737</v>
      </c>
      <c r="BX89" s="18">
        <f t="shared" si="244"/>
        <v>1.5488417852837832</v>
      </c>
      <c r="BZ89" t="str">
        <f t="shared" si="261"/>
        <v>32 Health and social care associate professionals</v>
      </c>
      <c r="CA89" s="18">
        <f t="shared" si="245"/>
        <v>-1.4142232133244836</v>
      </c>
      <c r="CB89" s="18">
        <f t="shared" si="245"/>
        <v>-15.412664141742361</v>
      </c>
      <c r="CC89" s="18">
        <f t="shared" si="245"/>
        <v>-1.6006138763213662</v>
      </c>
      <c r="CD89" s="18">
        <f t="shared" si="245"/>
        <v>-4.4915473541338073</v>
      </c>
      <c r="CE89" s="18">
        <f t="shared" si="246"/>
        <v>-4.3262412741920659</v>
      </c>
      <c r="CG89" s="18">
        <f t="shared" si="247"/>
        <v>-3.5374654018339946</v>
      </c>
      <c r="CH89" s="18">
        <f t="shared" si="248"/>
        <v>2.0389053978598026</v>
      </c>
      <c r="CI89" s="18">
        <f t="shared" si="249"/>
        <v>-0.43852923020957224</v>
      </c>
      <c r="CK89" t="str">
        <f t="shared" si="262"/>
        <v>32 Health and social care associate professionals</v>
      </c>
      <c r="CL89" s="18">
        <f t="shared" si="250"/>
        <v>6.3888505343876467</v>
      </c>
      <c r="CM89" s="18">
        <f t="shared" si="250"/>
        <v>4.928116332056609</v>
      </c>
      <c r="CN89" s="18">
        <f t="shared" si="250"/>
        <v>8.4571497342579285</v>
      </c>
      <c r="CO89" s="18">
        <f t="shared" si="250"/>
        <v>7.025883419362966</v>
      </c>
      <c r="CP89" s="18">
        <f t="shared" si="251"/>
        <v>7.3382323451586684</v>
      </c>
      <c r="CR89" s="18">
        <f t="shared" si="252"/>
        <v>7.5008611355683596</v>
      </c>
      <c r="CS89" s="18">
        <f t="shared" si="253"/>
        <v>3.7635686445215866</v>
      </c>
      <c r="CT89" s="18">
        <f t="shared" si="254"/>
        <v>9.113379748032191</v>
      </c>
    </row>
    <row r="90" spans="1:98" x14ac:dyDescent="0.2">
      <c r="A90" t="str">
        <f t="shared" si="209"/>
        <v>33 Protective service occupations</v>
      </c>
      <c r="B90" s="18">
        <f t="shared" si="210"/>
        <v>1.5381857279223476</v>
      </c>
      <c r="C90" s="18">
        <f t="shared" si="210"/>
        <v>16.048186925126306</v>
      </c>
      <c r="D90" s="18">
        <f t="shared" si="210"/>
        <v>7.084681568640816</v>
      </c>
      <c r="E90" s="18">
        <f t="shared" si="210"/>
        <v>4.3401213815101425</v>
      </c>
      <c r="F90" s="18">
        <f t="shared" si="211"/>
        <v>5.8916657781793669</v>
      </c>
      <c r="H90" s="18">
        <f t="shared" si="212"/>
        <v>5.247068552549905</v>
      </c>
      <c r="I90" s="18">
        <f t="shared" si="213"/>
        <v>3.0573179530509309</v>
      </c>
      <c r="J90" s="18">
        <f t="shared" si="214"/>
        <v>6.9103229766133589</v>
      </c>
      <c r="L90" t="str">
        <f t="shared" si="255"/>
        <v>33 Protective service occupations</v>
      </c>
      <c r="M90" s="18">
        <f t="shared" si="215"/>
        <v>3.287581690260466</v>
      </c>
      <c r="N90" s="18">
        <f t="shared" si="215"/>
        <v>23.720516762003573</v>
      </c>
      <c r="O90" s="18">
        <f t="shared" si="215"/>
        <v>6.6233374995167127</v>
      </c>
      <c r="P90" s="18">
        <f t="shared" si="215"/>
        <v>4.5928867957359731</v>
      </c>
      <c r="Q90" s="18">
        <f t="shared" si="216"/>
        <v>6.3335434856343742</v>
      </c>
      <c r="S90" s="18">
        <f t="shared" si="217"/>
        <v>5.2653706702008973</v>
      </c>
      <c r="T90" s="18">
        <f t="shared" si="218"/>
        <v>2.8935109847461282</v>
      </c>
      <c r="U90" s="18">
        <f t="shared" si="219"/>
        <v>6.8276875657107938</v>
      </c>
      <c r="W90" t="str">
        <f t="shared" si="256"/>
        <v>33 Protective service occupations</v>
      </c>
      <c r="X90" s="18">
        <f t="shared" si="220"/>
        <v>2.946682523265709</v>
      </c>
      <c r="Y90" s="18">
        <f t="shared" si="220"/>
        <v>9.509675972312003</v>
      </c>
      <c r="Z90" s="18">
        <f t="shared" si="220"/>
        <v>5.5506226814623361</v>
      </c>
      <c r="AA90" s="18">
        <f t="shared" si="220"/>
        <v>3.3802656675113951</v>
      </c>
      <c r="AB90" s="18">
        <f t="shared" si="221"/>
        <v>4.4289252035349058</v>
      </c>
      <c r="AD90" s="18">
        <f t="shared" si="222"/>
        <v>4.0987135391803653</v>
      </c>
      <c r="AE90" s="18">
        <f t="shared" si="223"/>
        <v>3.2736833745200533</v>
      </c>
      <c r="AF90" s="18">
        <f t="shared" si="224"/>
        <v>6.1501486115735915</v>
      </c>
      <c r="AH90" t="str">
        <f t="shared" si="257"/>
        <v>33 Protective service occupations</v>
      </c>
      <c r="AI90" s="18">
        <f t="shared" si="225"/>
        <v>1.8318109203302679</v>
      </c>
      <c r="AJ90" s="18">
        <f t="shared" si="225"/>
        <v>9.666362483190106</v>
      </c>
      <c r="AK90" s="18">
        <f t="shared" si="225"/>
        <v>4.6997835543721056</v>
      </c>
      <c r="AL90" s="18">
        <f t="shared" si="225"/>
        <v>2.8896369707988701</v>
      </c>
      <c r="AM90" s="18">
        <f t="shared" si="226"/>
        <v>3.8651659120204407</v>
      </c>
      <c r="AO90" s="18">
        <f t="shared" si="227"/>
        <v>3.4895148971671119</v>
      </c>
      <c r="AP90" s="18">
        <f t="shared" si="228"/>
        <v>2.8293019701352451</v>
      </c>
      <c r="AQ90" s="18">
        <f t="shared" si="229"/>
        <v>5.3729552204109243</v>
      </c>
      <c r="AS90" t="str">
        <f t="shared" si="258"/>
        <v>33 Protective service occupations</v>
      </c>
      <c r="AT90" s="18">
        <f t="shared" si="230"/>
        <v>-2.1795151271792212</v>
      </c>
      <c r="AU90" s="18">
        <f t="shared" si="230"/>
        <v>7.1209880924960389</v>
      </c>
      <c r="AV90" s="18">
        <f t="shared" si="230"/>
        <v>2.2436923347828763</v>
      </c>
      <c r="AW90" s="18">
        <f t="shared" si="230"/>
        <v>1.4769161183393775</v>
      </c>
      <c r="AX90" s="18">
        <f t="shared" si="231"/>
        <v>2.0605988978297685</v>
      </c>
      <c r="AZ90" s="18">
        <f t="shared" si="232"/>
        <v>1.7318671141892894</v>
      </c>
      <c r="BA90" s="18">
        <f t="shared" si="233"/>
        <v>2.4117022254521281</v>
      </c>
      <c r="BB90" s="18">
        <f t="shared" si="234"/>
        <v>3.6955436314599854</v>
      </c>
      <c r="BD90" t="str">
        <f t="shared" si="259"/>
        <v>33 Protective service occupations</v>
      </c>
      <c r="BE90" s="18">
        <f t="shared" si="235"/>
        <v>-4.7216263624558552</v>
      </c>
      <c r="BF90" s="18">
        <f t="shared" si="235"/>
        <v>11.271215678164893</v>
      </c>
      <c r="BG90" s="18">
        <f t="shared" si="235"/>
        <v>2.3413961887922108</v>
      </c>
      <c r="BH90" s="18">
        <f t="shared" si="235"/>
        <v>-2.4545592930969029E-2</v>
      </c>
      <c r="BI90" s="18">
        <f t="shared" si="236"/>
        <v>1.3849139180097891</v>
      </c>
      <c r="BK90" s="18">
        <f t="shared" si="237"/>
        <v>0.75796101909211266</v>
      </c>
      <c r="BL90" s="18">
        <f t="shared" si="238"/>
        <v>1.665440019700859</v>
      </c>
      <c r="BM90" s="18">
        <f t="shared" si="239"/>
        <v>2.2737522774353591</v>
      </c>
      <c r="BO90" t="str">
        <f t="shared" si="260"/>
        <v>33 Protective service occupations</v>
      </c>
      <c r="BP90" s="18">
        <f t="shared" si="240"/>
        <v>-1.067658757967338</v>
      </c>
      <c r="BQ90" s="18">
        <f t="shared" si="240"/>
        <v>-4.2415174283631067</v>
      </c>
      <c r="BR90" s="18">
        <f t="shared" si="240"/>
        <v>2.5123968745661696</v>
      </c>
      <c r="BS90" s="18">
        <f t="shared" si="240"/>
        <v>-1.4977415832103547</v>
      </c>
      <c r="BT90" s="18">
        <f t="shared" si="241"/>
        <v>-0.43766642979333747</v>
      </c>
      <c r="BV90" s="18">
        <f t="shared" si="242"/>
        <v>-0.17876900327274958</v>
      </c>
      <c r="BW90" s="18">
        <f t="shared" si="243"/>
        <v>1.8289384327948133</v>
      </c>
      <c r="BX90" s="18">
        <f t="shared" si="244"/>
        <v>1.6906478695684735</v>
      </c>
      <c r="BZ90" t="str">
        <f t="shared" si="261"/>
        <v>33 Protective service occupations</v>
      </c>
      <c r="CA90" s="18">
        <f t="shared" si="245"/>
        <v>-3.2863103499228941</v>
      </c>
      <c r="CB90" s="18">
        <f t="shared" si="245"/>
        <v>-1.0180279057919961</v>
      </c>
      <c r="CC90" s="18">
        <f t="shared" si="245"/>
        <v>3.371658494352392</v>
      </c>
      <c r="CD90" s="18">
        <f t="shared" si="245"/>
        <v>-2.2720201167243825</v>
      </c>
      <c r="CE90" s="18">
        <f t="shared" si="246"/>
        <v>-0.46300021699863247</v>
      </c>
      <c r="CG90" s="18">
        <f t="shared" si="247"/>
        <v>-0.42588790614903616</v>
      </c>
      <c r="CH90" s="18">
        <f t="shared" si="248"/>
        <v>2.2127712821744971</v>
      </c>
      <c r="CI90" s="18">
        <f t="shared" si="249"/>
        <v>1.9019263919162643</v>
      </c>
      <c r="CK90" t="str">
        <f t="shared" si="262"/>
        <v>33 Protective service occupations</v>
      </c>
      <c r="CL90" s="18">
        <f t="shared" si="250"/>
        <v>-3.3116963890224005</v>
      </c>
      <c r="CM90" s="18">
        <f t="shared" si="250"/>
        <v>-3.3469388651827359</v>
      </c>
      <c r="CN90" s="18">
        <f t="shared" si="250"/>
        <v>-7.5063910290777631</v>
      </c>
      <c r="CO90" s="18">
        <f t="shared" si="250"/>
        <v>-7.6305145770227956E-2</v>
      </c>
      <c r="CP90" s="18">
        <f t="shared" si="251"/>
        <v>-2.6628350516091692</v>
      </c>
      <c r="CR90" s="18">
        <f t="shared" si="252"/>
        <v>-2.6170563470794161</v>
      </c>
      <c r="CS90" s="18">
        <f t="shared" si="253"/>
        <v>0.88942032517782543</v>
      </c>
      <c r="CT90" s="18">
        <f t="shared" si="254"/>
        <v>-1.3637812337081945</v>
      </c>
    </row>
    <row r="91" spans="1:98" x14ac:dyDescent="0.2">
      <c r="A91" t="str">
        <f t="shared" si="209"/>
        <v>34 Culture, media and sports occupations</v>
      </c>
      <c r="B91" s="18">
        <f t="shared" si="210"/>
        <v>5.4860696220061733</v>
      </c>
      <c r="C91" s="18">
        <f t="shared" si="210"/>
        <v>9.7630654307018006</v>
      </c>
      <c r="D91" s="18">
        <f t="shared" si="210"/>
        <v>2.0248915511199117</v>
      </c>
      <c r="E91" s="18">
        <f t="shared" si="210"/>
        <v>2.3457939839755415</v>
      </c>
      <c r="F91" s="18">
        <f t="shared" si="211"/>
        <v>2.6934946808310878</v>
      </c>
      <c r="H91" s="18">
        <f t="shared" si="212"/>
        <v>2.2387145133399233</v>
      </c>
      <c r="I91" s="18">
        <f t="shared" si="213"/>
        <v>3.3549301238212426</v>
      </c>
      <c r="J91" s="18">
        <f t="shared" si="214"/>
        <v>4.8484312413112463</v>
      </c>
      <c r="L91" t="str">
        <f t="shared" si="255"/>
        <v>34 Culture, media and sports occupations</v>
      </c>
      <c r="M91" s="18">
        <f t="shared" si="215"/>
        <v>2.2861597543958556</v>
      </c>
      <c r="N91" s="18">
        <f t="shared" si="215"/>
        <v>22.703635605200812</v>
      </c>
      <c r="O91" s="18">
        <f t="shared" si="215"/>
        <v>1.6908482682153281</v>
      </c>
      <c r="P91" s="18">
        <f t="shared" si="215"/>
        <v>2.488754812916949</v>
      </c>
      <c r="Q91" s="18">
        <f t="shared" si="216"/>
        <v>3.395540839821054</v>
      </c>
      <c r="S91" s="18">
        <f t="shared" si="217"/>
        <v>2.2220927473089569</v>
      </c>
      <c r="T91" s="18">
        <f t="shared" si="218"/>
        <v>3.25322632399212</v>
      </c>
      <c r="U91" s="18">
        <f t="shared" si="219"/>
        <v>4.7535399848467774</v>
      </c>
      <c r="W91" t="str">
        <f t="shared" si="256"/>
        <v>34 Culture, media and sports occupations</v>
      </c>
      <c r="X91" s="18">
        <f t="shared" si="220"/>
        <v>-0.32087232385570319</v>
      </c>
      <c r="Y91" s="18">
        <f t="shared" si="220"/>
        <v>3.486421251048144</v>
      </c>
      <c r="Z91" s="18">
        <f t="shared" si="220"/>
        <v>-0.47106494959838763</v>
      </c>
      <c r="AA91" s="18">
        <f t="shared" si="220"/>
        <v>0.88895443964300824</v>
      </c>
      <c r="AB91" s="18">
        <f t="shared" si="221"/>
        <v>0.62169942008496459</v>
      </c>
      <c r="AD91" s="18">
        <f t="shared" si="222"/>
        <v>0.43356218786148037</v>
      </c>
      <c r="AE91" s="18">
        <f t="shared" si="223"/>
        <v>2.6977384325273857</v>
      </c>
      <c r="AF91" s="18">
        <f t="shared" si="224"/>
        <v>2.9993696843673145</v>
      </c>
      <c r="AH91" t="str">
        <f t="shared" si="257"/>
        <v>34 Culture, media and sports occupations</v>
      </c>
      <c r="AI91" s="18">
        <f t="shared" si="225"/>
        <v>0.17668480276074039</v>
      </c>
      <c r="AJ91" s="18">
        <f t="shared" si="225"/>
        <v>15.208314082579522</v>
      </c>
      <c r="AK91" s="18">
        <f t="shared" si="225"/>
        <v>-1.2904798909686543</v>
      </c>
      <c r="AL91" s="18">
        <f t="shared" si="225"/>
        <v>2.0978587320590769</v>
      </c>
      <c r="AM91" s="18">
        <f t="shared" si="226"/>
        <v>1.7923955791142365</v>
      </c>
      <c r="AO91" s="18">
        <f t="shared" si="227"/>
        <v>0.9556825645779865</v>
      </c>
      <c r="AP91" s="18">
        <f t="shared" si="228"/>
        <v>2.5599788768455811</v>
      </c>
      <c r="AQ91" s="18">
        <f t="shared" si="229"/>
        <v>3.2446739233094934</v>
      </c>
      <c r="AS91" t="str">
        <f t="shared" si="258"/>
        <v>34 Culture, media and sports occupations</v>
      </c>
      <c r="AT91" s="18">
        <f t="shared" si="230"/>
        <v>-1.1317353252767282</v>
      </c>
      <c r="AU91" s="18">
        <f t="shared" si="230"/>
        <v>0.66746456277650967</v>
      </c>
      <c r="AV91" s="18">
        <f t="shared" si="230"/>
        <v>-2.1181204250708907</v>
      </c>
      <c r="AW91" s="18">
        <f t="shared" si="230"/>
        <v>2.5088089613523046E-2</v>
      </c>
      <c r="AX91" s="18">
        <f t="shared" si="231"/>
        <v>-0.60989976821054226</v>
      </c>
      <c r="AZ91" s="18">
        <f t="shared" si="232"/>
        <v>-0.6944788021228554</v>
      </c>
      <c r="BA91" s="18">
        <f t="shared" si="233"/>
        <v>2.3571954051184729</v>
      </c>
      <c r="BB91" s="18">
        <f t="shared" si="234"/>
        <v>1.8633153477611186</v>
      </c>
      <c r="BD91" t="str">
        <f t="shared" si="259"/>
        <v>34 Culture, media and sports occupations</v>
      </c>
      <c r="BE91" s="18">
        <f t="shared" si="235"/>
        <v>-5.0004414621249271</v>
      </c>
      <c r="BF91" s="18">
        <f t="shared" si="235"/>
        <v>14.306855757052928</v>
      </c>
      <c r="BG91" s="18">
        <f t="shared" si="235"/>
        <v>-2.622508993214212</v>
      </c>
      <c r="BH91" s="18">
        <f t="shared" si="235"/>
        <v>-8.7207441190018109E-2</v>
      </c>
      <c r="BI91" s="18">
        <f t="shared" si="236"/>
        <v>-4.926091413292033E-2</v>
      </c>
      <c r="BK91" s="18">
        <f t="shared" si="237"/>
        <v>-0.93955864827995894</v>
      </c>
      <c r="BL91" s="18">
        <f t="shared" si="238"/>
        <v>1.8757148754974251</v>
      </c>
      <c r="BM91" s="18">
        <f t="shared" si="239"/>
        <v>1.1633022680917149</v>
      </c>
      <c r="BO91" t="str">
        <f t="shared" si="260"/>
        <v>34 Culture, media and sports occupations</v>
      </c>
      <c r="BP91" s="18">
        <f t="shared" si="240"/>
        <v>-6.0034655451649215</v>
      </c>
      <c r="BQ91" s="18">
        <f t="shared" si="240"/>
        <v>-5.3056847158675762</v>
      </c>
      <c r="BR91" s="18">
        <f t="shared" si="240"/>
        <v>-5.023486796075427</v>
      </c>
      <c r="BS91" s="18">
        <f t="shared" si="240"/>
        <v>-5.0068159251939974</v>
      </c>
      <c r="BT91" s="18">
        <f t="shared" si="241"/>
        <v>-5.0307317641802634</v>
      </c>
      <c r="BV91" s="18">
        <f t="shared" si="242"/>
        <v>-5.0123732072597127</v>
      </c>
      <c r="BW91" s="18">
        <f t="shared" si="243"/>
        <v>1.5564306730673216</v>
      </c>
      <c r="BX91" s="18">
        <f t="shared" si="244"/>
        <v>-2.1383207801567661</v>
      </c>
      <c r="BZ91" t="str">
        <f t="shared" si="261"/>
        <v>34 Culture, media and sports occupations</v>
      </c>
      <c r="CA91" s="18">
        <f t="shared" si="245"/>
        <v>-4.6565994514421778</v>
      </c>
      <c r="CB91" s="18">
        <f t="shared" si="245"/>
        <v>-8.5182130126183147</v>
      </c>
      <c r="CC91" s="18">
        <f t="shared" si="245"/>
        <v>-2.8225140303650309</v>
      </c>
      <c r="CD91" s="18">
        <f t="shared" si="245"/>
        <v>-5.022359320449965</v>
      </c>
      <c r="CE91" s="18">
        <f t="shared" si="246"/>
        <v>-4.5642602339238225</v>
      </c>
      <c r="CG91" s="18">
        <f t="shared" si="247"/>
        <v>-4.2946671700462069</v>
      </c>
      <c r="CH91" s="18">
        <f t="shared" si="248"/>
        <v>1.6652578987753852</v>
      </c>
      <c r="CI91" s="18">
        <f t="shared" si="249"/>
        <v>-1.4866935792095748</v>
      </c>
      <c r="CK91" t="str">
        <f t="shared" si="262"/>
        <v>34 Culture, media and sports occupations</v>
      </c>
      <c r="CL91" s="18">
        <f t="shared" si="250"/>
        <v>2.4057642034829962</v>
      </c>
      <c r="CM91" s="18">
        <f t="shared" si="250"/>
        <v>-1.9303675289274236</v>
      </c>
      <c r="CN91" s="18">
        <f t="shared" si="250"/>
        <v>3.6753250095727275</v>
      </c>
      <c r="CO91" s="18">
        <f t="shared" si="250"/>
        <v>3.5769976889012067</v>
      </c>
      <c r="CP91" s="18">
        <f t="shared" si="251"/>
        <v>3.2545141166122837</v>
      </c>
      <c r="CR91" s="18">
        <f t="shared" si="252"/>
        <v>3.6097630964007088</v>
      </c>
      <c r="CS91" s="18">
        <f t="shared" si="253"/>
        <v>2.2453543209271842</v>
      </c>
      <c r="CT91" s="18">
        <f t="shared" si="254"/>
        <v>5.0621210434678821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5.3098235812208294</v>
      </c>
      <c r="C92" s="18">
        <f t="shared" si="210"/>
        <v>14.768934070895479</v>
      </c>
      <c r="D92" s="18">
        <f t="shared" si="210"/>
        <v>2.532870870983972</v>
      </c>
      <c r="E92" s="18">
        <f t="shared" si="210"/>
        <v>2.938554837934948</v>
      </c>
      <c r="F92" s="18">
        <f t="shared" si="211"/>
        <v>3.5130339305857072</v>
      </c>
      <c r="H92" s="18">
        <f t="shared" si="212"/>
        <v>2.8031488131089022</v>
      </c>
      <c r="I92" s="18">
        <f t="shared" si="213"/>
        <v>3.2024288003059009</v>
      </c>
      <c r="J92" s="18">
        <f t="shared" si="214"/>
        <v>5.1318428438537955</v>
      </c>
      <c r="L92" t="str">
        <f t="shared" si="255"/>
        <v>35 Business and public service associate professionals</v>
      </c>
      <c r="M92" s="18">
        <f t="shared" si="215"/>
        <v>5.7098792406259813</v>
      </c>
      <c r="N92" s="18">
        <f t="shared" si="215"/>
        <v>7.8083799666945897</v>
      </c>
      <c r="O92" s="18">
        <f t="shared" si="215"/>
        <v>1.9659446477679809</v>
      </c>
      <c r="P92" s="18">
        <f t="shared" si="215"/>
        <v>2.2507677526278913</v>
      </c>
      <c r="Q92" s="18">
        <f t="shared" si="216"/>
        <v>2.5001797395589831</v>
      </c>
      <c r="S92" s="18">
        <f t="shared" si="217"/>
        <v>2.1557384271384539</v>
      </c>
      <c r="T92" s="18">
        <f t="shared" si="218"/>
        <v>3.1154712357867487</v>
      </c>
      <c r="U92" s="18">
        <f t="shared" si="219"/>
        <v>4.5934212000805497</v>
      </c>
      <c r="W92" t="str">
        <f t="shared" si="256"/>
        <v>35 Business and public service associate professionals</v>
      </c>
      <c r="X92" s="18">
        <f t="shared" si="220"/>
        <v>2.5638293595169559</v>
      </c>
      <c r="Y92" s="18">
        <f t="shared" si="220"/>
        <v>0.32121747876945328</v>
      </c>
      <c r="Z92" s="18">
        <f t="shared" si="220"/>
        <v>-0.25023662629873877</v>
      </c>
      <c r="AA92" s="18">
        <f t="shared" si="220"/>
        <v>0.77527907990779799</v>
      </c>
      <c r="AB92" s="18">
        <f t="shared" si="221"/>
        <v>0.42532970879400889</v>
      </c>
      <c r="AD92" s="18">
        <f t="shared" si="222"/>
        <v>0.43227436454258417</v>
      </c>
      <c r="AE92" s="18">
        <f t="shared" si="223"/>
        <v>2.7896744827379694</v>
      </c>
      <c r="AF92" s="18">
        <f t="shared" si="224"/>
        <v>3.0867372537657589</v>
      </c>
      <c r="AH92" t="str">
        <f t="shared" si="257"/>
        <v>35 Business and public service associate professionals</v>
      </c>
      <c r="AI92" s="18">
        <f t="shared" si="225"/>
        <v>2.7313540554751548</v>
      </c>
      <c r="AJ92" s="18">
        <f t="shared" si="225"/>
        <v>4.4862550349852759</v>
      </c>
      <c r="AK92" s="18">
        <f t="shared" si="225"/>
        <v>-0.27012109514250593</v>
      </c>
      <c r="AL92" s="18">
        <f t="shared" si="225"/>
        <v>1.1635823260480072</v>
      </c>
      <c r="AM92" s="18">
        <f t="shared" si="226"/>
        <v>0.91697552996412579</v>
      </c>
      <c r="AO92" s="18">
        <f t="shared" si="227"/>
        <v>0.68340561507573838</v>
      </c>
      <c r="AP92" s="18">
        <f t="shared" si="228"/>
        <v>2.7210060756169607</v>
      </c>
      <c r="AQ92" s="18">
        <f t="shared" si="229"/>
        <v>3.1976366078505514</v>
      </c>
      <c r="AS92" t="str">
        <f t="shared" si="258"/>
        <v>35 Business and public service associate professionals</v>
      </c>
      <c r="AT92" s="18">
        <f t="shared" si="230"/>
        <v>2.3644614785855778</v>
      </c>
      <c r="AU92" s="18">
        <f t="shared" si="230"/>
        <v>2.8979836756787725</v>
      </c>
      <c r="AV92" s="18">
        <f t="shared" si="230"/>
        <v>-0.58710224301269376</v>
      </c>
      <c r="AW92" s="18">
        <f t="shared" si="230"/>
        <v>1.1012388695136099</v>
      </c>
      <c r="AX92" s="18">
        <f t="shared" si="231"/>
        <v>0.68136188667009545</v>
      </c>
      <c r="AZ92" s="18">
        <f t="shared" si="232"/>
        <v>0.53529638853269113</v>
      </c>
      <c r="BA92" s="18">
        <f t="shared" si="233"/>
        <v>2.6685627983048299</v>
      </c>
      <c r="BB92" s="18">
        <f t="shared" si="234"/>
        <v>3.0432650671652794</v>
      </c>
      <c r="BD92" t="str">
        <f t="shared" si="259"/>
        <v>35 Business and public service associate professionals</v>
      </c>
      <c r="BE92" s="18">
        <f t="shared" si="235"/>
        <v>-0.87734414028155516</v>
      </c>
      <c r="BF92" s="18">
        <f t="shared" si="235"/>
        <v>11.010834473456722</v>
      </c>
      <c r="BG92" s="18">
        <f t="shared" si="235"/>
        <v>-1.9282910989282587</v>
      </c>
      <c r="BH92" s="18">
        <f t="shared" si="235"/>
        <v>-0.1676310964183414</v>
      </c>
      <c r="BI92" s="18">
        <f t="shared" si="236"/>
        <v>-6.0455556428706814E-2</v>
      </c>
      <c r="BK92" s="18">
        <f t="shared" si="237"/>
        <v>-0.75800211374967841</v>
      </c>
      <c r="BL92" s="18">
        <f t="shared" si="238"/>
        <v>2.2142082264456686</v>
      </c>
      <c r="BM92" s="18">
        <f t="shared" si="239"/>
        <v>1.6648164169271285</v>
      </c>
      <c r="BO92" t="str">
        <f t="shared" si="260"/>
        <v>35 Business and public service associate professionals</v>
      </c>
      <c r="BP92" s="18">
        <f t="shared" si="240"/>
        <v>-4.9076060629438256E-2</v>
      </c>
      <c r="BQ92" s="18">
        <f t="shared" si="240"/>
        <v>-2.9097521965827156</v>
      </c>
      <c r="BR92" s="18">
        <f t="shared" si="240"/>
        <v>-1.7374544436609463</v>
      </c>
      <c r="BS92" s="18">
        <f t="shared" si="240"/>
        <v>-1.4390841226358253</v>
      </c>
      <c r="BT92" s="18">
        <f t="shared" si="241"/>
        <v>-1.6249003038596666</v>
      </c>
      <c r="BV92" s="18">
        <f t="shared" si="242"/>
        <v>-1.5386414262148596</v>
      </c>
      <c r="BW92" s="18">
        <f t="shared" si="243"/>
        <v>1.9585159766606575</v>
      </c>
      <c r="BX92" s="18">
        <f t="shared" si="244"/>
        <v>0.81906031427378956</v>
      </c>
      <c r="BZ92" t="str">
        <f t="shared" si="261"/>
        <v>35 Business and public service associate professionals</v>
      </c>
      <c r="CA92" s="18">
        <f t="shared" si="245"/>
        <v>-1.871183222442574</v>
      </c>
      <c r="CB92" s="18">
        <f t="shared" si="245"/>
        <v>-7.221110039250922</v>
      </c>
      <c r="CC92" s="18">
        <f t="shared" si="245"/>
        <v>-2.2961120790312872</v>
      </c>
      <c r="CD92" s="18">
        <f t="shared" si="245"/>
        <v>-4.5846145518072756</v>
      </c>
      <c r="CE92" s="18">
        <f t="shared" si="246"/>
        <v>-4.0434708336487324</v>
      </c>
      <c r="CG92" s="18">
        <f t="shared" si="247"/>
        <v>-3.8277991707675429</v>
      </c>
      <c r="CH92" s="18">
        <f t="shared" si="248"/>
        <v>1.6330928724135774</v>
      </c>
      <c r="CI92" s="18">
        <f t="shared" si="249"/>
        <v>-1.2194074232226404</v>
      </c>
      <c r="CK92" t="str">
        <f t="shared" si="262"/>
        <v>35 Business and public service associate professionals</v>
      </c>
      <c r="CL92" s="18">
        <f t="shared" si="250"/>
        <v>2.8802565282247006</v>
      </c>
      <c r="CM92" s="18">
        <f t="shared" si="250"/>
        <v>-0.61247668036371605</v>
      </c>
      <c r="CN92" s="18">
        <f t="shared" si="250"/>
        <v>1.3789514402405612</v>
      </c>
      <c r="CO92" s="18">
        <f t="shared" si="250"/>
        <v>3.6093423835307004</v>
      </c>
      <c r="CP92" s="18">
        <f t="shared" si="251"/>
        <v>2.6399072624592623</v>
      </c>
      <c r="CR92" s="18">
        <f t="shared" si="252"/>
        <v>2.860479174359587</v>
      </c>
      <c r="CS92" s="18">
        <f t="shared" si="253"/>
        <v>2.0347889422867693</v>
      </c>
      <c r="CT92" s="18">
        <f t="shared" si="254"/>
        <v>4.2959986646674775</v>
      </c>
    </row>
    <row r="93" spans="1:98" x14ac:dyDescent="0.2">
      <c r="A93" t="str">
        <f t="shared" si="209"/>
        <v>41 Administrative occupations</v>
      </c>
      <c r="B93" s="18">
        <f t="shared" si="210"/>
        <v>3.6904499407399705</v>
      </c>
      <c r="C93" s="18">
        <f t="shared" si="210"/>
        <v>23.577389470236042</v>
      </c>
      <c r="D93" s="18">
        <f t="shared" si="210"/>
        <v>2.8169544608822594</v>
      </c>
      <c r="E93" s="18">
        <f t="shared" si="210"/>
        <v>3.3677544376696567</v>
      </c>
      <c r="F93" s="18">
        <f t="shared" si="211"/>
        <v>4.3535179410365554</v>
      </c>
      <c r="H93" s="18">
        <f t="shared" si="212"/>
        <v>3.1838273695024899</v>
      </c>
      <c r="I93" s="18">
        <f t="shared" si="213"/>
        <v>3.5450261157484064</v>
      </c>
      <c r="J93" s="18">
        <f t="shared" si="214"/>
        <v>5.668354390134378</v>
      </c>
      <c r="L93" t="str">
        <f t="shared" si="255"/>
        <v>41 Administrative occupations</v>
      </c>
      <c r="M93" s="18">
        <f t="shared" si="215"/>
        <v>5.0267197200186464</v>
      </c>
      <c r="N93" s="18">
        <f t="shared" si="215"/>
        <v>9.2475277535735589</v>
      </c>
      <c r="O93" s="18">
        <f t="shared" si="215"/>
        <v>2.3135070658550916</v>
      </c>
      <c r="P93" s="18">
        <f t="shared" si="215"/>
        <v>2.5786044714692702</v>
      </c>
      <c r="Q93" s="18">
        <f t="shared" si="216"/>
        <v>2.8999754671536593</v>
      </c>
      <c r="S93" s="18">
        <f t="shared" si="217"/>
        <v>2.4901624378598886</v>
      </c>
      <c r="T93" s="18">
        <f t="shared" si="218"/>
        <v>3.4184514231202279</v>
      </c>
      <c r="U93" s="18">
        <f t="shared" si="219"/>
        <v>5.076859057938421</v>
      </c>
      <c r="W93" t="str">
        <f t="shared" si="256"/>
        <v>41 Administrative occupations</v>
      </c>
      <c r="X93" s="18">
        <f t="shared" si="220"/>
        <v>2.0290334677441235</v>
      </c>
      <c r="Y93" s="18">
        <f t="shared" si="220"/>
        <v>4.7617030422157924</v>
      </c>
      <c r="Z93" s="18">
        <f t="shared" si="220"/>
        <v>0.49591155139256937</v>
      </c>
      <c r="AA93" s="18">
        <f t="shared" si="220"/>
        <v>1.4611798480870242</v>
      </c>
      <c r="AB93" s="18">
        <f t="shared" si="221"/>
        <v>1.3611373643515723</v>
      </c>
      <c r="AD93" s="18">
        <f t="shared" si="222"/>
        <v>1.1383979611889083</v>
      </c>
      <c r="AE93" s="18">
        <f t="shared" si="223"/>
        <v>3.1581596852525484</v>
      </c>
      <c r="AF93" s="18">
        <f t="shared" si="224"/>
        <v>3.9162139334524504</v>
      </c>
      <c r="AH93" t="str">
        <f t="shared" si="257"/>
        <v>41 Administrative occupations</v>
      </c>
      <c r="AI93" s="18">
        <f t="shared" si="225"/>
        <v>2.603314792784639</v>
      </c>
      <c r="AJ93" s="18">
        <f t="shared" si="225"/>
        <v>7.0313468553574454</v>
      </c>
      <c r="AK93" s="18">
        <f t="shared" si="225"/>
        <v>0.3916874001542725</v>
      </c>
      <c r="AL93" s="18">
        <f t="shared" si="225"/>
        <v>1.3866633931026939</v>
      </c>
      <c r="AM93" s="18">
        <f t="shared" si="226"/>
        <v>1.4175241768874081</v>
      </c>
      <c r="AO93" s="18">
        <f t="shared" si="227"/>
        <v>1.0539138443558693</v>
      </c>
      <c r="AP93" s="18">
        <f t="shared" si="228"/>
        <v>3.267044479419412</v>
      </c>
      <c r="AQ93" s="18">
        <f t="shared" si="229"/>
        <v>3.9576272209341568</v>
      </c>
      <c r="AS93" t="str">
        <f t="shared" si="258"/>
        <v>41 Administrative occupations</v>
      </c>
      <c r="AT93" s="18">
        <f t="shared" si="230"/>
        <v>1.7160672342027894</v>
      </c>
      <c r="AU93" s="18">
        <f t="shared" si="230"/>
        <v>6.0676725562545775</v>
      </c>
      <c r="AV93" s="18">
        <f t="shared" si="230"/>
        <v>-0.67374970366362863</v>
      </c>
      <c r="AW93" s="18">
        <f t="shared" si="230"/>
        <v>1.3152231349384369</v>
      </c>
      <c r="AX93" s="18">
        <f t="shared" si="231"/>
        <v>0.97832056921949295</v>
      </c>
      <c r="AZ93" s="18">
        <f t="shared" si="232"/>
        <v>0.64784573399472301</v>
      </c>
      <c r="BA93" s="18">
        <f t="shared" si="233"/>
        <v>2.9931680195302901</v>
      </c>
      <c r="BB93" s="18">
        <f t="shared" si="234"/>
        <v>3.4287325223150145</v>
      </c>
      <c r="BD93" t="str">
        <f t="shared" si="259"/>
        <v>41 Administrative occupations</v>
      </c>
      <c r="BE93" s="18">
        <f t="shared" si="235"/>
        <v>-2.2080865864789745</v>
      </c>
      <c r="BF93" s="18">
        <f t="shared" si="235"/>
        <v>9.765756309079876</v>
      </c>
      <c r="BG93" s="18">
        <f t="shared" si="235"/>
        <v>-3.2279102909834823</v>
      </c>
      <c r="BH93" s="18">
        <f t="shared" si="235"/>
        <v>-2.656578812770749</v>
      </c>
      <c r="BI93" s="18">
        <f t="shared" si="236"/>
        <v>-2.1033748213346026</v>
      </c>
      <c r="BK93" s="18">
        <f t="shared" si="237"/>
        <v>-2.8473964450684508</v>
      </c>
      <c r="BL93" s="18">
        <f t="shared" si="238"/>
        <v>2.2409950724985972</v>
      </c>
      <c r="BM93" s="18">
        <f t="shared" si="239"/>
        <v>0.27930064097261287</v>
      </c>
      <c r="BO93" t="str">
        <f t="shared" si="260"/>
        <v>41 Administrative occupations</v>
      </c>
      <c r="BP93" s="18">
        <f t="shared" si="240"/>
        <v>-3.1598317598514503</v>
      </c>
      <c r="BQ93" s="18">
        <f t="shared" si="240"/>
        <v>0.59292472590579681</v>
      </c>
      <c r="BR93" s="18">
        <f t="shared" si="240"/>
        <v>-3.4148608090827315</v>
      </c>
      <c r="BS93" s="18">
        <f t="shared" si="240"/>
        <v>-4.1108075296301898</v>
      </c>
      <c r="BT93" s="18">
        <f t="shared" si="241"/>
        <v>-3.6057841300541793</v>
      </c>
      <c r="BV93" s="18">
        <f t="shared" si="242"/>
        <v>-3.8793842660222011</v>
      </c>
      <c r="BW93" s="18">
        <f t="shared" si="243"/>
        <v>1.8503161714546135</v>
      </c>
      <c r="BX93" s="18">
        <f t="shared" si="244"/>
        <v>-0.93218435470689975</v>
      </c>
      <c r="BZ93" t="str">
        <f t="shared" si="261"/>
        <v>41 Administrative occupations</v>
      </c>
      <c r="CA93" s="18">
        <f t="shared" si="245"/>
        <v>-2.9902934873519582</v>
      </c>
      <c r="CB93" s="18">
        <f t="shared" si="245"/>
        <v>-12.833734020565924</v>
      </c>
      <c r="CC93" s="18">
        <f t="shared" si="245"/>
        <v>-6.1072686518949144</v>
      </c>
      <c r="CD93" s="18">
        <f t="shared" si="245"/>
        <v>-9.2775212457473994</v>
      </c>
      <c r="CE93" s="18">
        <f t="shared" si="246"/>
        <v>-8.5273867527339782</v>
      </c>
      <c r="CG93" s="18">
        <f t="shared" si="247"/>
        <v>-8.2328460567473343</v>
      </c>
      <c r="CH93" s="18">
        <f t="shared" si="248"/>
        <v>1.3584926097659711</v>
      </c>
      <c r="CI93" s="18">
        <f t="shared" si="249"/>
        <v>-4.5163594093467374</v>
      </c>
      <c r="CK93" t="str">
        <f t="shared" si="262"/>
        <v>41 Administrative occupations</v>
      </c>
      <c r="CL93" s="18">
        <f t="shared" si="250"/>
        <v>1.5373525336352944</v>
      </c>
      <c r="CM93" s="18">
        <f t="shared" si="250"/>
        <v>-5.2908148633634022</v>
      </c>
      <c r="CN93" s="18">
        <f t="shared" si="250"/>
        <v>-6.2831057903050773</v>
      </c>
      <c r="CO93" s="18">
        <f t="shared" si="250"/>
        <v>-1.0809238076840311</v>
      </c>
      <c r="CP93" s="18">
        <f t="shared" si="251"/>
        <v>-3.0009170192581758</v>
      </c>
      <c r="CR93" s="18">
        <f t="shared" si="252"/>
        <v>-2.8463032448938663</v>
      </c>
      <c r="CS93" s="18">
        <f t="shared" si="253"/>
        <v>1.2245201263036298</v>
      </c>
      <c r="CT93" s="18">
        <f t="shared" si="254"/>
        <v>-1.087243919670966</v>
      </c>
    </row>
    <row r="94" spans="1:98" x14ac:dyDescent="0.2">
      <c r="A94" t="str">
        <f t="shared" si="209"/>
        <v>42 Secretarial and related occupations</v>
      </c>
      <c r="B94" s="18">
        <f t="shared" si="210"/>
        <v>6.6011755970781349</v>
      </c>
      <c r="C94" s="18">
        <f t="shared" si="210"/>
        <v>4.113550582591885</v>
      </c>
      <c r="D94" s="18">
        <f t="shared" si="210"/>
        <v>9.881827050716808</v>
      </c>
      <c r="E94" s="18">
        <f t="shared" si="210"/>
        <v>6.5553656957235695</v>
      </c>
      <c r="F94" s="18">
        <f t="shared" si="211"/>
        <v>7.4281547352722077</v>
      </c>
      <c r="H94" s="18">
        <f t="shared" si="212"/>
        <v>7.6528437506886871</v>
      </c>
      <c r="I94" s="18">
        <f t="shared" si="213"/>
        <v>5.6975377801677052</v>
      </c>
      <c r="J94" s="18">
        <f t="shared" si="214"/>
        <v>10.244347145626897</v>
      </c>
      <c r="L94" t="str">
        <f t="shared" si="255"/>
        <v>42 Secretarial and related occupations</v>
      </c>
      <c r="M94" s="18">
        <f t="shared" si="215"/>
        <v>3.8709242473689454</v>
      </c>
      <c r="N94" s="18">
        <f t="shared" si="215"/>
        <v>7.2343623238096955</v>
      </c>
      <c r="O94" s="18">
        <f t="shared" si="215"/>
        <v>8.8844660653498266</v>
      </c>
      <c r="P94" s="18">
        <f t="shared" si="215"/>
        <v>2.0612853296932743</v>
      </c>
      <c r="Q94" s="18">
        <f t="shared" si="216"/>
        <v>4.4686231769273776</v>
      </c>
      <c r="S94" s="18">
        <f t="shared" si="217"/>
        <v>4.2867974484677163</v>
      </c>
      <c r="T94" s="18">
        <f t="shared" si="218"/>
        <v>4.5287782584011671</v>
      </c>
      <c r="U94" s="18">
        <f t="shared" si="219"/>
        <v>7.1565021835511944</v>
      </c>
      <c r="W94" t="str">
        <f t="shared" si="256"/>
        <v>42 Secretarial and related occupations</v>
      </c>
      <c r="X94" s="18">
        <f t="shared" si="220"/>
        <v>0.82409404645948925</v>
      </c>
      <c r="Y94" s="18">
        <f t="shared" si="220"/>
        <v>3.3896175102760884</v>
      </c>
      <c r="Z94" s="18">
        <f t="shared" si="220"/>
        <v>7.743815590573333</v>
      </c>
      <c r="AA94" s="18">
        <f t="shared" si="220"/>
        <v>4.363646431144752</v>
      </c>
      <c r="AB94" s="18">
        <f t="shared" si="221"/>
        <v>5.3466417898434537</v>
      </c>
      <c r="AD94" s="18">
        <f t="shared" si="222"/>
        <v>5.4784195017663295</v>
      </c>
      <c r="AE94" s="18">
        <f t="shared" si="223"/>
        <v>4.7049667234803527</v>
      </c>
      <c r="AF94" s="18">
        <f t="shared" si="224"/>
        <v>8.1047743211731582</v>
      </c>
      <c r="AH94" t="str">
        <f t="shared" si="257"/>
        <v>42 Secretarial and related occupations</v>
      </c>
      <c r="AI94" s="18">
        <f t="shared" si="225"/>
        <v>0.9719557470257767</v>
      </c>
      <c r="AJ94" s="18">
        <f t="shared" si="225"/>
        <v>3.3858562554611726</v>
      </c>
      <c r="AK94" s="18">
        <f t="shared" si="225"/>
        <v>6.305912494170518</v>
      </c>
      <c r="AL94" s="18">
        <f t="shared" si="225"/>
        <v>2.2103612980651777</v>
      </c>
      <c r="AM94" s="18">
        <f t="shared" si="226"/>
        <v>3.5469571998538285</v>
      </c>
      <c r="AO94" s="18">
        <f t="shared" si="227"/>
        <v>3.5577061841941759</v>
      </c>
      <c r="AP94" s="18">
        <f t="shared" si="228"/>
        <v>4.1519529715154269</v>
      </c>
      <c r="AQ94" s="18">
        <f t="shared" si="229"/>
        <v>6.3842625227086502</v>
      </c>
      <c r="AS94" t="str">
        <f t="shared" si="258"/>
        <v>42 Secretarial and related occupations</v>
      </c>
      <c r="AT94" s="18">
        <f t="shared" si="230"/>
        <v>9.312105162662121E-3</v>
      </c>
      <c r="AU94" s="18">
        <f t="shared" si="230"/>
        <v>4.2573022547320427</v>
      </c>
      <c r="AV94" s="18">
        <f t="shared" si="230"/>
        <v>5.2605845742116131</v>
      </c>
      <c r="AW94" s="18">
        <f t="shared" si="230"/>
        <v>0.83909023911845626</v>
      </c>
      <c r="AX94" s="18">
        <f t="shared" si="231"/>
        <v>2.4136359436184973</v>
      </c>
      <c r="AZ94" s="18">
        <f t="shared" si="232"/>
        <v>2.2918905082498497</v>
      </c>
      <c r="BA94" s="18">
        <f t="shared" si="233"/>
        <v>3.7421218296026515</v>
      </c>
      <c r="BB94" s="18">
        <f t="shared" si="234"/>
        <v>5.2026107177460146</v>
      </c>
      <c r="BD94" t="str">
        <f t="shared" si="259"/>
        <v>42 Secretarial and related occupations</v>
      </c>
      <c r="BE94" s="18">
        <f t="shared" si="235"/>
        <v>-2.8270689308871888</v>
      </c>
      <c r="BF94" s="18">
        <f t="shared" si="235"/>
        <v>4.7872438117786409</v>
      </c>
      <c r="BG94" s="18">
        <f t="shared" si="235"/>
        <v>1.1534467399461512</v>
      </c>
      <c r="BH94" s="18">
        <f t="shared" si="235"/>
        <v>-13.74158229069119</v>
      </c>
      <c r="BI94" s="18">
        <f t="shared" si="236"/>
        <v>-8.2298017396498224</v>
      </c>
      <c r="BK94" s="18">
        <f t="shared" si="237"/>
        <v>-9.0377445947339652</v>
      </c>
      <c r="BL94" s="18">
        <f t="shared" si="238"/>
        <v>2.1779124673772632</v>
      </c>
      <c r="BM94" s="18">
        <f t="shared" si="239"/>
        <v>-3.1053277994454564</v>
      </c>
      <c r="BO94" t="str">
        <f t="shared" si="260"/>
        <v>42 Secretarial and related occupations</v>
      </c>
      <c r="BP94" s="18">
        <f t="shared" si="240"/>
        <v>-6.6184077226522646</v>
      </c>
      <c r="BQ94" s="18">
        <f t="shared" si="240"/>
        <v>-2.0232528513290826</v>
      </c>
      <c r="BR94" s="18">
        <f t="shared" si="240"/>
        <v>-3.6694498755970084</v>
      </c>
      <c r="BS94" s="18">
        <f t="shared" si="240"/>
        <v>-14.135920427243253</v>
      </c>
      <c r="BT94" s="18">
        <f t="shared" si="241"/>
        <v>-10.256366214895674</v>
      </c>
      <c r="BV94" s="18">
        <f t="shared" si="242"/>
        <v>-10.77997114320538</v>
      </c>
      <c r="BW94" s="18">
        <f t="shared" si="243"/>
        <v>1.6121776729181692</v>
      </c>
      <c r="BX94" s="18">
        <f t="shared" si="244"/>
        <v>-5.1587960747840995</v>
      </c>
      <c r="BZ94" t="str">
        <f t="shared" si="261"/>
        <v>42 Secretarial and related occupations</v>
      </c>
      <c r="CA94" s="18">
        <f t="shared" si="245"/>
        <v>-2.8644756583263375</v>
      </c>
      <c r="CB94" s="18">
        <f t="shared" si="245"/>
        <v>-17.441091213103444</v>
      </c>
      <c r="CC94" s="18">
        <f t="shared" si="245"/>
        <v>-15.1971236533325</v>
      </c>
      <c r="CD94" s="18">
        <f t="shared" si="245"/>
        <v>-18.977874029841523</v>
      </c>
      <c r="CE94" s="18">
        <f t="shared" si="246"/>
        <v>-17.71828686182948</v>
      </c>
      <c r="CG94" s="18">
        <f t="shared" si="247"/>
        <v>-17.736733445630428</v>
      </c>
      <c r="CH94" s="18">
        <f t="shared" si="248"/>
        <v>1.0182435998339123</v>
      </c>
      <c r="CI94" s="18">
        <f t="shared" si="249"/>
        <v>-9.6679106361368667</v>
      </c>
      <c r="CK94" t="str">
        <f t="shared" si="262"/>
        <v>42 Secretarial and related occupations</v>
      </c>
      <c r="CL94" s="18">
        <f t="shared" si="250"/>
        <v>2.036631593350946</v>
      </c>
      <c r="CM94" s="18">
        <f t="shared" si="250"/>
        <v>-4.4447025599224084</v>
      </c>
      <c r="CN94" s="18">
        <f t="shared" si="250"/>
        <v>-2.5184437203810806</v>
      </c>
      <c r="CO94" s="18">
        <f t="shared" si="250"/>
        <v>-4.145493287774638</v>
      </c>
      <c r="CP94" s="18">
        <f t="shared" si="251"/>
        <v>-3.658805810639465</v>
      </c>
      <c r="CR94" s="18">
        <f t="shared" si="252"/>
        <v>-3.6061834619267041</v>
      </c>
      <c r="CS94" s="18">
        <f t="shared" si="253"/>
        <v>1.6171549540519914</v>
      </c>
      <c r="CT94" s="18">
        <f t="shared" si="254"/>
        <v>-1.0894770443404367</v>
      </c>
    </row>
    <row r="95" spans="1:98" x14ac:dyDescent="0.2">
      <c r="A95" t="str">
        <f t="shared" si="209"/>
        <v>51 Skilled agricultural and related trades</v>
      </c>
      <c r="B95" s="18">
        <f t="shared" si="210"/>
        <v>6.31402511798278</v>
      </c>
      <c r="C95" s="18">
        <f t="shared" si="210"/>
        <v>-15.824940767703</v>
      </c>
      <c r="D95" s="18">
        <f t="shared" si="210"/>
        <v>4.0919861661299128</v>
      </c>
      <c r="E95" s="18">
        <f t="shared" si="210"/>
        <v>2.3607548344344753</v>
      </c>
      <c r="F95" s="18">
        <f t="shared" si="211"/>
        <v>1.6483408073225458</v>
      </c>
      <c r="H95" s="18">
        <f t="shared" si="212"/>
        <v>2.9346087979976732</v>
      </c>
      <c r="I95" s="18">
        <f t="shared" si="213"/>
        <v>4.4852862833248963</v>
      </c>
      <c r="J95" s="18">
        <f t="shared" si="214"/>
        <v>6.2261099662749064</v>
      </c>
      <c r="L95" t="str">
        <f t="shared" si="255"/>
        <v>51 Skilled agricultural and related trades</v>
      </c>
      <c r="M95" s="18">
        <f t="shared" si="215"/>
        <v>7.4403375092981117</v>
      </c>
      <c r="N95" s="18">
        <f t="shared" si="215"/>
        <v>-30.259156963872393</v>
      </c>
      <c r="O95" s="18">
        <f t="shared" si="215"/>
        <v>1.9629197965963519</v>
      </c>
      <c r="P95" s="18">
        <f t="shared" si="215"/>
        <v>2.7121487685924484</v>
      </c>
      <c r="Q95" s="18">
        <f t="shared" si="216"/>
        <v>2.7586738757312546E-2</v>
      </c>
      <c r="S95" s="18">
        <f t="shared" si="217"/>
        <v>2.4617960588525278</v>
      </c>
      <c r="T95" s="18">
        <f t="shared" si="218"/>
        <v>3.5759221703133726</v>
      </c>
      <c r="U95" s="18">
        <f t="shared" si="219"/>
        <v>5.1835083214767819</v>
      </c>
      <c r="W95" t="str">
        <f t="shared" si="256"/>
        <v>51 Skilled agricultural and related trades</v>
      </c>
      <c r="X95" s="18">
        <f t="shared" si="220"/>
        <v>4.917770681594047</v>
      </c>
      <c r="Y95" s="18">
        <f t="shared" si="220"/>
        <v>-15.728024296553244</v>
      </c>
      <c r="Z95" s="18">
        <f t="shared" si="220"/>
        <v>2.9975026607321986</v>
      </c>
      <c r="AA95" s="18">
        <f t="shared" si="220"/>
        <v>3.5794084512365876</v>
      </c>
      <c r="AB95" s="18">
        <f t="shared" si="221"/>
        <v>2.0726598823244347</v>
      </c>
      <c r="AD95" s="18">
        <f t="shared" si="222"/>
        <v>3.3850754799939375</v>
      </c>
      <c r="AE95" s="18">
        <f t="shared" si="223"/>
        <v>4.3297328342027486</v>
      </c>
      <c r="AF95" s="18">
        <f t="shared" si="224"/>
        <v>6.4009085321615311</v>
      </c>
      <c r="AH95" t="str">
        <f t="shared" si="257"/>
        <v>51 Skilled agricultural and related trades</v>
      </c>
      <c r="AI95" s="18">
        <f t="shared" si="225"/>
        <v>7.292246967579441</v>
      </c>
      <c r="AJ95" s="18">
        <f t="shared" si="225"/>
        <v>-26.775283786308957</v>
      </c>
      <c r="AK95" s="18">
        <f t="shared" si="225"/>
        <v>2.5738856228013862</v>
      </c>
      <c r="AL95" s="18">
        <f t="shared" si="225"/>
        <v>2.8830647715995195</v>
      </c>
      <c r="AM95" s="18">
        <f t="shared" si="226"/>
        <v>0.62480261632824607</v>
      </c>
      <c r="AO95" s="18">
        <f t="shared" si="227"/>
        <v>2.7799016459597814</v>
      </c>
      <c r="AP95" s="18">
        <f t="shared" si="228"/>
        <v>4.3618984031811303</v>
      </c>
      <c r="AQ95" s="18">
        <f t="shared" si="229"/>
        <v>6.0279118825917744</v>
      </c>
      <c r="AS95" t="str">
        <f t="shared" si="258"/>
        <v>51 Skilled agricultural and related trades</v>
      </c>
      <c r="AT95" s="18">
        <f t="shared" si="230"/>
        <v>10.000654881305815</v>
      </c>
      <c r="AU95" s="18">
        <f t="shared" si="230"/>
        <v>-28.731057091100396</v>
      </c>
      <c r="AV95" s="18">
        <f t="shared" si="230"/>
        <v>1.2846949329623492</v>
      </c>
      <c r="AW95" s="18">
        <f t="shared" si="230"/>
        <v>3.1738723567616978</v>
      </c>
      <c r="AX95" s="18">
        <f t="shared" si="231"/>
        <v>0.23509279465037114</v>
      </c>
      <c r="AZ95" s="18">
        <f t="shared" si="232"/>
        <v>2.5402634098553367</v>
      </c>
      <c r="BA95" s="18">
        <f t="shared" si="233"/>
        <v>3.8781634902986362</v>
      </c>
      <c r="BB95" s="18">
        <f t="shared" si="234"/>
        <v>5.4808629838778877</v>
      </c>
      <c r="BD95" t="str">
        <f t="shared" si="259"/>
        <v>51 Skilled agricultural and related trades</v>
      </c>
      <c r="BE95" s="18">
        <f t="shared" si="235"/>
        <v>1.1797925813864296</v>
      </c>
      <c r="BF95" s="18">
        <f t="shared" si="235"/>
        <v>-26.258356674275873</v>
      </c>
      <c r="BG95" s="18">
        <f t="shared" si="235"/>
        <v>-0.7465300733363156</v>
      </c>
      <c r="BH95" s="18">
        <f t="shared" si="235"/>
        <v>0.11569725946369847</v>
      </c>
      <c r="BI95" s="18">
        <f t="shared" si="236"/>
        <v>-2.0444738238219351</v>
      </c>
      <c r="BK95" s="18">
        <f t="shared" si="237"/>
        <v>-0.17254090736584793</v>
      </c>
      <c r="BL95" s="18">
        <f t="shared" si="238"/>
        <v>2.8592518485726526</v>
      </c>
      <c r="BM95" s="18">
        <f t="shared" si="239"/>
        <v>2.7434631390540698</v>
      </c>
      <c r="BO95" t="str">
        <f t="shared" si="260"/>
        <v>51 Skilled agricultural and related trades</v>
      </c>
      <c r="BP95" s="18">
        <f t="shared" si="240"/>
        <v>4.443364507131875</v>
      </c>
      <c r="BQ95" s="18">
        <f t="shared" si="240"/>
        <v>-35.666392864218174</v>
      </c>
      <c r="BR95" s="18">
        <f t="shared" si="240"/>
        <v>0.27053613997249926</v>
      </c>
      <c r="BS95" s="18">
        <f t="shared" si="240"/>
        <v>3.220849732561426E-2</v>
      </c>
      <c r="BT95" s="18">
        <f t="shared" si="241"/>
        <v>-2.6173816137630146</v>
      </c>
      <c r="BV95" s="18">
        <f t="shared" si="242"/>
        <v>0.11158803738724465</v>
      </c>
      <c r="BW95" s="18">
        <f t="shared" si="243"/>
        <v>2.8858954783025581</v>
      </c>
      <c r="BX95" s="18">
        <f t="shared" si="244"/>
        <v>2.9610249063215299</v>
      </c>
      <c r="BZ95" t="str">
        <f t="shared" si="261"/>
        <v>51 Skilled agricultural and related trades</v>
      </c>
      <c r="CA95" s="18">
        <f t="shared" si="245"/>
        <v>4.7092115258573486E-2</v>
      </c>
      <c r="CB95" s="18">
        <f t="shared" si="245"/>
        <v>-23.553248094065182</v>
      </c>
      <c r="CC95" s="18">
        <f t="shared" si="245"/>
        <v>0.53803065682700435</v>
      </c>
      <c r="CD95" s="18">
        <f t="shared" si="245"/>
        <v>2.1796468724277096</v>
      </c>
      <c r="CE95" s="18">
        <f t="shared" si="246"/>
        <v>-0.16313615792932223</v>
      </c>
      <c r="CG95" s="18">
        <f t="shared" si="247"/>
        <v>1.6294845639593047</v>
      </c>
      <c r="CH95" s="18">
        <f t="shared" si="248"/>
        <v>2.7247839145238428</v>
      </c>
      <c r="CI95" s="18">
        <f t="shared" si="249"/>
        <v>3.8840118388871359</v>
      </c>
      <c r="CK95" t="str">
        <f t="shared" si="262"/>
        <v>51 Skilled agricultural and related trades</v>
      </c>
      <c r="CL95" s="18">
        <f t="shared" si="250"/>
        <v>8.4190326186800224</v>
      </c>
      <c r="CM95" s="18">
        <f t="shared" si="250"/>
        <v>-41.605679175370646</v>
      </c>
      <c r="CN95" s="18">
        <f t="shared" si="250"/>
        <v>2.4855531873484438</v>
      </c>
      <c r="CO95" s="18">
        <f t="shared" si="250"/>
        <v>-4.2593886754006878</v>
      </c>
      <c r="CP95" s="18">
        <f t="shared" si="251"/>
        <v>-5.1766348256366168</v>
      </c>
      <c r="CR95" s="18">
        <f t="shared" si="252"/>
        <v>-2.0618985905272558</v>
      </c>
      <c r="CS95" s="18">
        <f t="shared" si="253"/>
        <v>1.7845577878331298</v>
      </c>
      <c r="CT95" s="18">
        <f t="shared" si="254"/>
        <v>0.23254223774740179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3.1201423135724937</v>
      </c>
      <c r="C96" s="18">
        <f t="shared" si="210"/>
        <v>6.2950559001306194</v>
      </c>
      <c r="D96" s="18">
        <f t="shared" si="210"/>
        <v>1.4776748367085091</v>
      </c>
      <c r="E96" s="18">
        <f t="shared" si="210"/>
        <v>3.25897536091031</v>
      </c>
      <c r="F96" s="18">
        <f t="shared" si="211"/>
        <v>2.8851587917037902</v>
      </c>
      <c r="H96" s="18">
        <f t="shared" si="212"/>
        <v>2.6617610974683847</v>
      </c>
      <c r="I96" s="18">
        <f t="shared" si="213"/>
        <v>2.9247145149877474</v>
      </c>
      <c r="J96" s="18">
        <f t="shared" si="214"/>
        <v>4.8125136655213563</v>
      </c>
      <c r="L96" t="str">
        <f t="shared" si="255"/>
        <v>52 Skilled metal, electrical and electronic trades</v>
      </c>
      <c r="M96" s="18">
        <f t="shared" si="215"/>
        <v>5.7829339897139453</v>
      </c>
      <c r="N96" s="18">
        <f t="shared" si="215"/>
        <v>-6.1768159627468293</v>
      </c>
      <c r="O96" s="18">
        <f t="shared" si="215"/>
        <v>7.4903945820269824</v>
      </c>
      <c r="P96" s="18">
        <f t="shared" si="215"/>
        <v>5.7636632612444894</v>
      </c>
      <c r="Q96" s="18">
        <f t="shared" si="216"/>
        <v>5.5073478535150322</v>
      </c>
      <c r="S96" s="18">
        <f t="shared" si="217"/>
        <v>6.3361361217357803</v>
      </c>
      <c r="T96" s="18">
        <f t="shared" si="218"/>
        <v>4.3131495305284151</v>
      </c>
      <c r="U96" s="18">
        <f t="shared" si="219"/>
        <v>8.4944623293014878</v>
      </c>
      <c r="W96" t="str">
        <f t="shared" si="256"/>
        <v>52 Skilled metal, electrical and electronic trades</v>
      </c>
      <c r="X96" s="18">
        <f t="shared" si="220"/>
        <v>3.8848878693795497</v>
      </c>
      <c r="Y96" s="18">
        <f t="shared" si="220"/>
        <v>-15.676696242045796</v>
      </c>
      <c r="Z96" s="18">
        <f t="shared" si="220"/>
        <v>4.1844891534043471</v>
      </c>
      <c r="AA96" s="18">
        <f t="shared" si="220"/>
        <v>2.6782633093164421</v>
      </c>
      <c r="AB96" s="18">
        <f t="shared" si="221"/>
        <v>1.8847667872820217</v>
      </c>
      <c r="AD96" s="18">
        <f t="shared" si="222"/>
        <v>3.1779033614862007</v>
      </c>
      <c r="AE96" s="18">
        <f t="shared" si="223"/>
        <v>3.4899128341334462</v>
      </c>
      <c r="AF96" s="18">
        <f t="shared" si="224"/>
        <v>5.6226466681712717</v>
      </c>
      <c r="AH96" t="str">
        <f t="shared" si="257"/>
        <v>52 Skilled metal, electrical and electronic trades</v>
      </c>
      <c r="AI96" s="18">
        <f t="shared" si="225"/>
        <v>3.9640790911456225</v>
      </c>
      <c r="AJ96" s="18">
        <f t="shared" si="225"/>
        <v>-13.325084111828067</v>
      </c>
      <c r="AK96" s="18">
        <f t="shared" si="225"/>
        <v>1.0763925200301339</v>
      </c>
      <c r="AL96" s="18">
        <f t="shared" si="225"/>
        <v>2.2112152671544427</v>
      </c>
      <c r="AM96" s="18">
        <f t="shared" si="226"/>
        <v>0.81101234213343254</v>
      </c>
      <c r="AO96" s="18">
        <f t="shared" si="227"/>
        <v>1.8315323604902956</v>
      </c>
      <c r="AP96" s="18">
        <f t="shared" si="228"/>
        <v>2.8568237495409488</v>
      </c>
      <c r="AQ96" s="18">
        <f t="shared" si="229"/>
        <v>4.1439690855396893</v>
      </c>
      <c r="AS96" t="str">
        <f t="shared" si="258"/>
        <v>52 Skilled metal, electrical and electronic trades</v>
      </c>
      <c r="AT96" s="18">
        <f t="shared" si="230"/>
        <v>3.2303387830593611</v>
      </c>
      <c r="AU96" s="18">
        <f t="shared" si="230"/>
        <v>-9.194240700598332</v>
      </c>
      <c r="AV96" s="18">
        <f t="shared" si="230"/>
        <v>1.2694459986754447</v>
      </c>
      <c r="AW96" s="18">
        <f t="shared" si="230"/>
        <v>2.3282465562222798</v>
      </c>
      <c r="AX96" s="18">
        <f t="shared" si="231"/>
        <v>1.2374751866926381</v>
      </c>
      <c r="AZ96" s="18">
        <f t="shared" si="232"/>
        <v>1.9740887115836658</v>
      </c>
      <c r="BA96" s="18">
        <f t="shared" si="233"/>
        <v>2.8958597680068809</v>
      </c>
      <c r="BB96" s="18">
        <f t="shared" si="234"/>
        <v>4.2807192805939254</v>
      </c>
      <c r="BD96" t="str">
        <f t="shared" si="259"/>
        <v>52 Skilled metal, electrical and electronic trades</v>
      </c>
      <c r="BE96" s="18">
        <f t="shared" si="235"/>
        <v>-0.82738587657139595</v>
      </c>
      <c r="BF96" s="18">
        <f t="shared" si="235"/>
        <v>-3.5183737282384109</v>
      </c>
      <c r="BG96" s="18">
        <f t="shared" si="235"/>
        <v>4.7452964026195588E-2</v>
      </c>
      <c r="BH96" s="18">
        <f t="shared" si="235"/>
        <v>-5.1290793374303423E-2</v>
      </c>
      <c r="BI96" s="18">
        <f t="shared" si="236"/>
        <v>-0.24080900646546999</v>
      </c>
      <c r="BK96" s="18">
        <f t="shared" si="237"/>
        <v>-1.8387040887968276E-2</v>
      </c>
      <c r="BL96" s="18">
        <f t="shared" si="238"/>
        <v>2.0025794840768274</v>
      </c>
      <c r="BM96" s="18">
        <f t="shared" si="239"/>
        <v>1.9886539528028768</v>
      </c>
      <c r="BO96" t="str">
        <f t="shared" si="260"/>
        <v>52 Skilled metal, electrical and electronic trades</v>
      </c>
      <c r="BP96" s="18">
        <f t="shared" si="240"/>
        <v>2.2212018785042975</v>
      </c>
      <c r="BQ96" s="18">
        <f t="shared" si="240"/>
        <v>-16.936517816354304</v>
      </c>
      <c r="BR96" s="18">
        <f t="shared" si="240"/>
        <v>-0.24090615505610868</v>
      </c>
      <c r="BS96" s="18">
        <f t="shared" si="240"/>
        <v>-0.84891126102535353</v>
      </c>
      <c r="BT96" s="18">
        <f t="shared" si="241"/>
        <v>-1.7524525641114397</v>
      </c>
      <c r="BV96" s="18">
        <f t="shared" si="242"/>
        <v>-0.64665574822548866</v>
      </c>
      <c r="BW96" s="18">
        <f t="shared" si="243"/>
        <v>2.0037073579060261</v>
      </c>
      <c r="BX96" s="18">
        <f t="shared" si="244"/>
        <v>1.5196844099534701</v>
      </c>
      <c r="BZ96" t="str">
        <f t="shared" si="261"/>
        <v>52 Skilled metal, electrical and electronic trades</v>
      </c>
      <c r="CA96" s="18">
        <f t="shared" si="245"/>
        <v>-3.7457399449808304</v>
      </c>
      <c r="CB96" s="18">
        <f t="shared" si="245"/>
        <v>-15.500327962110305</v>
      </c>
      <c r="CC96" s="18">
        <f t="shared" si="245"/>
        <v>0.67245821590862231</v>
      </c>
      <c r="CD96" s="18">
        <f t="shared" si="245"/>
        <v>-5.0220087281918069</v>
      </c>
      <c r="CE96" s="18">
        <f t="shared" si="246"/>
        <v>-3.9820593796557779</v>
      </c>
      <c r="CG96" s="18">
        <f t="shared" si="247"/>
        <v>-3.1605729468815902</v>
      </c>
      <c r="CH96" s="18">
        <f t="shared" si="248"/>
        <v>1.8863029965743516</v>
      </c>
      <c r="CI96" s="18">
        <f t="shared" si="249"/>
        <v>-0.40284473458825909</v>
      </c>
      <c r="CK96" t="str">
        <f t="shared" si="262"/>
        <v>52 Skilled metal, electrical and electronic trades</v>
      </c>
      <c r="CL96" s="18">
        <f t="shared" si="250"/>
        <v>3.2562394001493855</v>
      </c>
      <c r="CM96" s="18">
        <f t="shared" si="250"/>
        <v>-20.199282613885671</v>
      </c>
      <c r="CN96" s="18">
        <f t="shared" si="250"/>
        <v>2.4479068743793242</v>
      </c>
      <c r="CO96" s="18">
        <f t="shared" si="250"/>
        <v>-3.7849502117560219</v>
      </c>
      <c r="CP96" s="18">
        <f t="shared" si="251"/>
        <v>-3.0194772300082606</v>
      </c>
      <c r="CR96" s="18">
        <f t="shared" si="252"/>
        <v>-1.7506462272230405</v>
      </c>
      <c r="CS96" s="18">
        <f t="shared" si="253"/>
        <v>1.7266270648836235</v>
      </c>
      <c r="CT96" s="18">
        <f t="shared" si="254"/>
        <v>0.3894076059980156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-7.8562594501301097</v>
      </c>
      <c r="C97" s="18">
        <f t="shared" si="210"/>
        <v>-10.894074770743545</v>
      </c>
      <c r="D97" s="18">
        <f t="shared" si="210"/>
        <v>7.8907256052698438</v>
      </c>
      <c r="E97" s="18">
        <f t="shared" si="210"/>
        <v>0.80216070934036043</v>
      </c>
      <c r="F97" s="18">
        <f t="shared" si="211"/>
        <v>2.1751650568208269</v>
      </c>
      <c r="H97" s="18">
        <f t="shared" si="212"/>
        <v>3.1116964621802357</v>
      </c>
      <c r="I97" s="18">
        <f t="shared" si="213"/>
        <v>3.5067037846849836</v>
      </c>
      <c r="J97" s="18">
        <f t="shared" si="214"/>
        <v>5.5877136094063529</v>
      </c>
      <c r="L97" t="str">
        <f t="shared" si="255"/>
        <v>53 Skilled construction and building trades</v>
      </c>
      <c r="M97" s="18">
        <f t="shared" si="215"/>
        <v>2.9583783964388877</v>
      </c>
      <c r="N97" s="18">
        <f t="shared" si="215"/>
        <v>5.5511466322983649</v>
      </c>
      <c r="O97" s="18">
        <f t="shared" si="215"/>
        <v>4.0780768893053265</v>
      </c>
      <c r="P97" s="18">
        <f t="shared" si="215"/>
        <v>2.5411046181181174</v>
      </c>
      <c r="Q97" s="18">
        <f t="shared" si="216"/>
        <v>3.2054062828033025</v>
      </c>
      <c r="S97" s="18">
        <f t="shared" si="217"/>
        <v>3.050890098214909</v>
      </c>
      <c r="T97" s="18">
        <f t="shared" si="218"/>
        <v>3.4387111312069063</v>
      </c>
      <c r="U97" s="18">
        <f t="shared" si="219"/>
        <v>5.4924555411119735</v>
      </c>
      <c r="W97" t="str">
        <f t="shared" si="256"/>
        <v>53 Skilled construction and building trades</v>
      </c>
      <c r="X97" s="18">
        <f t="shared" si="220"/>
        <v>0.64906549256866786</v>
      </c>
      <c r="Y97" s="18">
        <f t="shared" si="220"/>
        <v>-5.4142902071667054</v>
      </c>
      <c r="Z97" s="18">
        <f t="shared" si="220"/>
        <v>3.8203033666891928</v>
      </c>
      <c r="AA97" s="18">
        <f t="shared" si="220"/>
        <v>1.5583412615086001</v>
      </c>
      <c r="AB97" s="18">
        <f t="shared" si="221"/>
        <v>1.8062783445136787</v>
      </c>
      <c r="AD97" s="18">
        <f t="shared" si="222"/>
        <v>2.3067991446409808</v>
      </c>
      <c r="AE97" s="18">
        <f t="shared" si="223"/>
        <v>3.4459596957425065</v>
      </c>
      <c r="AF97" s="18">
        <f t="shared" si="224"/>
        <v>4.9704228260671224</v>
      </c>
      <c r="AH97" t="str">
        <f t="shared" si="257"/>
        <v>53 Skilled construction and building trades</v>
      </c>
      <c r="AI97" s="18">
        <f t="shared" si="225"/>
        <v>4.0099197765597117</v>
      </c>
      <c r="AJ97" s="18">
        <f t="shared" si="225"/>
        <v>-5.5622669221155219</v>
      </c>
      <c r="AK97" s="18">
        <f t="shared" si="225"/>
        <v>3.1771473869040445</v>
      </c>
      <c r="AL97" s="18">
        <f t="shared" si="225"/>
        <v>1.802397109565157</v>
      </c>
      <c r="AM97" s="18">
        <f t="shared" si="226"/>
        <v>1.7513543788372221</v>
      </c>
      <c r="AO97" s="18">
        <f t="shared" si="227"/>
        <v>2.2585997869231766</v>
      </c>
      <c r="AP97" s="18">
        <f t="shared" si="228"/>
        <v>3.6308729646187698</v>
      </c>
      <c r="AQ97" s="18">
        <f t="shared" si="229"/>
        <v>5.088533287821595</v>
      </c>
      <c r="AS97" t="str">
        <f t="shared" si="258"/>
        <v>53 Skilled construction and building trades</v>
      </c>
      <c r="AT97" s="18">
        <f t="shared" si="230"/>
        <v>2.1180895080474826E-2</v>
      </c>
      <c r="AU97" s="18">
        <f t="shared" si="230"/>
        <v>1.3532718606426908</v>
      </c>
      <c r="AV97" s="18">
        <f t="shared" si="230"/>
        <v>3.7946760996927731</v>
      </c>
      <c r="AW97" s="18">
        <f t="shared" si="230"/>
        <v>0.88056526821134185</v>
      </c>
      <c r="AX97" s="18">
        <f t="shared" si="231"/>
        <v>1.8120693382807751</v>
      </c>
      <c r="AZ97" s="18">
        <f t="shared" si="232"/>
        <v>1.8427295764315899</v>
      </c>
      <c r="BA97" s="18">
        <f t="shared" si="233"/>
        <v>3.5077231920398466</v>
      </c>
      <c r="BB97" s="18">
        <f t="shared" si="234"/>
        <v>4.7024827875474351</v>
      </c>
      <c r="BD97" t="str">
        <f t="shared" si="259"/>
        <v>53 Skilled construction and building trades</v>
      </c>
      <c r="BE97" s="18">
        <f t="shared" si="235"/>
        <v>-3.7294671448932726</v>
      </c>
      <c r="BF97" s="18">
        <f t="shared" si="235"/>
        <v>3.0424595224547879</v>
      </c>
      <c r="BG97" s="18">
        <f t="shared" si="235"/>
        <v>0.32268092994516273</v>
      </c>
      <c r="BH97" s="18">
        <f t="shared" si="235"/>
        <v>-1.1275499109859366</v>
      </c>
      <c r="BI97" s="18">
        <f t="shared" si="236"/>
        <v>-0.4198441636833028</v>
      </c>
      <c r="BK97" s="18">
        <f t="shared" si="237"/>
        <v>-0.64648406215216392</v>
      </c>
      <c r="BL97" s="18">
        <f t="shared" si="238"/>
        <v>2.1007590248732111</v>
      </c>
      <c r="BM97" s="18">
        <f t="shared" si="239"/>
        <v>1.6234931366190697</v>
      </c>
      <c r="BO97" t="str">
        <f t="shared" si="260"/>
        <v>53 Skilled construction and building trades</v>
      </c>
      <c r="BP97" s="18">
        <f t="shared" si="240"/>
        <v>1.9142967723087878</v>
      </c>
      <c r="BQ97" s="18">
        <f t="shared" si="240"/>
        <v>-11.149672759621488</v>
      </c>
      <c r="BR97" s="18">
        <f t="shared" si="240"/>
        <v>2.4631540294680843</v>
      </c>
      <c r="BS97" s="18">
        <f t="shared" si="240"/>
        <v>5.4086575833633965E-2</v>
      </c>
      <c r="BT97" s="18">
        <f t="shared" si="241"/>
        <v>5.5362960316895915E-2</v>
      </c>
      <c r="BV97" s="18">
        <f t="shared" si="242"/>
        <v>0.85074894618557551</v>
      </c>
      <c r="BW97" s="18">
        <f t="shared" si="243"/>
        <v>2.6887513552674713</v>
      </c>
      <c r="BX97" s="18">
        <f t="shared" si="244"/>
        <v>3.2867988318424857</v>
      </c>
      <c r="BZ97" t="str">
        <f t="shared" si="261"/>
        <v>53 Skilled construction and building trades</v>
      </c>
      <c r="CA97" s="18">
        <f t="shared" si="245"/>
        <v>-4.9268185682573407</v>
      </c>
      <c r="CB97" s="18">
        <f t="shared" si="245"/>
        <v>-4.5572567192911251</v>
      </c>
      <c r="CC97" s="18">
        <f t="shared" si="245"/>
        <v>2.6280909657925733</v>
      </c>
      <c r="CD97" s="18">
        <f t="shared" si="245"/>
        <v>-0.230662304256124</v>
      </c>
      <c r="CE97" s="18">
        <f t="shared" si="246"/>
        <v>0.3755218403520999</v>
      </c>
      <c r="CG97" s="18">
        <f t="shared" si="247"/>
        <v>0.71329610953543288</v>
      </c>
      <c r="CH97" s="18">
        <f t="shared" si="248"/>
        <v>2.4554980665838722</v>
      </c>
      <c r="CI97" s="18">
        <f t="shared" si="249"/>
        <v>2.9709982647630806</v>
      </c>
      <c r="CK97" t="str">
        <f t="shared" si="262"/>
        <v>53 Skilled construction and building trades</v>
      </c>
      <c r="CL97" s="18">
        <f t="shared" si="250"/>
        <v>-2.1922575187013349</v>
      </c>
      <c r="CM97" s="18">
        <f t="shared" si="250"/>
        <v>-14.752209581437913</v>
      </c>
      <c r="CN97" s="18">
        <f t="shared" si="250"/>
        <v>-2.0346086267347352</v>
      </c>
      <c r="CO97" s="18">
        <f t="shared" si="250"/>
        <v>-11.797305271210545</v>
      </c>
      <c r="CP97" s="18">
        <f t="shared" si="251"/>
        <v>-9.0497146265581474</v>
      </c>
      <c r="CR97" s="18">
        <f t="shared" si="252"/>
        <v>-8.6562588248713652</v>
      </c>
      <c r="CS97" s="18">
        <f t="shared" si="253"/>
        <v>1.0910336948077193</v>
      </c>
      <c r="CT97" s="18">
        <f t="shared" si="254"/>
        <v>-5.414021104069322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2.2209981436651427</v>
      </c>
      <c r="C98" s="18">
        <f t="shared" si="210"/>
        <v>7.8033399346872478</v>
      </c>
      <c r="D98" s="18">
        <f t="shared" si="210"/>
        <v>5.0701689811796458</v>
      </c>
      <c r="E98" s="18">
        <f t="shared" si="210"/>
        <v>3.236665532573002</v>
      </c>
      <c r="F98" s="18">
        <f t="shared" si="211"/>
        <v>4.0873773832118987</v>
      </c>
      <c r="H98" s="18">
        <f t="shared" si="212"/>
        <v>3.8442504775580533</v>
      </c>
      <c r="I98" s="18">
        <f t="shared" si="213"/>
        <v>3.7595808423758426</v>
      </c>
      <c r="J98" s="18">
        <f t="shared" si="214"/>
        <v>6.3001815824833773</v>
      </c>
      <c r="L98" t="str">
        <f t="shared" si="255"/>
        <v>54 Textiles, printing and other skilled trades</v>
      </c>
      <c r="M98" s="18">
        <f t="shared" si="215"/>
        <v>3.3856903525197435</v>
      </c>
      <c r="N98" s="18">
        <f t="shared" si="215"/>
        <v>9.3778416672247076</v>
      </c>
      <c r="O98" s="18">
        <f t="shared" si="215"/>
        <v>4.4184041335454616</v>
      </c>
      <c r="P98" s="18">
        <f t="shared" si="215"/>
        <v>3.7109343209957846</v>
      </c>
      <c r="Q98" s="18">
        <f t="shared" si="216"/>
        <v>4.2776546337030208</v>
      </c>
      <c r="S98" s="18">
        <f t="shared" si="217"/>
        <v>3.9462233877033626</v>
      </c>
      <c r="T98" s="18">
        <f t="shared" si="218"/>
        <v>3.9467859550458062</v>
      </c>
      <c r="U98" s="18">
        <f t="shared" si="219"/>
        <v>6.5064982382958769</v>
      </c>
      <c r="W98" t="str">
        <f t="shared" si="256"/>
        <v>54 Textiles, printing and other skilled trades</v>
      </c>
      <c r="X98" s="18">
        <f t="shared" si="220"/>
        <v>0.97538033251263201</v>
      </c>
      <c r="Y98" s="18">
        <f t="shared" si="220"/>
        <v>-5.1812564466424789</v>
      </c>
      <c r="Z98" s="18">
        <f t="shared" si="220"/>
        <v>3.837773013473611</v>
      </c>
      <c r="AA98" s="18">
        <f t="shared" si="220"/>
        <v>2.6287578488764396</v>
      </c>
      <c r="AB98" s="18">
        <f t="shared" si="221"/>
        <v>2.4967533968420108</v>
      </c>
      <c r="AD98" s="18">
        <f t="shared" si="222"/>
        <v>3.0301906504256682</v>
      </c>
      <c r="AE98" s="18">
        <f t="shared" si="223"/>
        <v>3.7192142237490122</v>
      </c>
      <c r="AF98" s="18">
        <f t="shared" si="224"/>
        <v>5.6920009885117695</v>
      </c>
      <c r="AH98" t="str">
        <f t="shared" si="257"/>
        <v>54 Textiles, printing and other skilled trades</v>
      </c>
      <c r="AI98" s="18">
        <f t="shared" si="225"/>
        <v>-0.36019318633774278</v>
      </c>
      <c r="AJ98" s="18">
        <f t="shared" si="225"/>
        <v>-2.2838616166949821</v>
      </c>
      <c r="AK98" s="18">
        <f t="shared" si="225"/>
        <v>1.1948053386427571</v>
      </c>
      <c r="AL98" s="18">
        <f t="shared" si="225"/>
        <v>2.1837536686073022</v>
      </c>
      <c r="AM98" s="18">
        <f t="shared" si="226"/>
        <v>1.5894232369292105</v>
      </c>
      <c r="AO98" s="18">
        <f t="shared" si="227"/>
        <v>1.8530350060381506</v>
      </c>
      <c r="AP98" s="18">
        <f t="shared" si="228"/>
        <v>3.2763923450799259</v>
      </c>
      <c r="AQ98" s="18">
        <f t="shared" si="229"/>
        <v>4.5131610981125725</v>
      </c>
      <c r="AS98" t="str">
        <f t="shared" si="258"/>
        <v>54 Textiles, printing and other skilled trades</v>
      </c>
      <c r="AT98" s="18">
        <f t="shared" si="230"/>
        <v>-0.14829906405700033</v>
      </c>
      <c r="AU98" s="18">
        <f t="shared" si="230"/>
        <v>-2.1715478620070061</v>
      </c>
      <c r="AV98" s="18">
        <f t="shared" si="230"/>
        <v>2.9067460208431317</v>
      </c>
      <c r="AW98" s="18">
        <f t="shared" si="230"/>
        <v>2.1913845490273864</v>
      </c>
      <c r="AX98" s="18">
        <f t="shared" si="231"/>
        <v>2.1354960978828386</v>
      </c>
      <c r="AZ98" s="18">
        <f t="shared" si="232"/>
        <v>2.4292841176021929</v>
      </c>
      <c r="BA98" s="18">
        <f t="shared" si="233"/>
        <v>3.4421601342982777</v>
      </c>
      <c r="BB98" s="18">
        <f t="shared" si="234"/>
        <v>5.0530597800768851</v>
      </c>
      <c r="BD98" t="str">
        <f t="shared" si="259"/>
        <v>54 Textiles, printing and other skilled trades</v>
      </c>
      <c r="BE98" s="18">
        <f t="shared" si="235"/>
        <v>-2.5738117310258879</v>
      </c>
      <c r="BF98" s="18">
        <f t="shared" si="235"/>
        <v>-1.2181258051746857</v>
      </c>
      <c r="BG98" s="18">
        <f t="shared" si="235"/>
        <v>1.6574872036414057</v>
      </c>
      <c r="BH98" s="18">
        <f t="shared" si="235"/>
        <v>1.0751556820991492</v>
      </c>
      <c r="BI98" s="18">
        <f t="shared" si="236"/>
        <v>1.1116375333462658</v>
      </c>
      <c r="BK98" s="18">
        <f t="shared" si="237"/>
        <v>1.2688945969844267</v>
      </c>
      <c r="BL98" s="18">
        <f t="shared" si="238"/>
        <v>2.571978207018133</v>
      </c>
      <c r="BM98" s="18">
        <f t="shared" si="239"/>
        <v>3.485514079389751</v>
      </c>
      <c r="BO98" t="str">
        <f t="shared" si="260"/>
        <v>54 Textiles, printing and other skilled trades</v>
      </c>
      <c r="BP98" s="18">
        <f t="shared" si="240"/>
        <v>-4.0968336507374303</v>
      </c>
      <c r="BQ98" s="18">
        <f t="shared" si="240"/>
        <v>-7.4064067742652506</v>
      </c>
      <c r="BR98" s="18">
        <f t="shared" si="240"/>
        <v>-2.0055164486903809</v>
      </c>
      <c r="BS98" s="18">
        <f t="shared" si="240"/>
        <v>-1.0585724274489783</v>
      </c>
      <c r="BT98" s="18">
        <f t="shared" si="241"/>
        <v>-1.7634334349616365</v>
      </c>
      <c r="BV98" s="18">
        <f t="shared" si="242"/>
        <v>-1.375232819650285</v>
      </c>
      <c r="BW98" s="18">
        <f t="shared" si="243"/>
        <v>1.9881858567670108</v>
      </c>
      <c r="BX98" s="18">
        <f t="shared" si="244"/>
        <v>0.97094466081146802</v>
      </c>
      <c r="BZ98" t="str">
        <f t="shared" si="261"/>
        <v>54 Textiles, printing and other skilled trades</v>
      </c>
      <c r="CA98" s="18">
        <f t="shared" si="245"/>
        <v>-4.5339564319251462</v>
      </c>
      <c r="CB98" s="18">
        <f t="shared" si="245"/>
        <v>-11.732526069723125</v>
      </c>
      <c r="CC98" s="18">
        <f t="shared" si="245"/>
        <v>0.52755965502608859</v>
      </c>
      <c r="CD98" s="18">
        <f t="shared" si="245"/>
        <v>-1.7131888213772872</v>
      </c>
      <c r="CE98" s="18">
        <f t="shared" si="246"/>
        <v>-1.6812885719722948</v>
      </c>
      <c r="CG98" s="18">
        <f t="shared" si="247"/>
        <v>-0.97187792583219856</v>
      </c>
      <c r="CH98" s="18">
        <f t="shared" si="248"/>
        <v>2.0424109072139984</v>
      </c>
      <c r="CI98" s="18">
        <f t="shared" si="249"/>
        <v>1.3235101966591278</v>
      </c>
      <c r="CK98" t="str">
        <f t="shared" si="262"/>
        <v>54 Textiles, printing and other skilled trades</v>
      </c>
      <c r="CL98" s="18">
        <f t="shared" si="250"/>
        <v>-1.6975142317489866</v>
      </c>
      <c r="CM98" s="18">
        <f t="shared" si="250"/>
        <v>-11.475745198893495</v>
      </c>
      <c r="CN98" s="18">
        <f t="shared" si="250"/>
        <v>-4.9387383548040509</v>
      </c>
      <c r="CO98" s="18">
        <f t="shared" si="250"/>
        <v>-3.8457015692546337</v>
      </c>
      <c r="CP98" s="18">
        <f t="shared" si="251"/>
        <v>-4.6824328611314243</v>
      </c>
      <c r="CR98" s="18">
        <f t="shared" si="252"/>
        <v>-4.2114365194891086</v>
      </c>
      <c r="CS98" s="18">
        <f t="shared" si="253"/>
        <v>1.1755842176798481</v>
      </c>
      <c r="CT98" s="18">
        <f t="shared" si="254"/>
        <v>-2.2019520542426618</v>
      </c>
    </row>
    <row r="99" spans="1:98" x14ac:dyDescent="0.2">
      <c r="A99" t="str">
        <f t="shared" si="209"/>
        <v>61 Caring personal service occupations</v>
      </c>
      <c r="B99" s="18">
        <f t="shared" si="210"/>
        <v>5.2045610112803509</v>
      </c>
      <c r="C99" s="18">
        <f t="shared" si="210"/>
        <v>0.32523566053137554</v>
      </c>
      <c r="D99" s="18">
        <f t="shared" si="210"/>
        <v>6.7195007930028749</v>
      </c>
      <c r="E99" s="18">
        <f t="shared" si="210"/>
        <v>3.6562391546622219</v>
      </c>
      <c r="F99" s="18">
        <f t="shared" si="211"/>
        <v>4.3906193982079955</v>
      </c>
      <c r="H99" s="18">
        <f t="shared" si="212"/>
        <v>4.6674298899909816</v>
      </c>
      <c r="I99" s="18">
        <f t="shared" si="213"/>
        <v>4.1807628636337135</v>
      </c>
      <c r="J99" s="18">
        <f t="shared" si="214"/>
        <v>7.1833152238855114</v>
      </c>
      <c r="L99" t="str">
        <f t="shared" si="255"/>
        <v>61 Caring personal service occupations</v>
      </c>
      <c r="M99" s="18">
        <f t="shared" si="215"/>
        <v>8.182564641899571</v>
      </c>
      <c r="N99" s="18">
        <f t="shared" si="215"/>
        <v>1.9919350634426625</v>
      </c>
      <c r="O99" s="18">
        <f t="shared" si="215"/>
        <v>5.7307753142761042</v>
      </c>
      <c r="P99" s="18">
        <f t="shared" si="215"/>
        <v>3.2513005797371708</v>
      </c>
      <c r="Q99" s="18">
        <f t="shared" si="216"/>
        <v>3.9400721670786787</v>
      </c>
      <c r="S99" s="18">
        <f t="shared" si="217"/>
        <v>4.0712632469179111</v>
      </c>
      <c r="T99" s="18">
        <f t="shared" si="218"/>
        <v>4.2206028291932318</v>
      </c>
      <c r="U99" s="18">
        <f t="shared" si="219"/>
        <v>6.7892910675614093</v>
      </c>
      <c r="W99" t="str">
        <f t="shared" si="256"/>
        <v>61 Caring personal service occupations</v>
      </c>
      <c r="X99" s="18">
        <f t="shared" si="220"/>
        <v>4.9641519162047842</v>
      </c>
      <c r="Y99" s="18">
        <f t="shared" si="220"/>
        <v>-4.85211694345643</v>
      </c>
      <c r="Z99" s="18">
        <f t="shared" si="220"/>
        <v>3.5719232545372792</v>
      </c>
      <c r="AA99" s="18">
        <f t="shared" si="220"/>
        <v>1.8743010247565195</v>
      </c>
      <c r="AB99" s="18">
        <f t="shared" si="221"/>
        <v>1.9655543418824362</v>
      </c>
      <c r="AD99" s="18">
        <f t="shared" si="222"/>
        <v>2.4370606597574618</v>
      </c>
      <c r="AE99" s="18">
        <f t="shared" si="223"/>
        <v>3.981061864931057</v>
      </c>
      <c r="AF99" s="18">
        <f t="shared" si="224"/>
        <v>5.4954924725186816</v>
      </c>
      <c r="AH99" t="str">
        <f t="shared" si="257"/>
        <v>61 Caring personal service occupations</v>
      </c>
      <c r="AI99" s="18">
        <f t="shared" si="225"/>
        <v>1.8806935617724063</v>
      </c>
      <c r="AJ99" s="18">
        <f t="shared" si="225"/>
        <v>-4.4838439378978023</v>
      </c>
      <c r="AK99" s="18">
        <f t="shared" si="225"/>
        <v>1.2696987019652939</v>
      </c>
      <c r="AL99" s="18">
        <f t="shared" si="225"/>
        <v>0.61761180686741302</v>
      </c>
      <c r="AM99" s="18">
        <f t="shared" si="226"/>
        <v>0.49360009618584222</v>
      </c>
      <c r="AO99" s="18">
        <f t="shared" si="227"/>
        <v>0.83450622500489402</v>
      </c>
      <c r="AP99" s="18">
        <f t="shared" si="228"/>
        <v>3.2767789189080521</v>
      </c>
      <c r="AQ99" s="18">
        <f t="shared" si="229"/>
        <v>3.8198789176762782</v>
      </c>
      <c r="AS99" t="str">
        <f t="shared" si="258"/>
        <v>61 Caring personal service occupations</v>
      </c>
      <c r="AT99" s="18">
        <f t="shared" si="230"/>
        <v>4.0596828268079088</v>
      </c>
      <c r="AU99" s="18">
        <f t="shared" si="230"/>
        <v>-3.9444262404869868</v>
      </c>
      <c r="AV99" s="18">
        <f t="shared" si="230"/>
        <v>1.6349202034923849</v>
      </c>
      <c r="AW99" s="18">
        <f t="shared" si="230"/>
        <v>1.0302211645391468</v>
      </c>
      <c r="AX99" s="18">
        <f t="shared" si="231"/>
        <v>0.89987948328453804</v>
      </c>
      <c r="AZ99" s="18">
        <f t="shared" si="232"/>
        <v>1.2313866958392428</v>
      </c>
      <c r="BA99" s="18">
        <f t="shared" si="233"/>
        <v>3.4053552110489438</v>
      </c>
      <c r="BB99" s="18">
        <f t="shared" si="234"/>
        <v>4.2016012514817902</v>
      </c>
      <c r="BD99" t="str">
        <f t="shared" si="259"/>
        <v>61 Caring personal service occupations</v>
      </c>
      <c r="BE99" s="18">
        <f t="shared" si="235"/>
        <v>2.2305670121267163</v>
      </c>
      <c r="BF99" s="18">
        <f t="shared" si="235"/>
        <v>-0.30415291572143399</v>
      </c>
      <c r="BG99" s="18">
        <f t="shared" si="235"/>
        <v>1.4457724114068871</v>
      </c>
      <c r="BH99" s="18">
        <f t="shared" si="235"/>
        <v>1.53055471919743</v>
      </c>
      <c r="BI99" s="18">
        <f t="shared" si="236"/>
        <v>1.3884308010298829</v>
      </c>
      <c r="BK99" s="18">
        <f t="shared" si="237"/>
        <v>1.5022860799700277</v>
      </c>
      <c r="BL99" s="18">
        <f t="shared" si="238"/>
        <v>3.3426312266750413</v>
      </c>
      <c r="BM99" s="18">
        <f t="shared" si="239"/>
        <v>4.3285477805563133</v>
      </c>
      <c r="BO99" t="str">
        <f t="shared" si="260"/>
        <v>61 Caring personal service occupations</v>
      </c>
      <c r="BP99" s="18">
        <f t="shared" si="240"/>
        <v>-0.68789178225917569</v>
      </c>
      <c r="BQ99" s="18">
        <f t="shared" si="240"/>
        <v>-9.1473675305131614</v>
      </c>
      <c r="BR99" s="18">
        <f t="shared" si="240"/>
        <v>0.45478632133071351</v>
      </c>
      <c r="BS99" s="18">
        <f t="shared" si="240"/>
        <v>-1.4609033935321203</v>
      </c>
      <c r="BT99" s="18">
        <f t="shared" si="241"/>
        <v>-1.3681275012156435</v>
      </c>
      <c r="BV99" s="18">
        <f t="shared" si="242"/>
        <v>-0.82643411646392551</v>
      </c>
      <c r="BW99" s="18">
        <f t="shared" si="243"/>
        <v>2.5256071977190597</v>
      </c>
      <c r="BX99" s="18">
        <f t="shared" si="244"/>
        <v>1.9534820459570668</v>
      </c>
      <c r="BZ99" t="str">
        <f t="shared" si="261"/>
        <v>61 Caring personal service occupations</v>
      </c>
      <c r="CA99" s="18">
        <f t="shared" si="245"/>
        <v>-11.813846575207332</v>
      </c>
      <c r="CB99" s="18">
        <f t="shared" si="245"/>
        <v>-16.421757113415314</v>
      </c>
      <c r="CC99" s="18">
        <f t="shared" si="245"/>
        <v>-3.8698989055492405</v>
      </c>
      <c r="CD99" s="18">
        <f t="shared" si="245"/>
        <v>-1.6656798189978783</v>
      </c>
      <c r="CE99" s="18">
        <f t="shared" si="246"/>
        <v>-3.347055480267469</v>
      </c>
      <c r="CG99" s="18">
        <f t="shared" si="247"/>
        <v>-2.4059787868871085</v>
      </c>
      <c r="CH99" s="18">
        <f t="shared" si="248"/>
        <v>1.5464729209240913</v>
      </c>
      <c r="CI99" s="18">
        <f t="shared" si="249"/>
        <v>-0.32162006983437186</v>
      </c>
      <c r="CK99" t="str">
        <f t="shared" si="262"/>
        <v>61 Caring personal service occupations</v>
      </c>
      <c r="CL99" s="18">
        <f t="shared" si="250"/>
        <v>-3.9264435093542827</v>
      </c>
      <c r="CM99" s="18">
        <f t="shared" si="250"/>
        <v>-2.348059364960875</v>
      </c>
      <c r="CN99" s="18">
        <f t="shared" si="250"/>
        <v>5.2672819973934137</v>
      </c>
      <c r="CO99" s="18">
        <f t="shared" si="250"/>
        <v>2.5045044129866856</v>
      </c>
      <c r="CP99" s="18">
        <f t="shared" si="251"/>
        <v>3.0471747754104106</v>
      </c>
      <c r="CR99" s="18">
        <f t="shared" si="252"/>
        <v>3.4172781555211751</v>
      </c>
      <c r="CS99" s="18">
        <f t="shared" si="253"/>
        <v>2.0396550510178857</v>
      </c>
      <c r="CT99" s="18">
        <f t="shared" si="254"/>
        <v>4.7611613963409072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9.0289966810174427</v>
      </c>
      <c r="C100" s="18">
        <f t="shared" si="210"/>
        <v>7.5928267530231963</v>
      </c>
      <c r="D100" s="18">
        <f t="shared" si="210"/>
        <v>3.877399842408491</v>
      </c>
      <c r="E100" s="18">
        <f t="shared" si="210"/>
        <v>3.0230453706959093</v>
      </c>
      <c r="F100" s="18">
        <f t="shared" si="211"/>
        <v>3.5698343212466233</v>
      </c>
      <c r="H100" s="18">
        <f t="shared" si="212"/>
        <v>3.3070465757604195</v>
      </c>
      <c r="I100" s="18">
        <f t="shared" si="213"/>
        <v>3.7600620737563872</v>
      </c>
      <c r="J100" s="18">
        <f t="shared" si="214"/>
        <v>5.9174695546339695</v>
      </c>
      <c r="L100" t="str">
        <f t="shared" si="255"/>
        <v>62 Leisure, travel and related personal service occupations</v>
      </c>
      <c r="M100" s="18">
        <f t="shared" si="215"/>
        <v>7.3432795050852651</v>
      </c>
      <c r="N100" s="18">
        <f t="shared" si="215"/>
        <v>-2.5261518322051146</v>
      </c>
      <c r="O100" s="18">
        <f t="shared" si="215"/>
        <v>4.3697875940811093</v>
      </c>
      <c r="P100" s="18">
        <f t="shared" si="215"/>
        <v>2.9584705251123999</v>
      </c>
      <c r="Q100" s="18">
        <f t="shared" si="216"/>
        <v>3.0442905159536515</v>
      </c>
      <c r="S100" s="18">
        <f t="shared" si="217"/>
        <v>3.4267762340950636</v>
      </c>
      <c r="T100" s="18">
        <f t="shared" si="218"/>
        <v>3.8607923119635457</v>
      </c>
      <c r="U100" s="18">
        <f t="shared" si="219"/>
        <v>6.0769231964959314</v>
      </c>
      <c r="W100" t="str">
        <f t="shared" si="256"/>
        <v>62 Leisure, travel and related personal service occupations</v>
      </c>
      <c r="X100" s="18">
        <f t="shared" si="220"/>
        <v>6.7021133547411793</v>
      </c>
      <c r="Y100" s="18">
        <f t="shared" si="220"/>
        <v>-8.1269626896770966</v>
      </c>
      <c r="Z100" s="18">
        <f t="shared" si="220"/>
        <v>3.9463620251735554</v>
      </c>
      <c r="AA100" s="18">
        <f t="shared" si="220"/>
        <v>2.8989618500017134</v>
      </c>
      <c r="AB100" s="18">
        <f t="shared" si="221"/>
        <v>2.4964986457931548</v>
      </c>
      <c r="AD100" s="18">
        <f t="shared" si="222"/>
        <v>3.2469172953187186</v>
      </c>
      <c r="AE100" s="18">
        <f t="shared" si="223"/>
        <v>4.00745075617297</v>
      </c>
      <c r="AF100" s="18">
        <f t="shared" si="224"/>
        <v>6.0624356288608627</v>
      </c>
      <c r="AH100" t="str">
        <f t="shared" si="257"/>
        <v>62 Leisure, travel and related personal service occupations</v>
      </c>
      <c r="AI100" s="18">
        <f t="shared" si="225"/>
        <v>5.9427800554995747</v>
      </c>
      <c r="AJ100" s="18">
        <f t="shared" si="225"/>
        <v>-5.7248201023168743</v>
      </c>
      <c r="AK100" s="18">
        <f t="shared" si="225"/>
        <v>2.3284792710006164</v>
      </c>
      <c r="AL100" s="18">
        <f t="shared" si="225"/>
        <v>2.8172427423432289</v>
      </c>
      <c r="AM100" s="18">
        <f t="shared" si="226"/>
        <v>2.1092223919874531</v>
      </c>
      <c r="AO100" s="18">
        <f t="shared" si="227"/>
        <v>2.6540627412334761</v>
      </c>
      <c r="AP100" s="18">
        <f t="shared" si="228"/>
        <v>3.8016830120805922</v>
      </c>
      <c r="AQ100" s="18">
        <f t="shared" si="229"/>
        <v>5.4966370979052881</v>
      </c>
      <c r="AS100" t="str">
        <f t="shared" si="258"/>
        <v>62 Leisure, travel and related personal service occupations</v>
      </c>
      <c r="AT100" s="18">
        <f t="shared" si="230"/>
        <v>6.3495791645313604</v>
      </c>
      <c r="AU100" s="18">
        <f t="shared" si="230"/>
        <v>1.9172640935498864</v>
      </c>
      <c r="AV100" s="18">
        <f t="shared" si="230"/>
        <v>3.1098567525836396</v>
      </c>
      <c r="AW100" s="18">
        <f t="shared" si="230"/>
        <v>3.2691041287505884</v>
      </c>
      <c r="AX100" s="18">
        <f t="shared" si="231"/>
        <v>3.1343410388319448</v>
      </c>
      <c r="AZ100" s="18">
        <f t="shared" si="232"/>
        <v>3.2159943611453246</v>
      </c>
      <c r="BA100" s="18">
        <f t="shared" si="233"/>
        <v>4.0236093661665473</v>
      </c>
      <c r="BB100" s="18">
        <f t="shared" si="234"/>
        <v>6.05355750414176</v>
      </c>
      <c r="BD100" t="str">
        <f t="shared" si="259"/>
        <v>62 Leisure, travel and related personal service occupations</v>
      </c>
      <c r="BE100" s="18">
        <f t="shared" si="235"/>
        <v>-0.33585980612098609</v>
      </c>
      <c r="BF100" s="18">
        <f t="shared" si="235"/>
        <v>0.78005438165202889</v>
      </c>
      <c r="BG100" s="18">
        <f t="shared" si="235"/>
        <v>-1.009338731217635</v>
      </c>
      <c r="BH100" s="18">
        <f t="shared" si="235"/>
        <v>-0.71187112046647849</v>
      </c>
      <c r="BI100" s="18">
        <f t="shared" si="236"/>
        <v>-0.71241755731397127</v>
      </c>
      <c r="BK100" s="18">
        <f t="shared" si="237"/>
        <v>-0.81112617965438671</v>
      </c>
      <c r="BL100" s="18">
        <f t="shared" si="238"/>
        <v>2.4196922030691237</v>
      </c>
      <c r="BM100" s="18">
        <f t="shared" si="239"/>
        <v>1.8494265371232554</v>
      </c>
      <c r="BO100" t="str">
        <f t="shared" si="260"/>
        <v>62 Leisure, travel and related personal service occupations</v>
      </c>
      <c r="BP100" s="18">
        <f t="shared" si="240"/>
        <v>-1.2526129368561123</v>
      </c>
      <c r="BQ100" s="18">
        <f t="shared" si="240"/>
        <v>-7.0475146848796522</v>
      </c>
      <c r="BR100" s="18">
        <f t="shared" si="240"/>
        <v>-1.767793815273877</v>
      </c>
      <c r="BS100" s="18">
        <f t="shared" si="240"/>
        <v>-2.0245365644374957</v>
      </c>
      <c r="BT100" s="18">
        <f t="shared" si="241"/>
        <v>-2.2663800222429642</v>
      </c>
      <c r="BV100" s="18">
        <f t="shared" si="242"/>
        <v>-1.9390302937722037</v>
      </c>
      <c r="BW100" s="18">
        <f t="shared" si="243"/>
        <v>2.2108167392704603</v>
      </c>
      <c r="BX100" s="18">
        <f t="shared" si="244"/>
        <v>0.84005264962669912</v>
      </c>
      <c r="BZ100" t="str">
        <f t="shared" si="261"/>
        <v>62 Leisure, travel and related personal service occupations</v>
      </c>
      <c r="CA100" s="18">
        <f t="shared" si="245"/>
        <v>0.35028405204551305</v>
      </c>
      <c r="CB100" s="18">
        <f t="shared" si="245"/>
        <v>-15.843817346205268</v>
      </c>
      <c r="CC100" s="18">
        <f t="shared" si="245"/>
        <v>-0.20887271351504033</v>
      </c>
      <c r="CD100" s="18">
        <f t="shared" si="245"/>
        <v>-2.9484668274963766</v>
      </c>
      <c r="CE100" s="18">
        <f t="shared" si="246"/>
        <v>-2.9689782095538297</v>
      </c>
      <c r="CG100" s="18">
        <f t="shared" si="247"/>
        <v>-2.0437291791455481</v>
      </c>
      <c r="CH100" s="18">
        <f t="shared" si="248"/>
        <v>2.1587891314794438</v>
      </c>
      <c r="CI100" s="18">
        <f t="shared" si="249"/>
        <v>0.70590894358373291</v>
      </c>
      <c r="CK100" t="str">
        <f t="shared" si="262"/>
        <v>62 Leisure, travel and related personal service occupations</v>
      </c>
      <c r="CL100" s="18">
        <f t="shared" si="250"/>
        <v>1.3044493235595089</v>
      </c>
      <c r="CM100" s="18">
        <f t="shared" si="250"/>
        <v>-12.164942100883437</v>
      </c>
      <c r="CN100" s="18">
        <f t="shared" si="250"/>
        <v>-1.8522024501700263</v>
      </c>
      <c r="CO100" s="18">
        <f t="shared" si="250"/>
        <v>-0.16604922928656896</v>
      </c>
      <c r="CP100" s="18">
        <f t="shared" si="251"/>
        <v>-1.4876160325916654</v>
      </c>
      <c r="CR100" s="18">
        <f t="shared" si="252"/>
        <v>-0.73129460039661476</v>
      </c>
      <c r="CS100" s="18">
        <f t="shared" si="253"/>
        <v>1.5963008256060673</v>
      </c>
      <c r="CT100" s="18">
        <f t="shared" si="254"/>
        <v>1.0169249942386882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0.3361721668702522</v>
      </c>
      <c r="C101" s="18">
        <f t="shared" si="210"/>
        <v>11.761190815449861</v>
      </c>
      <c r="D101" s="18">
        <f t="shared" si="210"/>
        <v>2.0486779503955832</v>
      </c>
      <c r="E101" s="18">
        <f t="shared" si="210"/>
        <v>3.3264304108327369</v>
      </c>
      <c r="F101" s="18">
        <f t="shared" si="211"/>
        <v>3.4314557620727548</v>
      </c>
      <c r="H101" s="18">
        <f t="shared" si="212"/>
        <v>2.8987451057773672</v>
      </c>
      <c r="I101" s="18">
        <f t="shared" si="213"/>
        <v>3.5513845985915893</v>
      </c>
      <c r="J101" s="18">
        <f t="shared" si="214"/>
        <v>5.470148455854229</v>
      </c>
      <c r="L101" t="str">
        <f t="shared" si="255"/>
        <v>63 Community and civil enforcement occupations</v>
      </c>
      <c r="M101" s="18">
        <f t="shared" si="215"/>
        <v>-1.0165836241036397</v>
      </c>
      <c r="N101" s="18">
        <f t="shared" si="215"/>
        <v>47.188546622568197</v>
      </c>
      <c r="O101" s="18">
        <f t="shared" si="215"/>
        <v>-1.9553494153687345</v>
      </c>
      <c r="P101" s="18">
        <f t="shared" si="215"/>
        <v>3.7239812900126568</v>
      </c>
      <c r="Q101" s="18">
        <f t="shared" si="216"/>
        <v>4.1685411730084221</v>
      </c>
      <c r="S101" s="18">
        <f t="shared" si="217"/>
        <v>1.7952280873611892</v>
      </c>
      <c r="T101" s="18">
        <f t="shared" si="218"/>
        <v>3.009991937100831</v>
      </c>
      <c r="U101" s="18">
        <f t="shared" si="219"/>
        <v>4.2468522880064086</v>
      </c>
      <c r="W101" t="str">
        <f t="shared" si="256"/>
        <v>63 Community and civil enforcement occupations</v>
      </c>
      <c r="X101" s="18">
        <f t="shared" si="220"/>
        <v>1.448224344434812</v>
      </c>
      <c r="Y101" s="18">
        <f t="shared" si="220"/>
        <v>8.7687019329357732</v>
      </c>
      <c r="Z101" s="18">
        <f t="shared" si="220"/>
        <v>2.0216125357344961</v>
      </c>
      <c r="AA101" s="18">
        <f t="shared" si="220"/>
        <v>1.9562154994221537</v>
      </c>
      <c r="AB101" s="18">
        <f t="shared" si="221"/>
        <v>2.3897235920314008</v>
      </c>
      <c r="AD101" s="18">
        <f t="shared" si="222"/>
        <v>1.9780098523923151</v>
      </c>
      <c r="AE101" s="18">
        <f t="shared" si="223"/>
        <v>3.7732509275115955</v>
      </c>
      <c r="AF101" s="18">
        <f t="shared" si="224"/>
        <v>5.0185969622856152</v>
      </c>
      <c r="AH101" t="str">
        <f t="shared" si="257"/>
        <v>63 Community and civil enforcement occupations</v>
      </c>
      <c r="AI101" s="18">
        <f t="shared" si="225"/>
        <v>-0.9174039327685124</v>
      </c>
      <c r="AJ101" s="18">
        <f t="shared" si="225"/>
        <v>28.730480609529209</v>
      </c>
      <c r="AK101" s="18">
        <f t="shared" si="225"/>
        <v>-2.6014369051071573</v>
      </c>
      <c r="AL101" s="18">
        <f t="shared" si="225"/>
        <v>1.7629672119634066</v>
      </c>
      <c r="AM101" s="18">
        <f t="shared" si="226"/>
        <v>1.864148640638974</v>
      </c>
      <c r="AO101" s="18">
        <f t="shared" si="227"/>
        <v>0.28685785650544027</v>
      </c>
      <c r="AP101" s="18">
        <f t="shared" si="228"/>
        <v>3.004359923877109</v>
      </c>
      <c r="AQ101" s="18">
        <f t="shared" si="229"/>
        <v>3.1952516163610944</v>
      </c>
      <c r="AS101" t="str">
        <f t="shared" si="258"/>
        <v>63 Community and civil enforcement occupations</v>
      </c>
      <c r="AT101" s="18">
        <f t="shared" si="230"/>
        <v>-3.2268084427892196</v>
      </c>
      <c r="AU101" s="18">
        <f t="shared" si="230"/>
        <v>23.21050842690331</v>
      </c>
      <c r="AV101" s="18">
        <f t="shared" si="230"/>
        <v>-3.8440501429472529</v>
      </c>
      <c r="AW101" s="18">
        <f t="shared" si="230"/>
        <v>0.67828445291502337</v>
      </c>
      <c r="AX101" s="18">
        <f t="shared" si="231"/>
        <v>0.50332135310757753</v>
      </c>
      <c r="AZ101" s="18">
        <f t="shared" si="232"/>
        <v>-0.85231191136149187</v>
      </c>
      <c r="BA101" s="18">
        <f t="shared" si="233"/>
        <v>2.7845711479416391</v>
      </c>
      <c r="BB101" s="18">
        <f t="shared" si="234"/>
        <v>2.2162226246679628</v>
      </c>
      <c r="BD101" t="str">
        <f t="shared" si="259"/>
        <v>63 Community and civil enforcement occupations</v>
      </c>
      <c r="BE101" s="18">
        <f t="shared" si="235"/>
        <v>-10.651449674492996</v>
      </c>
      <c r="BF101" s="18">
        <f t="shared" si="235"/>
        <v>53.021214202042223</v>
      </c>
      <c r="BG101" s="18">
        <f t="shared" si="235"/>
        <v>-8.1522552661548069</v>
      </c>
      <c r="BH101" s="18">
        <f t="shared" si="235"/>
        <v>0.47241997066356234</v>
      </c>
      <c r="BI101" s="18">
        <f t="shared" si="236"/>
        <v>0.29636012808802459</v>
      </c>
      <c r="BK101" s="18">
        <f t="shared" si="237"/>
        <v>-2.4888958428014418</v>
      </c>
      <c r="BL101" s="18">
        <f t="shared" si="238"/>
        <v>1.5326920122770371</v>
      </c>
      <c r="BM101" s="18">
        <f t="shared" si="239"/>
        <v>-0.40123470325790223</v>
      </c>
      <c r="BO101" t="str">
        <f t="shared" si="260"/>
        <v>63 Community and civil enforcement occupations</v>
      </c>
      <c r="BP101" s="18">
        <f t="shared" si="240"/>
        <v>-4.2939604945323335</v>
      </c>
      <c r="BQ101" s="18">
        <f t="shared" si="240"/>
        <v>21.044056432537172</v>
      </c>
      <c r="BR101" s="18">
        <f t="shared" si="240"/>
        <v>-5.6451986453484366</v>
      </c>
      <c r="BS101" s="18">
        <f t="shared" si="240"/>
        <v>-0.71593025812832778</v>
      </c>
      <c r="BT101" s="18">
        <f t="shared" si="241"/>
        <v>-1.0655713282784474</v>
      </c>
      <c r="BV101" s="18">
        <f t="shared" si="242"/>
        <v>-2.3869876124977152</v>
      </c>
      <c r="BW101" s="18">
        <f t="shared" si="243"/>
        <v>1.8220994281377134</v>
      </c>
      <c r="BX101" s="18">
        <f t="shared" si="244"/>
        <v>4.7144019874401089E-2</v>
      </c>
      <c r="BZ101" t="str">
        <f t="shared" si="261"/>
        <v>63 Community and civil enforcement occupations</v>
      </c>
      <c r="CA101" s="18">
        <f t="shared" si="245"/>
        <v>-5.2353393461714637</v>
      </c>
      <c r="CB101" s="18">
        <f t="shared" si="245"/>
        <v>19.039208425195795</v>
      </c>
      <c r="CC101" s="18">
        <f t="shared" si="245"/>
        <v>-3.1973057742267552</v>
      </c>
      <c r="CD101" s="18">
        <f t="shared" si="245"/>
        <v>-1.7444269360578191</v>
      </c>
      <c r="CE101" s="18">
        <f t="shared" si="246"/>
        <v>-1.0208547663259182</v>
      </c>
      <c r="CG101" s="18">
        <f t="shared" si="247"/>
        <v>-2.23112672337622</v>
      </c>
      <c r="CH101" s="18">
        <f t="shared" si="248"/>
        <v>1.89773196686287</v>
      </c>
      <c r="CI101" s="18">
        <f t="shared" si="249"/>
        <v>0.25304661638707593</v>
      </c>
      <c r="CK101" t="str">
        <f t="shared" si="262"/>
        <v>63 Community and civil enforcement occupations</v>
      </c>
      <c r="CL101" s="18">
        <f t="shared" si="250"/>
        <v>-7.7444179618496589</v>
      </c>
      <c r="CM101" s="18">
        <f t="shared" si="250"/>
        <v>35.400725322683499</v>
      </c>
      <c r="CN101" s="18">
        <f t="shared" si="250"/>
        <v>-10.920190895821257</v>
      </c>
      <c r="CO101" s="18">
        <f t="shared" si="250"/>
        <v>-1.8918544240308699</v>
      </c>
      <c r="CP101" s="18">
        <f t="shared" si="251"/>
        <v>-2.8712045199346559</v>
      </c>
      <c r="CR101" s="18">
        <f t="shared" si="252"/>
        <v>-4.9986440980270945</v>
      </c>
      <c r="CS101" s="18">
        <f t="shared" si="253"/>
        <v>0.85547901532081472</v>
      </c>
      <c r="CT101" s="18">
        <f t="shared" si="254"/>
        <v>-3.3515106520586979</v>
      </c>
    </row>
    <row r="102" spans="1:98" x14ac:dyDescent="0.2">
      <c r="A102" t="str">
        <f t="shared" si="209"/>
        <v>71 Sales occupations</v>
      </c>
      <c r="B102" s="18">
        <f t="shared" si="210"/>
        <v>4.0807255013351362</v>
      </c>
      <c r="C102" s="18">
        <f t="shared" si="210"/>
        <v>-7.8706907615742505</v>
      </c>
      <c r="D102" s="18">
        <f t="shared" si="210"/>
        <v>1.8293483199898652</v>
      </c>
      <c r="E102" s="18">
        <f t="shared" si="210"/>
        <v>2.4394201741271715</v>
      </c>
      <c r="F102" s="18">
        <f t="shared" si="211"/>
        <v>1.572726329112939</v>
      </c>
      <c r="H102" s="18">
        <f t="shared" si="212"/>
        <v>2.2356578543771155</v>
      </c>
      <c r="I102" s="18">
        <f t="shared" si="213"/>
        <v>2.9742935273420423</v>
      </c>
      <c r="J102" s="18">
        <f t="shared" si="214"/>
        <v>4.5363943803593765</v>
      </c>
      <c r="L102" t="str">
        <f t="shared" si="255"/>
        <v>71 Sales occupations</v>
      </c>
      <c r="M102" s="18">
        <f t="shared" si="215"/>
        <v>4.4225987624471275</v>
      </c>
      <c r="N102" s="18">
        <f t="shared" si="215"/>
        <v>9.4602019301503137</v>
      </c>
      <c r="O102" s="18">
        <f t="shared" si="215"/>
        <v>2.5476247858284617</v>
      </c>
      <c r="P102" s="18">
        <f t="shared" si="215"/>
        <v>3.3759203270471216</v>
      </c>
      <c r="Q102" s="18">
        <f t="shared" si="216"/>
        <v>3.485591227844842</v>
      </c>
      <c r="S102" s="18">
        <f t="shared" si="217"/>
        <v>3.099081103654866</v>
      </c>
      <c r="T102" s="18">
        <f t="shared" si="218"/>
        <v>3.2171445900184947</v>
      </c>
      <c r="U102" s="18">
        <f t="shared" si="219"/>
        <v>5.360383701696958</v>
      </c>
      <c r="W102" t="str">
        <f t="shared" si="256"/>
        <v>71 Sales occupations</v>
      </c>
      <c r="X102" s="18">
        <f t="shared" si="220"/>
        <v>2.5617415991903592</v>
      </c>
      <c r="Y102" s="18">
        <f t="shared" si="220"/>
        <v>1.873524569397067</v>
      </c>
      <c r="Z102" s="18">
        <f t="shared" si="220"/>
        <v>1.1363227291350197</v>
      </c>
      <c r="AA102" s="18">
        <f t="shared" si="220"/>
        <v>2.2567111525068739</v>
      </c>
      <c r="AB102" s="18">
        <f t="shared" si="221"/>
        <v>1.8813540316095612</v>
      </c>
      <c r="AD102" s="18">
        <f t="shared" si="222"/>
        <v>1.8818760171514404</v>
      </c>
      <c r="AE102" s="18">
        <f t="shared" si="223"/>
        <v>3.1913440420573425</v>
      </c>
      <c r="AF102" s="18">
        <f t="shared" si="224"/>
        <v>4.4615466648372459</v>
      </c>
      <c r="AH102" t="str">
        <f t="shared" si="257"/>
        <v>71 Sales occupations</v>
      </c>
      <c r="AI102" s="18">
        <f t="shared" si="225"/>
        <v>0.63344977447949979</v>
      </c>
      <c r="AJ102" s="18">
        <f t="shared" si="225"/>
        <v>2.2865217206637034</v>
      </c>
      <c r="AK102" s="18">
        <f t="shared" si="225"/>
        <v>-0.16696689791123598</v>
      </c>
      <c r="AL102" s="18">
        <f t="shared" si="225"/>
        <v>1.5655191393601608</v>
      </c>
      <c r="AM102" s="18">
        <f t="shared" si="226"/>
        <v>1.0655844247536406</v>
      </c>
      <c r="AO102" s="18">
        <f t="shared" si="227"/>
        <v>0.98470871466944665</v>
      </c>
      <c r="AP102" s="18">
        <f t="shared" si="228"/>
        <v>2.9596644165050368</v>
      </c>
      <c r="AQ102" s="18">
        <f t="shared" si="229"/>
        <v>3.6299335334533334</v>
      </c>
      <c r="AS102" t="str">
        <f t="shared" si="258"/>
        <v>71 Sales occupations</v>
      </c>
      <c r="AT102" s="18">
        <f t="shared" si="230"/>
        <v>0.1835343851007698</v>
      </c>
      <c r="AU102" s="18">
        <f t="shared" si="230"/>
        <v>1.1779988532799601</v>
      </c>
      <c r="AV102" s="18">
        <f t="shared" si="230"/>
        <v>-0.79152439551003484</v>
      </c>
      <c r="AW102" s="18">
        <f t="shared" si="230"/>
        <v>1.516300452596786</v>
      </c>
      <c r="AX102" s="18">
        <f t="shared" si="231"/>
        <v>0.76837079351312898</v>
      </c>
      <c r="AZ102" s="18">
        <f t="shared" si="232"/>
        <v>0.74112129649157588</v>
      </c>
      <c r="BA102" s="18">
        <f t="shared" si="233"/>
        <v>2.5453728862414593</v>
      </c>
      <c r="BB102" s="18">
        <f t="shared" si="234"/>
        <v>3.074993026423356</v>
      </c>
      <c r="BD102" t="str">
        <f t="shared" si="259"/>
        <v>71 Sales occupations</v>
      </c>
      <c r="BE102" s="18">
        <f t="shared" si="235"/>
        <v>-1.921889079630934</v>
      </c>
      <c r="BF102" s="18">
        <f t="shared" si="235"/>
        <v>8.6566561057936262</v>
      </c>
      <c r="BG102" s="18">
        <f t="shared" si="235"/>
        <v>-1.3397184286426889</v>
      </c>
      <c r="BH102" s="18">
        <f t="shared" si="235"/>
        <v>0.34500140936259971</v>
      </c>
      <c r="BI102" s="18">
        <f t="shared" si="236"/>
        <v>0.31314467720948702</v>
      </c>
      <c r="BK102" s="18">
        <f t="shared" si="237"/>
        <v>-0.21974431904101532</v>
      </c>
      <c r="BL102" s="18">
        <f t="shared" si="238"/>
        <v>2.3554095752960968</v>
      </c>
      <c r="BM102" s="18">
        <f t="shared" si="239"/>
        <v>2.1975095841641146</v>
      </c>
      <c r="BO102" t="str">
        <f t="shared" si="260"/>
        <v>71 Sales occupations</v>
      </c>
      <c r="BP102" s="18">
        <f t="shared" si="240"/>
        <v>-3.1348139758497151</v>
      </c>
      <c r="BQ102" s="18">
        <f t="shared" si="240"/>
        <v>-5.3767683139213869</v>
      </c>
      <c r="BR102" s="18">
        <f t="shared" si="240"/>
        <v>-2.6367453253284046</v>
      </c>
      <c r="BS102" s="18">
        <f t="shared" si="240"/>
        <v>-2.383567092663208</v>
      </c>
      <c r="BT102" s="18">
        <f t="shared" si="241"/>
        <v>-2.6524203715128758</v>
      </c>
      <c r="BV102" s="18">
        <f t="shared" si="242"/>
        <v>-2.468032902608186</v>
      </c>
      <c r="BW102" s="18">
        <f t="shared" si="243"/>
        <v>2.0154992161178775</v>
      </c>
      <c r="BX102" s="18">
        <f t="shared" si="244"/>
        <v>0.23819820713155693</v>
      </c>
      <c r="BZ102" t="str">
        <f t="shared" si="261"/>
        <v>71 Sales occupations</v>
      </c>
      <c r="CA102" s="18">
        <f t="shared" si="245"/>
        <v>-2.4214785350534229</v>
      </c>
      <c r="CB102" s="18">
        <f t="shared" si="245"/>
        <v>-13.21513440842368</v>
      </c>
      <c r="CC102" s="18">
        <f t="shared" si="245"/>
        <v>-3.9394877378467363</v>
      </c>
      <c r="CD102" s="18">
        <f t="shared" si="245"/>
        <v>-8.4280515417355932</v>
      </c>
      <c r="CE102" s="18">
        <f t="shared" si="246"/>
        <v>-7.3597827421616131</v>
      </c>
      <c r="CG102" s="18">
        <f t="shared" si="247"/>
        <v>-6.9556650164401272</v>
      </c>
      <c r="CH102" s="18">
        <f t="shared" si="248"/>
        <v>1.3628285971878151</v>
      </c>
      <c r="CI102" s="18">
        <f t="shared" si="249"/>
        <v>-3.7432781727196662</v>
      </c>
      <c r="CK102" t="str">
        <f t="shared" si="262"/>
        <v>71 Sales occupations</v>
      </c>
      <c r="CL102" s="18">
        <f t="shared" si="250"/>
        <v>-1.2400359802143601</v>
      </c>
      <c r="CM102" s="18">
        <f t="shared" si="250"/>
        <v>-11.962273927406365</v>
      </c>
      <c r="CN102" s="18">
        <f t="shared" si="250"/>
        <v>-2.7977545247743874</v>
      </c>
      <c r="CO102" s="18">
        <f t="shared" si="250"/>
        <v>-2.3456722401625107</v>
      </c>
      <c r="CP102" s="18">
        <f t="shared" si="251"/>
        <v>-3.1169442450532436</v>
      </c>
      <c r="CR102" s="18">
        <f t="shared" si="252"/>
        <v>-2.4965994767286448</v>
      </c>
      <c r="CS102" s="18">
        <f t="shared" si="253"/>
        <v>1.2165311363535602</v>
      </c>
      <c r="CT102" s="18">
        <f t="shared" si="254"/>
        <v>-0.82424868385780892</v>
      </c>
    </row>
    <row r="103" spans="1:98" x14ac:dyDescent="0.2">
      <c r="A103" t="str">
        <f t="shared" si="209"/>
        <v>72 Customer service occupations</v>
      </c>
      <c r="B103" s="18">
        <f t="shared" si="210"/>
        <v>4.138454161372751</v>
      </c>
      <c r="C103" s="18">
        <f t="shared" si="210"/>
        <v>16.314144652185437</v>
      </c>
      <c r="D103" s="18">
        <f t="shared" si="210"/>
        <v>8.2772126945839695</v>
      </c>
      <c r="E103" s="18">
        <f t="shared" si="210"/>
        <v>3.4400238041292885</v>
      </c>
      <c r="F103" s="18">
        <f t="shared" si="211"/>
        <v>5.700063736836225</v>
      </c>
      <c r="H103" s="18">
        <f t="shared" si="212"/>
        <v>5.0279197628807948</v>
      </c>
      <c r="I103" s="18">
        <f t="shared" si="213"/>
        <v>3.7827106984192005</v>
      </c>
      <c r="J103" s="18">
        <f t="shared" si="214"/>
        <v>7.1877691030004076</v>
      </c>
      <c r="L103" t="str">
        <f t="shared" si="255"/>
        <v>72 Customer service occupations</v>
      </c>
      <c r="M103" s="18">
        <f t="shared" si="215"/>
        <v>6.9026230559529944</v>
      </c>
      <c r="N103" s="18">
        <f t="shared" si="215"/>
        <v>5.2262446461723844</v>
      </c>
      <c r="O103" s="18">
        <f t="shared" si="215"/>
        <v>8.6766385666091637</v>
      </c>
      <c r="P103" s="18">
        <f t="shared" si="215"/>
        <v>3.4894125095295436</v>
      </c>
      <c r="Q103" s="18">
        <f t="shared" si="216"/>
        <v>5.1926187638036136</v>
      </c>
      <c r="S103" s="18">
        <f t="shared" si="217"/>
        <v>5.190377420409642</v>
      </c>
      <c r="T103" s="18">
        <f t="shared" si="218"/>
        <v>4.0839193665240581</v>
      </c>
      <c r="U103" s="18">
        <f t="shared" si="219"/>
        <v>7.5004346914313791</v>
      </c>
      <c r="W103" t="str">
        <f t="shared" si="256"/>
        <v>72 Customer service occupations</v>
      </c>
      <c r="X103" s="18">
        <f t="shared" si="220"/>
        <v>4.3241960112902156</v>
      </c>
      <c r="Y103" s="18">
        <f t="shared" si="220"/>
        <v>3.6254337182571206</v>
      </c>
      <c r="Z103" s="18">
        <f t="shared" si="220"/>
        <v>6.3910301597708719</v>
      </c>
      <c r="AA103" s="18">
        <f t="shared" si="220"/>
        <v>2.7964779462406497</v>
      </c>
      <c r="AB103" s="18">
        <f t="shared" si="221"/>
        <v>3.9587050976552352</v>
      </c>
      <c r="AD103" s="18">
        <f t="shared" si="222"/>
        <v>3.9809612613845191</v>
      </c>
      <c r="AE103" s="18">
        <f t="shared" si="223"/>
        <v>3.8222000581731308</v>
      </c>
      <c r="AF103" s="18">
        <f t="shared" si="224"/>
        <v>6.4431163235141087</v>
      </c>
      <c r="AH103" t="str">
        <f t="shared" si="257"/>
        <v>72 Customer service occupations</v>
      </c>
      <c r="AI103" s="18">
        <f t="shared" si="225"/>
        <v>5.6044429452132949</v>
      </c>
      <c r="AJ103" s="18">
        <f t="shared" si="225"/>
        <v>10.881527948848069</v>
      </c>
      <c r="AK103" s="18">
        <f t="shared" si="225"/>
        <v>6.4807440851943676</v>
      </c>
      <c r="AL103" s="18">
        <f t="shared" si="225"/>
        <v>2.4823648758006467</v>
      </c>
      <c r="AM103" s="18">
        <f t="shared" si="226"/>
        <v>4.2273326048573701</v>
      </c>
      <c r="AO103" s="18">
        <f t="shared" si="227"/>
        <v>3.798191039974852</v>
      </c>
      <c r="AP103" s="18">
        <f t="shared" si="228"/>
        <v>3.9604222673369049</v>
      </c>
      <c r="AQ103" s="18">
        <f t="shared" si="229"/>
        <v>6.4113618385098103</v>
      </c>
      <c r="AS103" t="str">
        <f t="shared" si="258"/>
        <v>72 Customer service occupations</v>
      </c>
      <c r="AT103" s="18">
        <f t="shared" si="230"/>
        <v>3.4993106173032862</v>
      </c>
      <c r="AU103" s="18">
        <f t="shared" si="230"/>
        <v>2.6116466643617109</v>
      </c>
      <c r="AV103" s="18">
        <f t="shared" si="230"/>
        <v>5.1368962723393308</v>
      </c>
      <c r="AW103" s="18">
        <f t="shared" si="230"/>
        <v>1.7768641210745173</v>
      </c>
      <c r="AX103" s="18">
        <f t="shared" si="231"/>
        <v>2.8676792628374415</v>
      </c>
      <c r="AZ103" s="18">
        <f t="shared" si="232"/>
        <v>2.8847707995281802</v>
      </c>
      <c r="BA103" s="18">
        <f t="shared" si="233"/>
        <v>3.4908062464915401</v>
      </c>
      <c r="BB103" s="18">
        <f t="shared" si="234"/>
        <v>5.4133970584044899</v>
      </c>
      <c r="BD103" t="str">
        <f t="shared" si="259"/>
        <v>72 Customer service occupations</v>
      </c>
      <c r="BE103" s="18">
        <f t="shared" si="235"/>
        <v>0.32008875889302235</v>
      </c>
      <c r="BF103" s="18">
        <f t="shared" si="235"/>
        <v>9.1255692092977014</v>
      </c>
      <c r="BG103" s="18">
        <f t="shared" si="235"/>
        <v>3.7116902345341263</v>
      </c>
      <c r="BH103" s="18">
        <f t="shared" si="235"/>
        <v>1.1759643162533751</v>
      </c>
      <c r="BI103" s="18">
        <f t="shared" si="236"/>
        <v>2.4447985856870913</v>
      </c>
      <c r="BK103" s="18">
        <f t="shared" si="237"/>
        <v>2.0142416932874996</v>
      </c>
      <c r="BL103" s="18">
        <f t="shared" si="238"/>
        <v>2.9765800420670008</v>
      </c>
      <c r="BM103" s="18">
        <f t="shared" si="239"/>
        <v>4.3768456872514294</v>
      </c>
      <c r="BO103" t="str">
        <f t="shared" si="260"/>
        <v>72 Customer service occupations</v>
      </c>
      <c r="BP103" s="18">
        <f t="shared" si="240"/>
        <v>0.12559670451566252</v>
      </c>
      <c r="BQ103" s="18">
        <f t="shared" si="240"/>
        <v>-1.5649347704207117</v>
      </c>
      <c r="BR103" s="18">
        <f t="shared" si="240"/>
        <v>4.3047067054608146</v>
      </c>
      <c r="BS103" s="18">
        <f t="shared" si="240"/>
        <v>-0.49748018095540081</v>
      </c>
      <c r="BT103" s="18">
        <f t="shared" si="241"/>
        <v>0.91091280756914195</v>
      </c>
      <c r="BV103" s="18">
        <f t="shared" si="242"/>
        <v>1.0781663363379268</v>
      </c>
      <c r="BW103" s="18">
        <f t="shared" si="243"/>
        <v>2.9093972187997474</v>
      </c>
      <c r="BX103" s="18">
        <f t="shared" si="244"/>
        <v>3.649657982757204</v>
      </c>
      <c r="BZ103" t="str">
        <f t="shared" si="261"/>
        <v>72 Customer service occupations</v>
      </c>
      <c r="CA103" s="18">
        <f t="shared" si="245"/>
        <v>-1.7751354511519768</v>
      </c>
      <c r="CB103" s="18">
        <f t="shared" si="245"/>
        <v>-7.7344148377929134</v>
      </c>
      <c r="CC103" s="18">
        <f t="shared" si="245"/>
        <v>2.8759029186945062</v>
      </c>
      <c r="CD103" s="18">
        <f t="shared" si="245"/>
        <v>-1.2670564529030259</v>
      </c>
      <c r="CE103" s="18">
        <f t="shared" si="246"/>
        <v>-0.41319356139751795</v>
      </c>
      <c r="CG103" s="18">
        <f t="shared" si="247"/>
        <v>9.5052093398884097E-2</v>
      </c>
      <c r="CH103" s="18">
        <f t="shared" si="248"/>
        <v>2.0618194820631874</v>
      </c>
      <c r="CI103" s="18">
        <f t="shared" si="249"/>
        <v>2.1333736170978224</v>
      </c>
      <c r="CK103" t="str">
        <f t="shared" si="262"/>
        <v>72 Customer service occupations</v>
      </c>
      <c r="CL103" s="18">
        <f t="shared" si="250"/>
        <v>7.1704469764634737</v>
      </c>
      <c r="CM103" s="18">
        <f t="shared" si="250"/>
        <v>-0.8020940849393865</v>
      </c>
      <c r="CN103" s="18">
        <f t="shared" si="250"/>
        <v>9.8390108714315083</v>
      </c>
      <c r="CO103" s="18">
        <f t="shared" si="250"/>
        <v>2.1384381133483288</v>
      </c>
      <c r="CP103" s="18">
        <f t="shared" si="251"/>
        <v>4.2944278445318895</v>
      </c>
      <c r="CR103" s="18">
        <f t="shared" si="252"/>
        <v>4.6433608141672522</v>
      </c>
      <c r="CS103" s="18">
        <f t="shared" si="253"/>
        <v>2.5843982333539461</v>
      </c>
      <c r="CT103" s="18">
        <f t="shared" si="254"/>
        <v>6.1321874737843007</v>
      </c>
    </row>
    <row r="104" spans="1:98" x14ac:dyDescent="0.2">
      <c r="A104" t="str">
        <f t="shared" si="209"/>
        <v>81 Process, plant and machine operatives</v>
      </c>
      <c r="B104" s="18">
        <f t="shared" si="210"/>
        <v>7.0872988357444155</v>
      </c>
      <c r="C104" s="18">
        <f t="shared" si="210"/>
        <v>-1.402646783865058</v>
      </c>
      <c r="D104" s="18">
        <f t="shared" si="210"/>
        <v>8.1747989616290475</v>
      </c>
      <c r="E104" s="18">
        <f t="shared" si="210"/>
        <v>4.8284870766744037</v>
      </c>
      <c r="F104" s="18">
        <f t="shared" si="211"/>
        <v>5.4582493273596544</v>
      </c>
      <c r="H104" s="18">
        <f t="shared" si="212"/>
        <v>5.9322615671359324</v>
      </c>
      <c r="I104" s="18">
        <f t="shared" si="213"/>
        <v>4.2234470645425626</v>
      </c>
      <c r="J104" s="18">
        <f t="shared" si="214"/>
        <v>8.1380838186602134</v>
      </c>
      <c r="L104" t="str">
        <f t="shared" si="255"/>
        <v>81 Process, plant and machine operatives</v>
      </c>
      <c r="M104" s="18">
        <f t="shared" si="215"/>
        <v>6.6721741748164476</v>
      </c>
      <c r="N104" s="18">
        <f t="shared" si="215"/>
        <v>2.7222938413616893</v>
      </c>
      <c r="O104" s="18">
        <f t="shared" si="215"/>
        <v>9.2590427453745683</v>
      </c>
      <c r="P104" s="18">
        <f t="shared" si="215"/>
        <v>5.0067160469092986</v>
      </c>
      <c r="Q104" s="18">
        <f t="shared" si="216"/>
        <v>6.1714263723802398</v>
      </c>
      <c r="S104" s="18">
        <f t="shared" si="217"/>
        <v>6.4054439845933508</v>
      </c>
      <c r="T104" s="18">
        <f t="shared" si="218"/>
        <v>4.1522279847713062</v>
      </c>
      <c r="U104" s="18">
        <f t="shared" si="219"/>
        <v>8.4550875316206096</v>
      </c>
      <c r="W104" t="str">
        <f t="shared" si="256"/>
        <v>81 Process, plant and machine operatives</v>
      </c>
      <c r="X104" s="18">
        <f t="shared" si="220"/>
        <v>1.7096256628484463</v>
      </c>
      <c r="Y104" s="18">
        <f t="shared" si="220"/>
        <v>-5.7858786928891126</v>
      </c>
      <c r="Z104" s="18">
        <f t="shared" si="220"/>
        <v>8.8663834546828024</v>
      </c>
      <c r="AA104" s="18">
        <f t="shared" si="220"/>
        <v>4.4781325859466703</v>
      </c>
      <c r="AB104" s="18">
        <f t="shared" si="221"/>
        <v>5.1483440010349435</v>
      </c>
      <c r="AD104" s="18">
        <f t="shared" si="222"/>
        <v>5.9208684682928725</v>
      </c>
      <c r="AE104" s="18">
        <f t="shared" si="223"/>
        <v>4.1480247471121334</v>
      </c>
      <c r="AF104" s="18">
        <f t="shared" si="224"/>
        <v>8.0845844815327084</v>
      </c>
      <c r="AH104" t="str">
        <f t="shared" si="257"/>
        <v>81 Process, plant and machine operatives</v>
      </c>
      <c r="AI104" s="18">
        <f t="shared" si="225"/>
        <v>3.629295027976509</v>
      </c>
      <c r="AJ104" s="18">
        <f t="shared" si="225"/>
        <v>-4.7435996075677718</v>
      </c>
      <c r="AK104" s="18">
        <f t="shared" si="225"/>
        <v>8.3508895678199746</v>
      </c>
      <c r="AL104" s="18">
        <f t="shared" si="225"/>
        <v>4.4962853510036371</v>
      </c>
      <c r="AM104" s="18">
        <f t="shared" si="226"/>
        <v>5.0761298417105083</v>
      </c>
      <c r="AO104" s="18">
        <f t="shared" si="227"/>
        <v>5.7656709170788911</v>
      </c>
      <c r="AP104" s="18">
        <f t="shared" si="228"/>
        <v>4.1107844683370143</v>
      </c>
      <c r="AQ104" s="18">
        <f t="shared" si="229"/>
        <v>7.945500512638648</v>
      </c>
      <c r="AS104" t="str">
        <f t="shared" si="258"/>
        <v>81 Process, plant and machine operatives</v>
      </c>
      <c r="AT104" s="18">
        <f t="shared" si="230"/>
        <v>3.1692086473794845</v>
      </c>
      <c r="AU104" s="18">
        <f t="shared" si="230"/>
        <v>-6.237760228562383</v>
      </c>
      <c r="AV104" s="18">
        <f t="shared" si="230"/>
        <v>7.1723685170984597</v>
      </c>
      <c r="AW104" s="18">
        <f t="shared" si="230"/>
        <v>2.8858291642707146</v>
      </c>
      <c r="AX104" s="18">
        <f t="shared" si="231"/>
        <v>3.6036028764954375</v>
      </c>
      <c r="AZ104" s="18">
        <f t="shared" si="232"/>
        <v>4.295279157457621</v>
      </c>
      <c r="BA104" s="18">
        <f t="shared" si="233"/>
        <v>3.7176318721738655</v>
      </c>
      <c r="BB104" s="18">
        <f t="shared" si="234"/>
        <v>6.5996143873582103</v>
      </c>
      <c r="BD104" t="str">
        <f t="shared" si="259"/>
        <v>81 Process, plant and machine operatives</v>
      </c>
      <c r="BE104" s="18">
        <f t="shared" si="235"/>
        <v>-0.30147560790020345</v>
      </c>
      <c r="BF104" s="18">
        <f t="shared" si="235"/>
        <v>-1.3829229803134613</v>
      </c>
      <c r="BG104" s="18">
        <f t="shared" si="235"/>
        <v>5.6377555312532079</v>
      </c>
      <c r="BH104" s="18">
        <f t="shared" si="235"/>
        <v>1.679957952235922</v>
      </c>
      <c r="BI104" s="18">
        <f t="shared" si="236"/>
        <v>2.7040561405637487</v>
      </c>
      <c r="BK104" s="18">
        <f t="shared" si="237"/>
        <v>2.9824675559909863</v>
      </c>
      <c r="BL104" s="18">
        <f t="shared" si="238"/>
        <v>2.7113620390723625</v>
      </c>
      <c r="BM104" s="18">
        <f t="shared" si="239"/>
        <v>4.8942508088567038</v>
      </c>
      <c r="BO104" t="str">
        <f t="shared" si="260"/>
        <v>81 Process, plant and machine operatives</v>
      </c>
      <c r="BP104" s="18">
        <f t="shared" si="240"/>
        <v>2.6178483492791393</v>
      </c>
      <c r="BQ104" s="18">
        <f t="shared" si="240"/>
        <v>-16.041616784159917</v>
      </c>
      <c r="BR104" s="18">
        <f t="shared" si="240"/>
        <v>5.7553184953190062</v>
      </c>
      <c r="BS104" s="18">
        <f t="shared" si="240"/>
        <v>0.25238152785040935</v>
      </c>
      <c r="BT104" s="18">
        <f t="shared" si="241"/>
        <v>0.81673617191251324</v>
      </c>
      <c r="BV104" s="18">
        <f t="shared" si="242"/>
        <v>2.0541190109617746</v>
      </c>
      <c r="BW104" s="18">
        <f t="shared" si="243"/>
        <v>2.7074946400037936</v>
      </c>
      <c r="BX104" s="18">
        <f t="shared" si="244"/>
        <v>4.1847128568790914</v>
      </c>
      <c r="BZ104" t="str">
        <f t="shared" si="261"/>
        <v>81 Process, plant and machine operatives</v>
      </c>
      <c r="CA104" s="18">
        <f t="shared" si="245"/>
        <v>-4.2249154553279489</v>
      </c>
      <c r="CB104" s="18">
        <f t="shared" si="245"/>
        <v>-11.97225733456686</v>
      </c>
      <c r="CC104" s="18">
        <f t="shared" si="245"/>
        <v>1.9907078106529807</v>
      </c>
      <c r="CD104" s="18">
        <f t="shared" si="245"/>
        <v>-7.7596055866053781</v>
      </c>
      <c r="CE104" s="18">
        <f t="shared" si="246"/>
        <v>-5.0948823932297156</v>
      </c>
      <c r="CG104" s="18">
        <f t="shared" si="247"/>
        <v>-4.6177339214688473</v>
      </c>
      <c r="CH104" s="18">
        <f t="shared" si="248"/>
        <v>1.7150606710336636</v>
      </c>
      <c r="CI104" s="18">
        <f t="shared" si="249"/>
        <v>-1.6207902693590959</v>
      </c>
      <c r="CK104" t="str">
        <f t="shared" si="262"/>
        <v>81 Process, plant and machine operatives</v>
      </c>
      <c r="CL104" s="18">
        <f t="shared" si="250"/>
        <v>-4.1784753926042644</v>
      </c>
      <c r="CM104" s="18">
        <f t="shared" si="250"/>
        <v>-19.44475505058686</v>
      </c>
      <c r="CN104" s="18">
        <f t="shared" si="250"/>
        <v>-7.7094184073939527</v>
      </c>
      <c r="CO104" s="18">
        <f t="shared" si="250"/>
        <v>-3.2089292134724889</v>
      </c>
      <c r="CP104" s="18">
        <f t="shared" si="251"/>
        <v>-5.7265056332039377</v>
      </c>
      <c r="CR104" s="18">
        <f t="shared" si="252"/>
        <v>-4.7329631662643035</v>
      </c>
      <c r="CS104" s="18">
        <f t="shared" si="253"/>
        <v>0.92041125108830446</v>
      </c>
      <c r="CT104" s="18">
        <f t="shared" si="254"/>
        <v>-3.0277827383041966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10.933044303803641</v>
      </c>
      <c r="C105" s="18">
        <f t="shared" si="210"/>
        <v>-11.677501209601326</v>
      </c>
      <c r="D105" s="18">
        <f t="shared" si="210"/>
        <v>6.8647571499059756</v>
      </c>
      <c r="E105" s="18">
        <f t="shared" si="210"/>
        <v>3.7157850985637841</v>
      </c>
      <c r="F105" s="18">
        <f t="shared" si="211"/>
        <v>3.6437882701037871</v>
      </c>
      <c r="H105" s="18">
        <f t="shared" si="212"/>
        <v>4.7549950111280159</v>
      </c>
      <c r="I105" s="18">
        <f t="shared" si="213"/>
        <v>4.7974811996394306</v>
      </c>
      <c r="J105" s="18">
        <f t="shared" si="214"/>
        <v>7.6630821347123845</v>
      </c>
      <c r="L105" t="str">
        <f t="shared" si="255"/>
        <v>82 Transport and mobile machine drivers and operatives</v>
      </c>
      <c r="M105" s="18">
        <f t="shared" si="215"/>
        <v>10.146968457667672</v>
      </c>
      <c r="N105" s="18">
        <f t="shared" si="215"/>
        <v>-3.4465163496928297</v>
      </c>
      <c r="O105" s="18">
        <f t="shared" si="215"/>
        <v>4.2404583602369206</v>
      </c>
      <c r="P105" s="18">
        <f t="shared" si="215"/>
        <v>3.4711569649360285</v>
      </c>
      <c r="Q105" s="18">
        <f t="shared" si="216"/>
        <v>3.2633975690865347</v>
      </c>
      <c r="S105" s="18">
        <f t="shared" si="217"/>
        <v>3.7269578525376046</v>
      </c>
      <c r="T105" s="18">
        <f t="shared" si="218"/>
        <v>4.2860436342216257</v>
      </c>
      <c r="U105" s="18">
        <f t="shared" si="219"/>
        <v>6.5991754242381573</v>
      </c>
      <c r="W105" t="str">
        <f t="shared" si="256"/>
        <v>82 Transport and mobile machine drivers and operatives</v>
      </c>
      <c r="X105" s="18">
        <f t="shared" si="220"/>
        <v>8.6858851743149899</v>
      </c>
      <c r="Y105" s="18">
        <f t="shared" si="220"/>
        <v>-13.125063165930994</v>
      </c>
      <c r="Z105" s="18">
        <f t="shared" si="220"/>
        <v>3.0066120894041148</v>
      </c>
      <c r="AA105" s="18">
        <f t="shared" si="220"/>
        <v>2.7935735710579168</v>
      </c>
      <c r="AB105" s="18">
        <f t="shared" si="221"/>
        <v>1.7841089157838885</v>
      </c>
      <c r="AD105" s="18">
        <f t="shared" si="222"/>
        <v>2.8645374091441855</v>
      </c>
      <c r="AE105" s="18">
        <f t="shared" si="223"/>
        <v>4.1653975101678231</v>
      </c>
      <c r="AF105" s="18">
        <f t="shared" si="224"/>
        <v>5.9269431899501734</v>
      </c>
      <c r="AH105" t="str">
        <f t="shared" si="257"/>
        <v>82 Transport and mobile machine drivers and operatives</v>
      </c>
      <c r="AI105" s="18">
        <f t="shared" si="225"/>
        <v>8.7810509365342284</v>
      </c>
      <c r="AJ105" s="18">
        <f t="shared" si="225"/>
        <v>-13.133031131570716</v>
      </c>
      <c r="AK105" s="18">
        <f t="shared" si="225"/>
        <v>3.3610529521121535</v>
      </c>
      <c r="AL105" s="18">
        <f t="shared" si="225"/>
        <v>2.2284364563227799</v>
      </c>
      <c r="AM105" s="18">
        <f t="shared" si="226"/>
        <v>1.5423662997623211</v>
      </c>
      <c r="AO105" s="18">
        <f t="shared" si="227"/>
        <v>2.6045895224658722</v>
      </c>
      <c r="AP105" s="18">
        <f t="shared" si="228"/>
        <v>4.1652350632207513</v>
      </c>
      <c r="AQ105" s="18">
        <f t="shared" si="229"/>
        <v>5.7555111614230103</v>
      </c>
      <c r="AS105" t="str">
        <f t="shared" si="258"/>
        <v>82 Transport and mobile machine drivers and operatives</v>
      </c>
      <c r="AT105" s="18">
        <f t="shared" si="230"/>
        <v>7.1975975459577235</v>
      </c>
      <c r="AU105" s="18">
        <f t="shared" si="230"/>
        <v>-8.2049760625519053</v>
      </c>
      <c r="AV105" s="18">
        <f t="shared" si="230"/>
        <v>2.6704620639927956</v>
      </c>
      <c r="AW105" s="18">
        <f t="shared" si="230"/>
        <v>1.8645946418121673</v>
      </c>
      <c r="AX105" s="18">
        <f t="shared" si="231"/>
        <v>1.4535991155549377</v>
      </c>
      <c r="AZ105" s="18">
        <f t="shared" si="232"/>
        <v>2.1325118408382027</v>
      </c>
      <c r="BA105" s="18">
        <f t="shared" si="233"/>
        <v>4.0654573147560935</v>
      </c>
      <c r="BB105" s="18">
        <f t="shared" si="234"/>
        <v>5.3661195753307966</v>
      </c>
      <c r="BD105" t="str">
        <f t="shared" si="259"/>
        <v>82 Transport and mobile machine drivers and operatives</v>
      </c>
      <c r="BE105" s="18">
        <f t="shared" si="235"/>
        <v>2.2883275688561966</v>
      </c>
      <c r="BF105" s="18">
        <f t="shared" si="235"/>
        <v>-6.2249261659472532</v>
      </c>
      <c r="BG105" s="18">
        <f t="shared" si="235"/>
        <v>2.3020118942733925</v>
      </c>
      <c r="BH105" s="18">
        <f t="shared" si="235"/>
        <v>1.3082090224527887</v>
      </c>
      <c r="BI105" s="18">
        <f t="shared" si="236"/>
        <v>1.1281742454941623</v>
      </c>
      <c r="BK105" s="18">
        <f t="shared" si="237"/>
        <v>1.6383992996704677</v>
      </c>
      <c r="BL105" s="18">
        <f t="shared" si="238"/>
        <v>3.1347630916479075</v>
      </c>
      <c r="BM105" s="18">
        <f t="shared" si="239"/>
        <v>4.2421352548555946</v>
      </c>
      <c r="BO105" t="str">
        <f t="shared" si="260"/>
        <v>82 Transport and mobile machine drivers and operatives</v>
      </c>
      <c r="BP105" s="18">
        <f t="shared" si="240"/>
        <v>4.7975440213698262</v>
      </c>
      <c r="BQ105" s="18">
        <f t="shared" si="240"/>
        <v>-22.973008832848151</v>
      </c>
      <c r="BR105" s="18">
        <f t="shared" si="240"/>
        <v>1.7859371104598676</v>
      </c>
      <c r="BS105" s="18">
        <f t="shared" si="240"/>
        <v>-0.40108925346143964</v>
      </c>
      <c r="BT105" s="18">
        <f t="shared" si="241"/>
        <v>-1.3205472271691665</v>
      </c>
      <c r="BV105" s="18">
        <f t="shared" si="242"/>
        <v>0.32264775022643466</v>
      </c>
      <c r="BW105" s="18">
        <f t="shared" si="243"/>
        <v>3.0584485093892111</v>
      </c>
      <c r="BX105" s="18">
        <f t="shared" si="244"/>
        <v>3.2717966860857928</v>
      </c>
      <c r="BZ105" t="str">
        <f t="shared" si="261"/>
        <v>82 Transport and mobile machine drivers and operatives</v>
      </c>
      <c r="CA105" s="18">
        <f t="shared" si="245"/>
        <v>-1.5630155841380056</v>
      </c>
      <c r="CB105" s="18">
        <f t="shared" si="245"/>
        <v>-23.304001178281908</v>
      </c>
      <c r="CC105" s="18">
        <f t="shared" si="245"/>
        <v>-0.19127406052787954</v>
      </c>
      <c r="CD105" s="18">
        <f t="shared" si="245"/>
        <v>-2.814379392894073</v>
      </c>
      <c r="CE105" s="18">
        <f t="shared" si="246"/>
        <v>-3.4416775682059142</v>
      </c>
      <c r="CG105" s="18">
        <f t="shared" si="247"/>
        <v>-1.9477616695983468</v>
      </c>
      <c r="CH105" s="18">
        <f t="shared" si="248"/>
        <v>2.3112053341088457</v>
      </c>
      <c r="CI105" s="18">
        <f t="shared" si="249"/>
        <v>0.95533895342190256</v>
      </c>
      <c r="CK105" t="str">
        <f t="shared" si="262"/>
        <v>82 Transport and mobile machine drivers and operatives</v>
      </c>
      <c r="CL105" s="18">
        <f t="shared" si="250"/>
        <v>4.6235025459139267</v>
      </c>
      <c r="CM105" s="18">
        <f t="shared" si="250"/>
        <v>-21.810805349542672</v>
      </c>
      <c r="CN105" s="18">
        <f t="shared" si="250"/>
        <v>0.38552000011458087</v>
      </c>
      <c r="CO105" s="18">
        <f t="shared" si="250"/>
        <v>-3.0989810687579333</v>
      </c>
      <c r="CP105" s="18">
        <f t="shared" si="251"/>
        <v>-3.3283577525739072</v>
      </c>
      <c r="CR105" s="18">
        <f t="shared" si="252"/>
        <v>-1.9511313571756617</v>
      </c>
      <c r="CS105" s="18">
        <f t="shared" si="253"/>
        <v>2.0005108757905621</v>
      </c>
      <c r="CT105" s="18">
        <f t="shared" si="254"/>
        <v>0.57667775419543155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-4.6789661842547066</v>
      </c>
      <c r="C106" s="18">
        <f t="shared" si="210"/>
        <v>3.3096235480228664</v>
      </c>
      <c r="D106" s="18">
        <f t="shared" si="210"/>
        <v>-1.9697143497670044</v>
      </c>
      <c r="E106" s="18">
        <f t="shared" si="210"/>
        <v>1.4966995990381982</v>
      </c>
      <c r="F106" s="18">
        <f t="shared" si="211"/>
        <v>0.51163386687511636</v>
      </c>
      <c r="H106" s="18">
        <f t="shared" si="212"/>
        <v>0.32781860665551665</v>
      </c>
      <c r="I106" s="18">
        <f t="shared" si="213"/>
        <v>2.9498401791718365</v>
      </c>
      <c r="J106" s="18">
        <f t="shared" si="214"/>
        <v>3.1698084456680542</v>
      </c>
      <c r="L106" t="str">
        <f t="shared" si="255"/>
        <v>91 Elementary trades and related occupations</v>
      </c>
      <c r="M106" s="18">
        <f t="shared" si="215"/>
        <v>5.5915684604633364</v>
      </c>
      <c r="N106" s="18">
        <f t="shared" si="215"/>
        <v>-6.258458589119364</v>
      </c>
      <c r="O106" s="18">
        <f t="shared" si="215"/>
        <v>1.1265214987200789</v>
      </c>
      <c r="P106" s="18">
        <f t="shared" si="215"/>
        <v>3.7125263215013193</v>
      </c>
      <c r="Q106" s="18">
        <f t="shared" si="216"/>
        <v>2.2493599159648658</v>
      </c>
      <c r="S106" s="18">
        <f t="shared" si="217"/>
        <v>2.8432593036121334</v>
      </c>
      <c r="T106" s="18">
        <f t="shared" si="218"/>
        <v>3.036250423029685</v>
      </c>
      <c r="U106" s="18">
        <f t="shared" si="219"/>
        <v>5.0338151759452332</v>
      </c>
      <c r="W106" t="str">
        <f t="shared" si="256"/>
        <v>91 Elementary trades and related occupations</v>
      </c>
      <c r="X106" s="18">
        <f t="shared" si="220"/>
        <v>0.98205314243888786</v>
      </c>
      <c r="Y106" s="18">
        <f t="shared" si="220"/>
        <v>-12.958487598594171</v>
      </c>
      <c r="Z106" s="18">
        <f t="shared" si="220"/>
        <v>-2.7031003945548249</v>
      </c>
      <c r="AA106" s="18">
        <f t="shared" si="220"/>
        <v>1.0331780352585751</v>
      </c>
      <c r="AB106" s="18">
        <f t="shared" si="221"/>
        <v>-1.075503480384743</v>
      </c>
      <c r="AD106" s="18">
        <f t="shared" si="222"/>
        <v>-0.22792375734651538</v>
      </c>
      <c r="AE106" s="18">
        <f t="shared" si="223"/>
        <v>2.759881492839833</v>
      </c>
      <c r="AF106" s="18">
        <f t="shared" si="224"/>
        <v>2.605028763932915</v>
      </c>
      <c r="AH106" t="str">
        <f t="shared" si="257"/>
        <v>91 Elementary trades and related occupations</v>
      </c>
      <c r="AI106" s="18">
        <f t="shared" si="225"/>
        <v>2.311948002764197</v>
      </c>
      <c r="AJ106" s="18">
        <f t="shared" si="225"/>
        <v>-15.896472234762548</v>
      </c>
      <c r="AK106" s="18">
        <f t="shared" si="225"/>
        <v>-0.69675630999034288</v>
      </c>
      <c r="AL106" s="18">
        <f t="shared" si="225"/>
        <v>2.6328966631723905</v>
      </c>
      <c r="AM106" s="18">
        <f t="shared" si="226"/>
        <v>0.3242861350725379</v>
      </c>
      <c r="AO106" s="18">
        <f t="shared" si="227"/>
        <v>1.5107887990343238</v>
      </c>
      <c r="AP106" s="18">
        <f t="shared" si="228"/>
        <v>3.0297856603436424</v>
      </c>
      <c r="AQ106" s="18">
        <f t="shared" si="229"/>
        <v>4.0614295368113673</v>
      </c>
      <c r="AS106" t="str">
        <f t="shared" si="258"/>
        <v>91 Elementary trades and related occupations</v>
      </c>
      <c r="AT106" s="18">
        <f t="shared" si="230"/>
        <v>0.15786376680599901</v>
      </c>
      <c r="AU106" s="18">
        <f t="shared" si="230"/>
        <v>0.33650866059131701</v>
      </c>
      <c r="AV106" s="18">
        <f t="shared" si="230"/>
        <v>-2.3521061115794106</v>
      </c>
      <c r="AW106" s="18">
        <f t="shared" si="230"/>
        <v>1.3018253427907744</v>
      </c>
      <c r="AX106" s="18">
        <f t="shared" si="231"/>
        <v>8.5607846962409972E-2</v>
      </c>
      <c r="AZ106" s="18">
        <f t="shared" si="232"/>
        <v>6.8903451017710005E-2</v>
      </c>
      <c r="BA106" s="18">
        <f t="shared" si="233"/>
        <v>2.513163218898562</v>
      </c>
      <c r="BB106" s="18">
        <f t="shared" si="234"/>
        <v>2.5619133429098051</v>
      </c>
      <c r="BD106" t="str">
        <f t="shared" si="259"/>
        <v>91 Elementary trades and related occupations</v>
      </c>
      <c r="BE106" s="18">
        <f t="shared" si="235"/>
        <v>-3.4566175598059523</v>
      </c>
      <c r="BF106" s="18">
        <f t="shared" si="235"/>
        <v>0.39792159009917061</v>
      </c>
      <c r="BG106" s="18">
        <f t="shared" si="235"/>
        <v>-0.70745830008965838</v>
      </c>
      <c r="BH106" s="18">
        <f t="shared" si="235"/>
        <v>1.9185393453466482</v>
      </c>
      <c r="BI106" s="18">
        <f t="shared" si="236"/>
        <v>0.99560746034339509</v>
      </c>
      <c r="BK106" s="18">
        <f t="shared" si="237"/>
        <v>1.0355794625142467</v>
      </c>
      <c r="BL106" s="18">
        <f t="shared" si="238"/>
        <v>1.9942462447709586</v>
      </c>
      <c r="BM106" s="18">
        <f t="shared" si="239"/>
        <v>2.7938714871476256</v>
      </c>
      <c r="BO106" t="str">
        <f t="shared" si="260"/>
        <v>91 Elementary trades and related occupations</v>
      </c>
      <c r="BP106" s="18">
        <f t="shared" si="240"/>
        <v>-1.3609357127968735</v>
      </c>
      <c r="BQ106" s="18">
        <f t="shared" si="240"/>
        <v>-13.101772045337579</v>
      </c>
      <c r="BR106" s="18">
        <f t="shared" si="240"/>
        <v>-2.9842561151628533</v>
      </c>
      <c r="BS106" s="18">
        <f t="shared" si="240"/>
        <v>-0.38100918839080178</v>
      </c>
      <c r="BT106" s="18">
        <f t="shared" si="241"/>
        <v>-2.041931836589983</v>
      </c>
      <c r="BV106" s="18">
        <f t="shared" si="242"/>
        <v>-1.2564285306504552</v>
      </c>
      <c r="BW106" s="18">
        <f t="shared" si="243"/>
        <v>1.7882971488997867</v>
      </c>
      <c r="BX106" s="18">
        <f t="shared" si="244"/>
        <v>0.82888726333731899</v>
      </c>
      <c r="BZ106" t="str">
        <f t="shared" si="261"/>
        <v>91 Elementary trades and related occupations</v>
      </c>
      <c r="CA106" s="18">
        <f t="shared" si="245"/>
        <v>-5.9141449444336853</v>
      </c>
      <c r="CB106" s="18">
        <f t="shared" si="245"/>
        <v>-12.202573273654703</v>
      </c>
      <c r="CC106" s="18">
        <f t="shared" si="245"/>
        <v>-4.0387201882871366</v>
      </c>
      <c r="CD106" s="18">
        <f t="shared" si="245"/>
        <v>-3.0878995659394226</v>
      </c>
      <c r="CE106" s="18">
        <f t="shared" si="246"/>
        <v>-3.9806248356447527</v>
      </c>
      <c r="CG106" s="18">
        <f t="shared" si="247"/>
        <v>-3.4058819778742699</v>
      </c>
      <c r="CH106" s="18">
        <f t="shared" si="248"/>
        <v>1.5484082577627456</v>
      </c>
      <c r="CI106" s="18">
        <f t="shared" si="249"/>
        <v>-1.0477694139511495</v>
      </c>
      <c r="CK106" t="str">
        <f t="shared" si="262"/>
        <v>91 Elementary trades and related occupations</v>
      </c>
      <c r="CL106" s="18">
        <f t="shared" si="250"/>
        <v>-3.8612406274931677</v>
      </c>
      <c r="CM106" s="18">
        <f t="shared" si="250"/>
        <v>-6.9356721941778332</v>
      </c>
      <c r="CN106" s="18">
        <f t="shared" si="250"/>
        <v>-5.9165748554446784</v>
      </c>
      <c r="CO106" s="18">
        <f t="shared" si="250"/>
        <v>-2.88111217476964</v>
      </c>
      <c r="CP106" s="18">
        <f t="shared" si="251"/>
        <v>-4.0960233722927004</v>
      </c>
      <c r="CR106" s="18">
        <f t="shared" si="252"/>
        <v>-3.9036615430500743</v>
      </c>
      <c r="CS106" s="18">
        <f t="shared" si="253"/>
        <v>1.2150139664246717</v>
      </c>
      <c r="CT106" s="18">
        <f t="shared" si="254"/>
        <v>-1.9091750028851995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4.2714776520619058</v>
      </c>
      <c r="C107" s="18">
        <f t="shared" si="210"/>
        <v>9.0073616852266891</v>
      </c>
      <c r="D107" s="18">
        <f t="shared" si="210"/>
        <v>4.0880105180302051</v>
      </c>
      <c r="E107" s="18">
        <f t="shared" si="210"/>
        <v>2.4132734606884698</v>
      </c>
      <c r="F107" s="18">
        <f t="shared" si="211"/>
        <v>3.3359330845868174</v>
      </c>
      <c r="H107" s="18">
        <f t="shared" si="212"/>
        <v>2.9685035455864872</v>
      </c>
      <c r="I107" s="18">
        <f t="shared" si="213"/>
        <v>3.7588893582135574</v>
      </c>
      <c r="J107" s="18">
        <f t="shared" si="214"/>
        <v>5.6795662946547809</v>
      </c>
      <c r="L107" t="str">
        <f t="shared" ref="L107" si="263">A107</f>
        <v>92 Elementary administration and service occupations</v>
      </c>
      <c r="M107" s="18">
        <f t="shared" si="215"/>
        <v>7.6901077840678678</v>
      </c>
      <c r="N107" s="18">
        <f t="shared" si="215"/>
        <v>11.022103842917552</v>
      </c>
      <c r="O107" s="18">
        <f t="shared" si="215"/>
        <v>5.2115442397818068</v>
      </c>
      <c r="P107" s="18">
        <f t="shared" si="215"/>
        <v>3.7073978227545101</v>
      </c>
      <c r="Q107" s="18">
        <f t="shared" si="216"/>
        <v>4.6198245917021596</v>
      </c>
      <c r="S107" s="18">
        <f t="shared" si="217"/>
        <v>4.2063753322787223</v>
      </c>
      <c r="T107" s="18">
        <f t="shared" si="218"/>
        <v>4.0807312713474486</v>
      </c>
      <c r="U107" s="18">
        <f t="shared" si="219"/>
        <v>6.7857855993544103</v>
      </c>
      <c r="W107" t="str">
        <f t="shared" ref="W107" si="264">A107</f>
        <v>92 Elementary administration and service occupations</v>
      </c>
      <c r="X107" s="18">
        <f t="shared" si="220"/>
        <v>5.3347465136819316</v>
      </c>
      <c r="Y107" s="18">
        <f t="shared" si="220"/>
        <v>0.69338908606086935</v>
      </c>
      <c r="Z107" s="18">
        <f t="shared" si="220"/>
        <v>3.3751162349606956</v>
      </c>
      <c r="AA107" s="18">
        <f t="shared" si="220"/>
        <v>2.7525256030821899</v>
      </c>
      <c r="AB107" s="18">
        <f t="shared" si="221"/>
        <v>2.8165149892367625</v>
      </c>
      <c r="AD107" s="18">
        <f t="shared" si="222"/>
        <v>2.9596380683173384</v>
      </c>
      <c r="AE107" s="18">
        <f t="shared" si="223"/>
        <v>4.0242063717544907</v>
      </c>
      <c r="AF107" s="18">
        <f t="shared" si="224"/>
        <v>5.8796806228389231</v>
      </c>
      <c r="AH107" t="str">
        <f t="shared" ref="AH107" si="265">L107</f>
        <v>92 Elementary administration and service occupations</v>
      </c>
      <c r="AI107" s="18">
        <f t="shared" si="225"/>
        <v>5.7044746219434117</v>
      </c>
      <c r="AJ107" s="18">
        <f t="shared" si="225"/>
        <v>1.6509838210997385</v>
      </c>
      <c r="AK107" s="18">
        <f t="shared" si="225"/>
        <v>3.1210602677149035</v>
      </c>
      <c r="AL107" s="18">
        <f t="shared" si="225"/>
        <v>2.8454093896742583</v>
      </c>
      <c r="AM107" s="18">
        <f t="shared" si="226"/>
        <v>2.8563471590616674</v>
      </c>
      <c r="AO107" s="18">
        <f t="shared" si="227"/>
        <v>2.9372110474992885</v>
      </c>
      <c r="AP107" s="18">
        <f t="shared" si="228"/>
        <v>3.9134355921165653</v>
      </c>
      <c r="AQ107" s="18">
        <f t="shared" si="229"/>
        <v>5.7780208943654543</v>
      </c>
      <c r="AS107" t="str">
        <f t="shared" ref="AS107" si="266">W107</f>
        <v>92 Elementary administration and service occupations</v>
      </c>
      <c r="AT107" s="18">
        <f t="shared" si="230"/>
        <v>3.9319919517964763</v>
      </c>
      <c r="AU107" s="18">
        <f t="shared" si="230"/>
        <v>5.2131950339447064</v>
      </c>
      <c r="AV107" s="18">
        <f t="shared" si="230"/>
        <v>2.8997543762057543</v>
      </c>
      <c r="AW107" s="18">
        <f t="shared" si="230"/>
        <v>2.7525559475067629</v>
      </c>
      <c r="AX107" s="18">
        <f t="shared" si="231"/>
        <v>2.9506907243319835</v>
      </c>
      <c r="AZ107" s="18">
        <f t="shared" si="232"/>
        <v>2.8015986790941083</v>
      </c>
      <c r="BA107" s="18">
        <f t="shared" si="233"/>
        <v>3.8394355071643016</v>
      </c>
      <c r="BB107" s="18">
        <f t="shared" si="234"/>
        <v>5.6273384309640795</v>
      </c>
      <c r="BD107" t="str">
        <f t="shared" ref="BD107" si="267">AH107</f>
        <v>92 Elementary administration and service occupations</v>
      </c>
      <c r="BE107" s="18">
        <f t="shared" si="235"/>
        <v>-2.2133918651516038</v>
      </c>
      <c r="BF107" s="18">
        <f t="shared" si="235"/>
        <v>2.5485612334292584</v>
      </c>
      <c r="BG107" s="18">
        <f t="shared" si="235"/>
        <v>-0.43821774841216188</v>
      </c>
      <c r="BH107" s="18">
        <f t="shared" si="235"/>
        <v>-0.11641656855163607</v>
      </c>
      <c r="BI107" s="18">
        <f t="shared" si="236"/>
        <v>-5.2743628380880203E-2</v>
      </c>
      <c r="BK107" s="18">
        <f t="shared" si="237"/>
        <v>-0.22379903146440006</v>
      </c>
      <c r="BL107" s="18">
        <f t="shared" si="238"/>
        <v>2.7052724621057456</v>
      </c>
      <c r="BM107" s="18">
        <f t="shared" si="239"/>
        <v>2.5520584747809272</v>
      </c>
      <c r="BO107" t="str">
        <f t="shared" ref="BO107" si="268">AS107</f>
        <v>92 Elementary administration and service occupations</v>
      </c>
      <c r="BP107" s="18">
        <f t="shared" si="240"/>
        <v>4.9177244569054146E-2</v>
      </c>
      <c r="BQ107" s="18">
        <f t="shared" si="240"/>
        <v>-9.9343354761805447</v>
      </c>
      <c r="BR107" s="18">
        <f t="shared" si="240"/>
        <v>0.86666496480596322</v>
      </c>
      <c r="BS107" s="18">
        <f t="shared" si="240"/>
        <v>-1.095016880631583</v>
      </c>
      <c r="BT107" s="18">
        <f t="shared" si="241"/>
        <v>-1.0667089908775518</v>
      </c>
      <c r="BV107" s="18">
        <f t="shared" si="242"/>
        <v>-0.44539902886776561</v>
      </c>
      <c r="BW107" s="18">
        <f t="shared" si="243"/>
        <v>2.5710425616114252</v>
      </c>
      <c r="BX107" s="18">
        <f t="shared" si="244"/>
        <v>2.2619775980827983</v>
      </c>
      <c r="BZ107" t="str">
        <f t="shared" ref="BZ107" si="269">BD107</f>
        <v>92 Elementary administration and service occupations</v>
      </c>
      <c r="CA107" s="18">
        <f t="shared" si="245"/>
        <v>-1.5285413766173095</v>
      </c>
      <c r="CB107" s="18">
        <f t="shared" si="245"/>
        <v>-14.457564523731726</v>
      </c>
      <c r="CC107" s="18">
        <f t="shared" si="245"/>
        <v>0.40200253843905021</v>
      </c>
      <c r="CD107" s="18">
        <f t="shared" si="245"/>
        <v>-3.5950058077007241</v>
      </c>
      <c r="CE107" s="18">
        <f t="shared" si="246"/>
        <v>-3.0901211009481844</v>
      </c>
      <c r="CG107" s="18">
        <f t="shared" si="247"/>
        <v>-2.2806700966633731</v>
      </c>
      <c r="CH107" s="18">
        <f t="shared" si="248"/>
        <v>2.0736407125443002</v>
      </c>
      <c r="CI107" s="18">
        <f t="shared" si="249"/>
        <v>0.43946027267567356</v>
      </c>
      <c r="CK107" t="str">
        <f t="shared" ref="CK107" si="270">BO107</f>
        <v>92 Elementary administration and service occupations</v>
      </c>
      <c r="CL107" s="18">
        <f t="shared" si="250"/>
        <v>-3.0530521160649915</v>
      </c>
      <c r="CM107" s="18">
        <f t="shared" si="250"/>
        <v>-14.50208939927229</v>
      </c>
      <c r="CN107" s="18">
        <f t="shared" si="250"/>
        <v>-5.5962561177712811</v>
      </c>
      <c r="CO107" s="18">
        <f t="shared" si="250"/>
        <v>-2.7566648029019536</v>
      </c>
      <c r="CP107" s="18">
        <f t="shared" si="251"/>
        <v>-4.4251218562409989</v>
      </c>
      <c r="CR107" s="18">
        <f t="shared" si="252"/>
        <v>-3.7125608523325693</v>
      </c>
      <c r="CS107" s="18">
        <f t="shared" si="253"/>
        <v>1.0774424384781378</v>
      </c>
      <c r="CT107" s="18">
        <f t="shared" si="254"/>
        <v>-1.9755025812170257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6.262483727491075</v>
      </c>
      <c r="C109" s="26">
        <f>IF(AND(D$6-C$6 &lt;&gt; 0,C35&lt;&gt;0,D35&lt;&gt;0),(EXP(LN(D35/C35)/(D$6-C$6))-1)*100,0)</f>
        <v>7.9385868893949718</v>
      </c>
      <c r="D109" s="26">
        <f>IF(AND(E$6-D$6 &lt;&gt; 0,D35&lt;&gt;0,E35&lt;&gt;0),(EXP(LN(E35/D35)/(E$6-D$6))-1)*100,0)</f>
        <v>3.0163505985297157</v>
      </c>
      <c r="E109" s="26">
        <f>IF(AND(F$6-E$6 &lt;&gt; 0,E35&lt;&gt;0,F35&lt;&gt;0),(EXP(LN(F35/E35)/(F$6-E$6))-1)*100,0)</f>
        <v>2.5435362519508731</v>
      </c>
      <c r="F109" s="26">
        <f>IF(AND(F$6-C$6 &lt;&gt; 0,C35&lt;&gt;0,F35&lt;&gt;0),(EXP(LN(F35/C35)/(F$6-C$6))-1)*100,0)</f>
        <v>3.0206776099947374</v>
      </c>
      <c r="H109" s="26">
        <f t="shared" ref="H109" si="271">IF($F$6-$D$6 &lt;&gt; 0,(EXP(LN(1+(H72/100))/($F$6-$D$6))-1)*100,0)</f>
        <v>2.7008994213113535</v>
      </c>
      <c r="I109" s="26">
        <f t="shared" ref="I109" si="272">IF(D35&gt;0,((1+(I35/D35))^(1/($F$6-$D$6))-1)*100,0)</f>
        <v>3.241205304379613</v>
      </c>
      <c r="J109" s="26">
        <f t="shared" ref="J109" si="273">IF($F$6-$D$6 &lt;&gt; 0,(EXP(LN(1+(J72/100))/($F$6-$D$6))-1)*100,0)</f>
        <v>5.0875022388134461</v>
      </c>
      <c r="L109" s="24" t="str">
        <f>L35</f>
        <v>All occupations</v>
      </c>
      <c r="M109" s="26">
        <f>IF(AND(N$6-M$6 &lt;&gt; 0,M35&lt;&gt;0,N35&lt;&gt;0),(EXP(LN(N35/M35)/(N$6-M$6))-1)*100,0)</f>
        <v>6.3655442301543186</v>
      </c>
      <c r="N109" s="26">
        <f>IF(AND(O$6-N$6 &lt;&gt; 0,N35&lt;&gt;0,O35&lt;&gt;0),(EXP(LN(O35/N35)/(O$6-N$6))-1)*100,0)</f>
        <v>8.154302865102192</v>
      </c>
      <c r="O109" s="26">
        <f>IF(AND(P$6-O$6 &lt;&gt; 0,O35&lt;&gt;0,P35&lt;&gt;0),(EXP(LN(P35/O35)/(P$6-O$6))-1)*100,0)</f>
        <v>3.0249053331607323</v>
      </c>
      <c r="P109" s="26">
        <f>IF(AND(Q$6-P$6 &lt;&gt; 0,P35&lt;&gt;0,Q35&lt;&gt;0),(EXP(LN(Q35/P35)/(Q$6-P$6))-1)*100,0)</f>
        <v>2.5211395565675643</v>
      </c>
      <c r="Q109" s="26">
        <f>IF(AND(Q$6-N$6 &lt;&gt; 0,N35&lt;&gt;0,Q35&lt;&gt;0),(EXP(LN(Q35/N35)/(Q$6-N$6))-1)*100,0)</f>
        <v>3.0221415000034835</v>
      </c>
      <c r="S109" s="26">
        <f t="shared" ref="S109" si="274">IF($F$6-$D$6 &lt;&gt; 0,(EXP(LN(1+(S72/100))/($F$6-$D$6))-1)*100,0)</f>
        <v>2.6887871869818891</v>
      </c>
      <c r="T109" s="26">
        <f t="shared" ref="T109" si="275">IF(O35&gt;0,((1+(T35/O35))^(1/($F$6-$D$6))-1)*100,0)</f>
        <v>3.3763107233042433</v>
      </c>
      <c r="U109" s="26">
        <f t="shared" ref="U109" si="276">IF($F$6-$D$6 &lt;&gt; 0,(EXP(LN(1+(U72/100))/($F$6-$D$6))-1)*100,0)</f>
        <v>5.1844850861715086</v>
      </c>
      <c r="W109" s="24" t="str">
        <f>W35</f>
        <v>All occupations</v>
      </c>
      <c r="X109" s="26">
        <f>IF(AND(Y$6-X$6 &lt;&gt; 0,X35&lt;&gt;0,Y35&lt;&gt;0),(EXP(LN(Y35/X35)/(Y$6-X$6))-1)*100,0)</f>
        <v>3.4176959559873099</v>
      </c>
      <c r="Y109" s="26">
        <f>IF(AND(Z$6-Y$6 &lt;&gt; 0,Y35&lt;&gt;0,Z35&lt;&gt;0),(EXP(LN(Z35/Y35)/(Z$6-Y$6))-1)*100,0)</f>
        <v>-8.9531816634647043E-2</v>
      </c>
      <c r="Z109" s="26">
        <f>IF(AND(AA$6-Z$6 &lt;&gt; 0,Z35&lt;&gt;0,AA35&lt;&gt;0),(EXP(LN(AA35/Z35)/(AA$6-Z$6))-1)*100,0)</f>
        <v>1.47419744856776</v>
      </c>
      <c r="AA109" s="26">
        <f>IF(AND(AB$6-AA$6 &lt;&gt; 0,AA35&lt;&gt;0,AB35&lt;&gt;0),(EXP(LN(AB35/AA35)/(AB$6-AA$6))-1)*100,0)</f>
        <v>1.537171591869213</v>
      </c>
      <c r="AB109" s="26">
        <f>IF(AND(AB$6-Y$6 &lt;&gt; 0,Y35&lt;&gt;0,AB35&lt;&gt;0),(EXP(LN(AB35/Y35)/(AB$6-Y$6))-1)*100,0)</f>
        <v>1.4150673698503757</v>
      </c>
      <c r="AD109" s="26">
        <f t="shared" ref="AD109" si="277">IF($F$6-$D$6 &lt;&gt; 0,(EXP(LN(1+(AD72/100))/($F$6-$D$6))-1)*100,0)</f>
        <v>1.5161758696002448</v>
      </c>
      <c r="AE109" s="26">
        <f t="shared" ref="AE109" si="278">IF(Z35&gt;0,((1+(AE35/Z35))^(1/($F$6-$D$6))-1)*100,0)</f>
        <v>3.2224753359123781</v>
      </c>
      <c r="AF109" s="26">
        <f t="shared" ref="AF109" si="279">IF($F$6-$D$6 &lt;&gt; 0,(EXP(LN(1+(AF72/100))/($F$6-$D$6))-1)*100,0)</f>
        <v>4.2330558825694364</v>
      </c>
      <c r="AH109" s="24" t="str">
        <f>AH35</f>
        <v>All occupations</v>
      </c>
      <c r="AI109" s="26">
        <f>IF(AND(AJ$6-AI$6 &lt;&gt; 0,AI35&lt;&gt;0,AJ35&lt;&gt;0),(EXP(LN(AJ35/AI35)/(AJ$6-AI$6))-1)*100,0)</f>
        <v>1.6872659233584164</v>
      </c>
      <c r="AJ109" s="26">
        <f>IF(AND(AK$6-AJ$6 &lt;&gt; 0,AJ35&lt;&gt;0,AK35&lt;&gt;0),(EXP(LN(AK35/AJ35)/(AK$6-AJ$6))-1)*100,0)</f>
        <v>-0.59700646868163787</v>
      </c>
      <c r="AK109" s="26">
        <f>IF(AND(AL$6-AK$6 &lt;&gt; 0,AK35&lt;&gt;0,AL35&lt;&gt;0),(EXP(LN(AL35/AK35)/(AL$6-AK$6))-1)*100,0)</f>
        <v>0.14768191871570302</v>
      </c>
      <c r="AL109" s="26">
        <f>IF(AND(AM$6-AL$6 &lt;&gt; 0,AL35&lt;&gt;0,AM35&lt;&gt;0),(EXP(LN(AM35/AL35)/(AM$6-AL$6))-1)*100,0)</f>
        <v>1.1554141174472177</v>
      </c>
      <c r="AM109" s="26">
        <f>IF(AND(AM$6-AJ$6 &lt;&gt; 0,AJ35&lt;&gt;0,AM35&lt;&gt;0),(EXP(LN(AM35/AJ35)/(AM$6-AJ$6))-1)*100,0)</f>
        <v>0.72933245698807436</v>
      </c>
      <c r="AO109" s="26">
        <f t="shared" ref="AO109" si="280">IF($F$6-$D$6 &lt;&gt; 0,(EXP(LN(1+(AO72/100))/($F$6-$D$6))-1)*100,0)</f>
        <v>0.81838169769570257</v>
      </c>
      <c r="AP109" s="26">
        <f t="shared" ref="AP109" si="281">IF(AK35&gt;0,((1+(AP35/AK35))^(1/($F$6-$D$6))-1)*100,0)</f>
        <v>3.0014568752586346</v>
      </c>
      <c r="AQ109" s="26">
        <f t="shared" ref="AQ109" si="282">IF($F$6-$D$6 &lt;&gt; 0,(EXP(LN(1+(AQ72/100))/($F$6-$D$6))-1)*100,0)</f>
        <v>3.5533253011873267</v>
      </c>
      <c r="AS109" s="24" t="str">
        <f>AS35</f>
        <v>All occupations</v>
      </c>
      <c r="AT109" s="26">
        <f>IF(AND(AU$6-AT$6 &lt;&gt; 0,AT35&lt;&gt;0,AU35&lt;&gt;0),(EXP(LN(AU35/AT35)/(AU$6-AT$6))-1)*100,0)</f>
        <v>3.0230680583769765</v>
      </c>
      <c r="AU109" s="26">
        <f>IF(AND(AV$6-AU$6 &lt;&gt; 0,AU35&lt;&gt;0,AV35&lt;&gt;0),(EXP(LN(AV35/AU35)/(AV$6-AU$6))-1)*100,0)</f>
        <v>0.78368528918564273</v>
      </c>
      <c r="AV109" s="26">
        <f>IF(AND(AW$6-AV$6 &lt;&gt; 0,AV35&lt;&gt;0,AW35&lt;&gt;0),(EXP(LN(AW35/AV35)/(AW$6-AV$6))-1)*100,0)</f>
        <v>0.74820124137857658</v>
      </c>
      <c r="AW109" s="26">
        <f>IF(AND(AX$6-AW$6 &lt;&gt; 0,AW35&lt;&gt;0,AX35&lt;&gt;0),(EXP(LN(AX35/AW35)/(AX$6-AW$6))-1)*100,0)</f>
        <v>1.4491328215556543</v>
      </c>
      <c r="AX109" s="26">
        <f>IF(AND(AX$6-AU$6 &lt;&gt; 0,AU35&lt;&gt;0,AX35&lt;&gt;0),(EXP(LN(AX35/AU35)/(AX$6-AU$6))-1)*100,0)</f>
        <v>1.1879408376278988</v>
      </c>
      <c r="AZ109" s="26">
        <f t="shared" ref="AZ109" si="283">IF($F$6-$D$6 &lt;&gt; 0,(EXP(LN(1+(AZ72/100))/($F$6-$D$6))-1)*100,0)</f>
        <v>1.2149487896858879</v>
      </c>
      <c r="BA109" s="26">
        <f t="shared" ref="BA109" si="284">IF(AV35&gt;0,((1+(BA35/AV35))^(1/($F$6-$D$6))-1)*100,0)</f>
        <v>3.046945785186006</v>
      </c>
      <c r="BB109" s="26">
        <f t="shared" ref="BB109" si="285">IF($F$6-$D$6 &lt;&gt; 0,(EXP(LN(1+(BB72/100))/($F$6-$D$6))-1)*100,0)</f>
        <v>3.8691033657046514</v>
      </c>
      <c r="BD109" s="24" t="str">
        <f>BD35</f>
        <v>All occupations</v>
      </c>
      <c r="BE109" s="26">
        <f>IF(AND(BF$6-BE$6 &lt;&gt; 0,BE35&lt;&gt;0,BF35&lt;&gt;0),(EXP(LN(BF35/BE35)/(BF$6-BE$6))-1)*100,0)</f>
        <v>-0.60859504233891082</v>
      </c>
      <c r="BF109" s="26">
        <f>IF(AND(BG$6-BF$6 &lt;&gt; 0,BF35&lt;&gt;0,BG35&lt;&gt;0),(EXP(LN(BG35/BF35)/(BG$6-BF$6))-1)*100,0)</f>
        <v>5.0760390248528742</v>
      </c>
      <c r="BG109" s="26">
        <f>IF(AND(BH$6-BG$6 &lt;&gt; 0,BG35&lt;&gt;0,BH35&lt;&gt;0),(EXP(LN(BH35/BG35)/(BH$6-BG$6))-1)*100,0)</f>
        <v>-0.10586937162384569</v>
      </c>
      <c r="BH109" s="26">
        <f>IF(AND(BI$6-BH$6 &lt;&gt; 0,BH35&lt;&gt;0,BI35&lt;&gt;0),(EXP(LN(BI35/BH35)/(BI$6-BH$6))-1)*100,0)</f>
        <v>0.15468850270041745</v>
      </c>
      <c r="BI109" s="26">
        <f>IF(AND(BI$6-BF$6 &lt;&gt; 0,BF35&lt;&gt;0,BI35&lt;&gt;0),(EXP(LN(BI35/BF35)/(BI$6-BF$6))-1)*100,0)</f>
        <v>0.37366331810306797</v>
      </c>
      <c r="BK109" s="26">
        <f t="shared" ref="BK109" si="286">IF($F$6-$D$6 &lt;&gt; 0,(EXP(LN(1+(BK72/100))/($F$6-$D$6))-1)*100,0)</f>
        <v>6.7760451602705274E-2</v>
      </c>
      <c r="BL109" s="26">
        <f t="shared" ref="BL109" si="287">IF(BG35&gt;0,((1+(BL35/BG35))^(1/($F$6-$D$6))-1)*100,0)</f>
        <v>2.5237704353763712</v>
      </c>
      <c r="BM109" s="26">
        <f t="shared" ref="BM109" si="288">IF($F$6-$D$6 &lt;&gt; 0,(EXP(LN(1+(BM72/100))/($F$6-$D$6))-1)*100,0)</f>
        <v>2.5716415348228328</v>
      </c>
      <c r="BO109" s="24" t="str">
        <f>BO35</f>
        <v>All occupations</v>
      </c>
      <c r="BP109" s="26">
        <f>IF(AND(BQ$6-BP$6 &lt;&gt; 0,BP35&lt;&gt;0,BQ35&lt;&gt;0),(EXP(LN(BQ35/BP35)/(BQ$6-BP$6))-1)*100,0)</f>
        <v>-0.1355756766764582</v>
      </c>
      <c r="BQ109" s="26">
        <f>IF(AND(BR$6-BQ$6 &lt;&gt; 0,BQ35&lt;&gt;0,BR35&lt;&gt;0),(EXP(LN(BR35/BQ35)/(BR$6-BQ$6))-1)*100,0)</f>
        <v>-7.8649308839608301</v>
      </c>
      <c r="BR109" s="26">
        <f>IF(AND(BS$6-BR$6 &lt;&gt; 0,BR35&lt;&gt;0,BS35&lt;&gt;0),(EXP(LN(BS35/BR35)/(BS$6-BR$6))-1)*100,0)</f>
        <v>-0.20037568604701628</v>
      </c>
      <c r="BS109" s="26">
        <f>IF(AND(BT$6-BS$6 &lt;&gt; 0,BS35&lt;&gt;0,BT35&lt;&gt;0),(EXP(LN(BT35/BS35)/(BT$6-BS$6))-1)*100,0)</f>
        <v>-1.4609328481622663</v>
      </c>
      <c r="BT109" s="26">
        <f>IF(AND(BT$6-BQ$6 &lt;&gt; 0,BQ35&lt;&gt;0,BT35&lt;&gt;0),(EXP(LN(BT35/BQ35)/(BT$6-BQ$6))-1)*100,0)</f>
        <v>-1.4833528909062088</v>
      </c>
      <c r="BV109" s="26">
        <f t="shared" ref="BV109" si="289">IF($F$6-$D$6 &lt;&gt; 0,(EXP(LN(1+(BV72/100))/($F$6-$D$6))-1)*100,0)</f>
        <v>-1.0425262377784739</v>
      </c>
      <c r="BW109" s="26">
        <f t="shared" ref="BW109" si="290">IF(BR35&gt;0,((1+(BW35/BR35))^(1/($F$6-$D$6))-1)*100,0)</f>
        <v>2.3268033412812139</v>
      </c>
      <c r="BX109" s="26">
        <f t="shared" ref="BX109" si="291">IF($F$6-$D$6 &lt;&gt; 0,(EXP(LN(1+(BX72/100))/($F$6-$D$6))-1)*100,0)</f>
        <v>1.5878067726509348</v>
      </c>
      <c r="BZ109" s="24" t="str">
        <f>BZ35</f>
        <v>All occupations</v>
      </c>
      <c r="CA109" s="26">
        <f>IF(AND(CB$6-CA$6 &lt;&gt; 0,CA35&lt;&gt;0,CB35&lt;&gt;0),(EXP(LN(CB35/CA35)/(CB$6-CA$6))-1)*100,0)</f>
        <v>-2.4569255776680898</v>
      </c>
      <c r="CB109" s="26">
        <f>IF(AND(CC$6-CB$6 &lt;&gt; 0,CB35&lt;&gt;0,CC35&lt;&gt;0),(EXP(LN(CC35/CB35)/(CC$6-CB$6))-1)*100,0)</f>
        <v>-12.193300724983668</v>
      </c>
      <c r="CC109" s="26">
        <f>IF(AND(CD$6-CC$6 &lt;&gt; 0,CC35&lt;&gt;0,CD35&lt;&gt;0),(EXP(LN(CD35/CC35)/(CD$6-CC$6))-1)*100,0)</f>
        <v>-0.9766138434117555</v>
      </c>
      <c r="CD109" s="26">
        <f>IF(AND(CE$6-CD$6 &lt;&gt; 0,CD35&lt;&gt;0,CE35&lt;&gt;0),(EXP(LN(CE35/CD35)/(CE$6-CD$6))-1)*100,0)</f>
        <v>-3.6863458297365148</v>
      </c>
      <c r="CE109" s="26">
        <f>IF(AND(CE$6-CB$6 &lt;&gt; 0,CB35&lt;&gt;0,CE35&lt;&gt;0),(EXP(LN(CE35/CB35)/(CE$6-CB$6))-1)*100,0)</f>
        <v>-3.4074914256226996</v>
      </c>
      <c r="CG109" s="26">
        <f t="shared" ref="CG109" si="292">IF($F$6-$D$6 &lt;&gt; 0,(EXP(LN(1+(CG72/100))/($F$6-$D$6))-1)*100,0)</f>
        <v>-2.7914426260116088</v>
      </c>
      <c r="CH109" s="26">
        <f t="shared" ref="CH109" si="293">IF(CC35&gt;0,((1+(CH35/CC35))^(1/($F$6-$D$6))-1)*100,0)</f>
        <v>1.9205484676366069</v>
      </c>
      <c r="CI109" s="26">
        <f t="shared" ref="CI109" si="294">IF($F$6-$D$6 &lt;&gt; 0,(EXP(LN(1+(CI72/100))/($F$6-$D$6))-1)*100,0)</f>
        <v>-0.10602919416574652</v>
      </c>
      <c r="CK109" s="24" t="str">
        <f>CK35</f>
        <v>All occupations</v>
      </c>
      <c r="CL109" s="26">
        <f>IF(AND(CM$6-CL$6 &lt;&gt; 0,CL35&lt;&gt;0,CM35&lt;&gt;0),(EXP(LN(CM35/CL35)/(CM$6-CL$6))-1)*100,0)</f>
        <v>0.1977503408718162</v>
      </c>
      <c r="CM109" s="26">
        <f>IF(AND(CN$6-CM$6 &lt;&gt; 0,CM35&lt;&gt;0,CN35&lt;&gt;0),(EXP(LN(CN35/CM35)/(CN$6-CM$6))-1)*100,0)</f>
        <v>-12.590695604137681</v>
      </c>
      <c r="CN109" s="26">
        <f>IF(AND(CO$6-CN$6 &lt;&gt; 0,CN35&lt;&gt;0,CO35&lt;&gt;0),(EXP(LN(CO35/CN35)/(CO$6-CN$6))-1)*100,0)</f>
        <v>-1.1699990946192673</v>
      </c>
      <c r="CO109" s="26">
        <f>IF(AND(CP$6-CO$6 &lt;&gt; 0,CO35&lt;&gt;0,CP35&lt;&gt;0),(EXP(LN(CP35/CO35)/(CP$6-CO$6))-1)*100,0)</f>
        <v>-0.69614359287141214</v>
      </c>
      <c r="CP109" s="26">
        <f>IF(AND(CP$6-CM$6 &lt;&gt; 0,CM35&lt;&gt;0,CP35&lt;&gt;0),(EXP(LN(CP35/CM35)/(CP$6-CM$6))-1)*100,0)</f>
        <v>-1.6319810155954961</v>
      </c>
      <c r="CR109" s="26">
        <f t="shared" ref="CR109" si="295">IF($F$6-$D$6 &lt;&gt; 0,(EXP(LN(1+(CR72/100))/($F$6-$D$6))-1)*100,0)</f>
        <v>-0.85434733172573551</v>
      </c>
      <c r="CS109" s="26">
        <f t="shared" ref="CS109" si="296">IF(CN35&gt;0,((1+(CS35/CN35))^(1/($F$6-$D$6))-1)*100,0)</f>
        <v>1.5933607535196126</v>
      </c>
      <c r="CT109" s="26">
        <f t="shared" ref="CT109" si="297">IF($F$6-$D$6 &lt;&gt; 0,(EXP(LN(1+(CT72/100))/($F$6-$D$6))-1)*100,0)</f>
        <v>0.91751943191888952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0.54967792120752823</v>
      </c>
      <c r="C119" s="27">
        <f t="shared" si="299"/>
        <v>0.32529116059308372</v>
      </c>
      <c r="D119" s="27">
        <f t="shared" si="299"/>
        <v>0.14270921465284658</v>
      </c>
      <c r="E119" s="27">
        <f t="shared" si="299"/>
        <v>0.96051409276723909</v>
      </c>
      <c r="F119" s="27">
        <f t="shared" ref="F119:F144" si="300">F8-D8</f>
        <v>1.1032233074200857</v>
      </c>
      <c r="L119" t="str">
        <f>A119</f>
        <v>11 Corporate managers and directors</v>
      </c>
      <c r="M119" s="27">
        <f t="shared" ref="M119:P144" si="301">N8-M8</f>
        <v>5.6168441829471423</v>
      </c>
      <c r="N119" s="27">
        <f t="shared" si="301"/>
        <v>2.1015058696912661</v>
      </c>
      <c r="O119" s="27">
        <f t="shared" si="301"/>
        <v>0.9107465525884173</v>
      </c>
      <c r="P119" s="27">
        <f t="shared" si="301"/>
        <v>7.69818536846849</v>
      </c>
      <c r="Q119" s="27">
        <f t="shared" ref="Q119:Q144" si="302">Q8-O8</f>
        <v>8.6089319210569073</v>
      </c>
      <c r="W119" t="str">
        <f>A119</f>
        <v>11 Corporate managers and directors</v>
      </c>
      <c r="X119" s="27">
        <f t="shared" ref="X119:AA144" si="303">Y8-X8</f>
        <v>9.6262567402240506</v>
      </c>
      <c r="Y119" s="27">
        <f t="shared" si="303"/>
        <v>-0.93574061262298613</v>
      </c>
      <c r="Z119" s="27">
        <f t="shared" si="303"/>
        <v>-1.6804170498965192</v>
      </c>
      <c r="AA119" s="27">
        <f t="shared" si="303"/>
        <v>7.8319205216986205</v>
      </c>
      <c r="AB119" s="27">
        <f t="shared" ref="AB119:AB144" si="304">AB8-Z8</f>
        <v>6.1515034718021013</v>
      </c>
      <c r="AH119" t="str">
        <f>L119</f>
        <v>11 Corporate managers and directors</v>
      </c>
      <c r="AI119" s="27">
        <f t="shared" ref="AI119:AL144" si="305">AJ8-AI8</f>
        <v>1.5987954229392365</v>
      </c>
      <c r="AJ119" s="27">
        <f t="shared" si="305"/>
        <v>0.13751182809048323</v>
      </c>
      <c r="AK119" s="27">
        <f t="shared" si="305"/>
        <v>-0.78159725574670347</v>
      </c>
      <c r="AL119" s="27">
        <f t="shared" si="305"/>
        <v>1.0205627140720761</v>
      </c>
      <c r="AM119" s="27">
        <f t="shared" ref="AM119:AM144" si="306">AM8-AK8</f>
        <v>0.23896545832537264</v>
      </c>
      <c r="AS119" t="str">
        <f>W119</f>
        <v>11 Corporate managers and directors</v>
      </c>
      <c r="AT119" s="27">
        <f t="shared" ref="AT119:AW144" si="307">AU8-AT8</f>
        <v>2.340579286937901</v>
      </c>
      <c r="AU119" s="27">
        <f t="shared" si="307"/>
        <v>0.23320792712954486</v>
      </c>
      <c r="AV119" s="27">
        <f t="shared" si="307"/>
        <v>-1.3522474312911008</v>
      </c>
      <c r="AW119" s="27">
        <f t="shared" si="307"/>
        <v>1.7136264329484643</v>
      </c>
      <c r="AX119" s="27">
        <f t="shared" ref="AX119:AX144" si="308">AX8-AV8</f>
        <v>0.36137900165736347</v>
      </c>
      <c r="BD119" t="str">
        <f>AH119</f>
        <v>11 Corporate managers and directors</v>
      </c>
      <c r="BE119" s="27">
        <f t="shared" ref="BE119:BH144" si="309">BF8-BE8</f>
        <v>1.8349239961187038</v>
      </c>
      <c r="BF119" s="27">
        <f t="shared" si="309"/>
        <v>2.8495739482215825</v>
      </c>
      <c r="BG119" s="27">
        <f t="shared" si="309"/>
        <v>-3.6384413591663254</v>
      </c>
      <c r="BH119" s="27">
        <f t="shared" si="309"/>
        <v>2.2917436628546568</v>
      </c>
      <c r="BI119" s="27">
        <f t="shared" ref="BI119:BI144" si="310">BI8-BG8</f>
        <v>-1.3466976963116686</v>
      </c>
      <c r="BO119" t="str">
        <f>AS119</f>
        <v>11 Corporate managers and directors</v>
      </c>
      <c r="BP119" s="27">
        <f t="shared" ref="BP119:BS144" si="311">BQ8-BP8</f>
        <v>2.0970883655081529</v>
      </c>
      <c r="BQ119" s="27">
        <f t="shared" si="311"/>
        <v>-1.1536988777626576</v>
      </c>
      <c r="BR119" s="27">
        <f t="shared" si="311"/>
        <v>-2.767990844888562</v>
      </c>
      <c r="BS119" s="27">
        <f t="shared" si="311"/>
        <v>-3.1305802997170744</v>
      </c>
      <c r="BT119" s="27">
        <f t="shared" ref="BT119:BT144" si="312">BT8-BR8</f>
        <v>-5.8985711446056364</v>
      </c>
      <c r="BZ119" t="str">
        <f>BD119</f>
        <v>11 Corporate managers and directors</v>
      </c>
      <c r="CA119" s="68">
        <f t="shared" ref="CA119:CD144" si="313">CB8-CA8</f>
        <v>0.15439476605824787</v>
      </c>
      <c r="CB119" s="68">
        <f t="shared" si="313"/>
        <v>-0.244941961628383</v>
      </c>
      <c r="CC119" s="68">
        <f t="shared" si="313"/>
        <v>-0.3777364600074673</v>
      </c>
      <c r="CD119" s="68">
        <f t="shared" si="313"/>
        <v>-3.0243879833903424</v>
      </c>
      <c r="CE119" s="68">
        <f t="shared" ref="CE119:CE144" si="314">CE8-CC8</f>
        <v>-3.4021244433978097</v>
      </c>
      <c r="CK119" t="str">
        <f>BO119</f>
        <v>11 Corporate managers and directors</v>
      </c>
      <c r="CL119" s="68">
        <f t="shared" ref="CL119:CO144" si="315">CM8-CL8</f>
        <v>0.53742552740114391</v>
      </c>
      <c r="CM119" s="68">
        <f t="shared" si="315"/>
        <v>-0.206497275048239</v>
      </c>
      <c r="CN119" s="68">
        <f t="shared" si="315"/>
        <v>9.1675357770566901E-2</v>
      </c>
      <c r="CO119" s="68">
        <f t="shared" si="315"/>
        <v>0.61399417176275639</v>
      </c>
      <c r="CP119" s="68">
        <f t="shared" ref="CP119:CP144" si="316">CP8-CN8</f>
        <v>0.70566952953332329</v>
      </c>
    </row>
    <row r="120" spans="1:94" x14ac:dyDescent="0.2">
      <c r="A120" t="str">
        <f t="shared" si="298"/>
        <v>12 Other managers and proprietors</v>
      </c>
      <c r="B120" s="27">
        <f t="shared" si="299"/>
        <v>0.2453132960959129</v>
      </c>
      <c r="C120" s="27">
        <f t="shared" si="299"/>
        <v>1.9335219672238169E-2</v>
      </c>
      <c r="D120" s="27">
        <f t="shared" si="299"/>
        <v>0.40290647217747977</v>
      </c>
      <c r="E120" s="27">
        <f t="shared" si="299"/>
        <v>0.55008779940262742</v>
      </c>
      <c r="F120" s="27">
        <f t="shared" si="300"/>
        <v>0.95299427158010719</v>
      </c>
      <c r="L120" t="str">
        <f t="shared" ref="L120:L143" si="317">A120</f>
        <v>12 Other managers and proprietors</v>
      </c>
      <c r="M120" s="27">
        <f t="shared" si="301"/>
        <v>1.7481016135937928</v>
      </c>
      <c r="N120" s="27">
        <f t="shared" si="301"/>
        <v>0.75157718933201778</v>
      </c>
      <c r="O120" s="27">
        <f t="shared" si="301"/>
        <v>3.5144995088112854</v>
      </c>
      <c r="P120" s="27">
        <f t="shared" si="301"/>
        <v>5.0570703444804135</v>
      </c>
      <c r="Q120" s="27">
        <f t="shared" si="302"/>
        <v>8.5715698532916988</v>
      </c>
      <c r="W120" t="str">
        <f t="shared" ref="W120:W143" si="318">A120</f>
        <v>12 Other managers and proprietors</v>
      </c>
      <c r="X120" s="27">
        <f t="shared" si="303"/>
        <v>2.0145565028997918</v>
      </c>
      <c r="Y120" s="27">
        <f t="shared" si="303"/>
        <v>-0.43429848220970513</v>
      </c>
      <c r="Z120" s="27">
        <f t="shared" si="303"/>
        <v>4.8708130358687001</v>
      </c>
      <c r="AA120" s="27">
        <f t="shared" si="303"/>
        <v>5.3270288887627544</v>
      </c>
      <c r="AB120" s="27">
        <f t="shared" si="304"/>
        <v>10.197841924631454</v>
      </c>
      <c r="AH120" t="str">
        <f t="shared" ref="AH120:AH143" si="319">L120</f>
        <v>12 Other managers and proprietors</v>
      </c>
      <c r="AI120" s="27">
        <f t="shared" si="305"/>
        <v>0.7172021448450856</v>
      </c>
      <c r="AJ120" s="27">
        <f t="shared" si="305"/>
        <v>0.18198485562670896</v>
      </c>
      <c r="AK120" s="27">
        <f t="shared" si="305"/>
        <v>1.202921059870472</v>
      </c>
      <c r="AL120" s="27">
        <f t="shared" si="305"/>
        <v>1.5683666475590146</v>
      </c>
      <c r="AM120" s="27">
        <f t="shared" si="306"/>
        <v>2.7712877074294866</v>
      </c>
      <c r="AS120" t="str">
        <f t="shared" ref="AS120:AS143" si="320">W120</f>
        <v>12 Other managers and proprietors</v>
      </c>
      <c r="AT120" s="27">
        <f t="shared" si="307"/>
        <v>0.5338329363574319</v>
      </c>
      <c r="AU120" s="27">
        <f t="shared" si="307"/>
        <v>1.9330995645305826E-2</v>
      </c>
      <c r="AV120" s="27">
        <f t="shared" si="307"/>
        <v>1.4360330131114107</v>
      </c>
      <c r="AW120" s="27">
        <f t="shared" si="307"/>
        <v>1.437785655504352</v>
      </c>
      <c r="AX120" s="27">
        <f t="shared" si="308"/>
        <v>2.8738186686157627</v>
      </c>
      <c r="BD120" t="str">
        <f t="shared" ref="BD120:BD143" si="321">AH120</f>
        <v>12 Other managers and proprietors</v>
      </c>
      <c r="BE120" s="27">
        <f t="shared" si="309"/>
        <v>-1.107442863976841</v>
      </c>
      <c r="BF120" s="27">
        <f t="shared" si="309"/>
        <v>0.804249490924132</v>
      </c>
      <c r="BG120" s="27">
        <f t="shared" si="309"/>
        <v>1.8270140305972991</v>
      </c>
      <c r="BH120" s="27">
        <f t="shared" si="309"/>
        <v>1.0806961533203445</v>
      </c>
      <c r="BI120" s="27">
        <f t="shared" si="310"/>
        <v>2.9077101839176436</v>
      </c>
      <c r="BO120" t="str">
        <f t="shared" ref="BO120:BO143" si="322">AS120</f>
        <v>12 Other managers and proprietors</v>
      </c>
      <c r="BP120" s="27">
        <f t="shared" si="311"/>
        <v>-7.6049616897098105E-2</v>
      </c>
      <c r="BQ120" s="27">
        <f t="shared" si="311"/>
        <v>-0.40264864015323276</v>
      </c>
      <c r="BR120" s="27">
        <f t="shared" si="311"/>
        <v>2.6326410550708399</v>
      </c>
      <c r="BS120" s="27">
        <f t="shared" si="311"/>
        <v>-0.1665458955307102</v>
      </c>
      <c r="BT120" s="27">
        <f t="shared" si="312"/>
        <v>2.4660951595401297</v>
      </c>
      <c r="BZ120" t="str">
        <f t="shared" ref="BZ120:BZ143" si="323">BD120</f>
        <v>12 Other managers and proprietors</v>
      </c>
      <c r="CA120" s="68">
        <f t="shared" si="313"/>
        <v>-0.74966988410331936</v>
      </c>
      <c r="CB120" s="68">
        <f t="shared" si="313"/>
        <v>-0.86019114875801073</v>
      </c>
      <c r="CC120" s="68">
        <f t="shared" si="313"/>
        <v>1.0224884780626944</v>
      </c>
      <c r="CD120" s="68">
        <f t="shared" si="313"/>
        <v>-1.515614629695861</v>
      </c>
      <c r="CE120" s="68">
        <f t="shared" si="314"/>
        <v>-0.49312615163316664</v>
      </c>
      <c r="CK120" t="str">
        <f t="shared" ref="CK120:CK143" si="324">BO120</f>
        <v>12 Other managers and proprietors</v>
      </c>
      <c r="CL120" s="68">
        <f t="shared" si="315"/>
        <v>0.10192476065138578</v>
      </c>
      <c r="CM120" s="68">
        <f t="shared" si="315"/>
        <v>-0.26270391304754837</v>
      </c>
      <c r="CN120" s="68">
        <f t="shared" si="315"/>
        <v>0.96620424109711633</v>
      </c>
      <c r="CO120" s="68">
        <f t="shared" si="315"/>
        <v>0.95926395451981605</v>
      </c>
      <c r="CP120" s="68">
        <f t="shared" si="316"/>
        <v>1.9254681956169324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1.4346101782486995</v>
      </c>
      <c r="C121" s="27">
        <f t="shared" si="299"/>
        <v>0.45443297688705808</v>
      </c>
      <c r="D121" s="27">
        <f t="shared" si="299"/>
        <v>0.92773548834405961</v>
      </c>
      <c r="E121" s="27">
        <f t="shared" si="299"/>
        <v>2.0848552019941184</v>
      </c>
      <c r="F121" s="27">
        <f t="shared" si="300"/>
        <v>3.0125906903381781</v>
      </c>
      <c r="L121" t="str">
        <f t="shared" si="317"/>
        <v>21 Science, research, engineering and technology professionals</v>
      </c>
      <c r="M121" s="27">
        <f t="shared" si="301"/>
        <v>5.4108380661764279</v>
      </c>
      <c r="N121" s="27">
        <f t="shared" si="301"/>
        <v>3.3221830735415452</v>
      </c>
      <c r="O121" s="27">
        <f t="shared" si="301"/>
        <v>5.0841559283778643</v>
      </c>
      <c r="P121" s="27">
        <f t="shared" si="301"/>
        <v>10.447337376962473</v>
      </c>
      <c r="Q121" s="27">
        <f t="shared" si="302"/>
        <v>15.531493305340337</v>
      </c>
      <c r="W121" t="str">
        <f t="shared" si="318"/>
        <v>21 Science, research, engineering and technology professionals</v>
      </c>
      <c r="X121" s="27">
        <f t="shared" si="303"/>
        <v>3.9481757952939915</v>
      </c>
      <c r="Y121" s="27">
        <f t="shared" si="303"/>
        <v>-1.8680179944276176E-2</v>
      </c>
      <c r="Z121" s="27">
        <f t="shared" si="303"/>
        <v>1.8728771290838608</v>
      </c>
      <c r="AA121" s="27">
        <f t="shared" si="303"/>
        <v>3.1336768277528364</v>
      </c>
      <c r="AB121" s="27">
        <f t="shared" si="304"/>
        <v>5.0065539568366972</v>
      </c>
      <c r="AH121" t="str">
        <f t="shared" si="319"/>
        <v>21 Science, research, engineering and technology professionals</v>
      </c>
      <c r="AI121" s="27">
        <f t="shared" si="305"/>
        <v>0.32608558962344114</v>
      </c>
      <c r="AJ121" s="27">
        <f t="shared" si="305"/>
        <v>0.23391680923551217</v>
      </c>
      <c r="AK121" s="27">
        <f t="shared" si="305"/>
        <v>0.15538538019874615</v>
      </c>
      <c r="AL121" s="27">
        <f t="shared" si="305"/>
        <v>0.67838333365819992</v>
      </c>
      <c r="AM121" s="27">
        <f t="shared" si="306"/>
        <v>0.83376871385694606</v>
      </c>
      <c r="AS121" t="str">
        <f t="shared" si="320"/>
        <v>21 Science, research, engineering and technology professionals</v>
      </c>
      <c r="AT121" s="27">
        <f t="shared" si="307"/>
        <v>0.93586654547841874</v>
      </c>
      <c r="AU121" s="27">
        <f t="shared" si="307"/>
        <v>-3.8113499539532469E-2</v>
      </c>
      <c r="AV121" s="27">
        <f t="shared" si="307"/>
        <v>-0.57189559754880293</v>
      </c>
      <c r="AW121" s="27">
        <f t="shared" si="307"/>
        <v>1.7430079560615042E-2</v>
      </c>
      <c r="AX121" s="27">
        <f t="shared" si="308"/>
        <v>-0.55446551798818788</v>
      </c>
      <c r="BD121" t="str">
        <f t="shared" si="321"/>
        <v>21 Science, research, engineering and technology professionals</v>
      </c>
      <c r="BE121" s="27">
        <f t="shared" si="309"/>
        <v>-0.1613508851422818</v>
      </c>
      <c r="BF121" s="27">
        <f t="shared" si="309"/>
        <v>1.7897892557333481</v>
      </c>
      <c r="BG121" s="27">
        <f t="shared" si="309"/>
        <v>-0.63208525503047142</v>
      </c>
      <c r="BH121" s="27">
        <f t="shared" si="309"/>
        <v>8.1609311720633571E-2</v>
      </c>
      <c r="BI121" s="27">
        <f t="shared" si="310"/>
        <v>-0.55047594330983785</v>
      </c>
      <c r="BO121" t="str">
        <f t="shared" si="322"/>
        <v>21 Science, research, engineering and technology professionals</v>
      </c>
      <c r="BP121" s="27">
        <f t="shared" si="311"/>
        <v>0.96335849014577235</v>
      </c>
      <c r="BQ121" s="27">
        <f t="shared" si="311"/>
        <v>-0.26284743989299209</v>
      </c>
      <c r="BR121" s="27">
        <f t="shared" si="311"/>
        <v>0.2276637641259871</v>
      </c>
      <c r="BS121" s="27">
        <f t="shared" si="311"/>
        <v>-0.86206569753470319</v>
      </c>
      <c r="BT121" s="27">
        <f t="shared" si="312"/>
        <v>-0.63440193340871609</v>
      </c>
      <c r="BZ121" t="str">
        <f t="shared" si="323"/>
        <v>21 Science, research, engineering and technology professionals</v>
      </c>
      <c r="CA121" s="68">
        <f t="shared" si="313"/>
        <v>-0.38372757548274983</v>
      </c>
      <c r="CB121" s="68">
        <f t="shared" si="313"/>
        <v>-0.18723027944483928</v>
      </c>
      <c r="CC121" s="68">
        <f t="shared" si="313"/>
        <v>0.21653776919569623</v>
      </c>
      <c r="CD121" s="68">
        <f t="shared" si="313"/>
        <v>-1.972894469002525</v>
      </c>
      <c r="CE121" s="68">
        <f t="shared" si="314"/>
        <v>-1.7563566998068287</v>
      </c>
      <c r="CK121" t="str">
        <f t="shared" si="324"/>
        <v>21 Science, research, engineering and technology professionals</v>
      </c>
      <c r="CL121" s="68">
        <f t="shared" si="315"/>
        <v>0.32352121268170997</v>
      </c>
      <c r="CM121" s="68">
        <f t="shared" si="315"/>
        <v>1.5614856629544427E-2</v>
      </c>
      <c r="CN121" s="68">
        <f t="shared" si="315"/>
        <v>0.56152149096022641</v>
      </c>
      <c r="CO121" s="68">
        <f t="shared" si="315"/>
        <v>0.90829724836522718</v>
      </c>
      <c r="CP121" s="68">
        <f t="shared" si="316"/>
        <v>1.4698187393254536</v>
      </c>
    </row>
    <row r="122" spans="1:94" x14ac:dyDescent="0.2">
      <c r="A122" t="str">
        <f t="shared" si="298"/>
        <v>22 Health professionals</v>
      </c>
      <c r="B122" s="27">
        <f t="shared" si="299"/>
        <v>1.3978494692831993</v>
      </c>
      <c r="C122" s="27">
        <f t="shared" si="299"/>
        <v>0.18809170546043585</v>
      </c>
      <c r="D122" s="27">
        <f t="shared" si="299"/>
        <v>1.09646834550463</v>
      </c>
      <c r="E122" s="27">
        <f t="shared" si="299"/>
        <v>1.6299437147018638</v>
      </c>
      <c r="F122" s="27">
        <f t="shared" si="300"/>
        <v>2.7264120602064938</v>
      </c>
      <c r="L122" t="str">
        <f t="shared" si="317"/>
        <v>22 Health professionals</v>
      </c>
      <c r="M122" s="27">
        <f t="shared" si="301"/>
        <v>4.4997996007913557</v>
      </c>
      <c r="N122" s="27">
        <f t="shared" si="301"/>
        <v>0.63507248486687473</v>
      </c>
      <c r="O122" s="27">
        <f t="shared" si="301"/>
        <v>3.133693645700447</v>
      </c>
      <c r="P122" s="27">
        <f t="shared" si="301"/>
        <v>4.2686073095347261</v>
      </c>
      <c r="Q122" s="27">
        <f t="shared" si="302"/>
        <v>7.4023009552351731</v>
      </c>
      <c r="W122" t="str">
        <f t="shared" si="318"/>
        <v>22 Health professionals</v>
      </c>
      <c r="X122" s="27">
        <f t="shared" si="303"/>
        <v>6.6237516092021487</v>
      </c>
      <c r="Y122" s="27">
        <f t="shared" si="303"/>
        <v>-0.82831218890417091</v>
      </c>
      <c r="Z122" s="27">
        <f t="shared" si="303"/>
        <v>3.6904900324261938</v>
      </c>
      <c r="AA122" s="27">
        <f t="shared" si="303"/>
        <v>4.5987183110040846</v>
      </c>
      <c r="AB122" s="27">
        <f t="shared" si="304"/>
        <v>8.2892083434302783</v>
      </c>
      <c r="AH122" t="str">
        <f t="shared" si="319"/>
        <v>22 Health professionals</v>
      </c>
      <c r="AI122" s="27">
        <f t="shared" si="305"/>
        <v>-1.7580896611788894</v>
      </c>
      <c r="AJ122" s="27">
        <f t="shared" si="305"/>
        <v>-1.4585132891030685</v>
      </c>
      <c r="AK122" s="27">
        <f t="shared" si="305"/>
        <v>-3.8609851272554492</v>
      </c>
      <c r="AL122" s="27">
        <f t="shared" si="305"/>
        <v>-3.7614644389009086</v>
      </c>
      <c r="AM122" s="27">
        <f t="shared" si="306"/>
        <v>-7.6224495661563578</v>
      </c>
      <c r="AS122" t="str">
        <f t="shared" si="320"/>
        <v>22 Health professionals</v>
      </c>
      <c r="AT122" s="27">
        <f t="shared" si="307"/>
        <v>0.3815885950570379</v>
      </c>
      <c r="AU122" s="27">
        <f t="shared" si="307"/>
        <v>0.22958702718419399</v>
      </c>
      <c r="AV122" s="27">
        <f t="shared" si="307"/>
        <v>9.3887438393954081E-2</v>
      </c>
      <c r="AW122" s="27">
        <f t="shared" si="307"/>
        <v>0.24219307002560431</v>
      </c>
      <c r="AX122" s="27">
        <f t="shared" si="308"/>
        <v>0.33608050841955839</v>
      </c>
      <c r="BD122" t="str">
        <f t="shared" si="321"/>
        <v>22 Health professionals</v>
      </c>
      <c r="BE122" s="27">
        <f t="shared" si="309"/>
        <v>1.3792548382433107</v>
      </c>
      <c r="BF122" s="27">
        <f t="shared" si="309"/>
        <v>0.55138245142551945</v>
      </c>
      <c r="BG122" s="27">
        <f t="shared" si="309"/>
        <v>0.5749063155963583</v>
      </c>
      <c r="BH122" s="27">
        <f t="shared" si="309"/>
        <v>0.97746163908556127</v>
      </c>
      <c r="BI122" s="27">
        <f t="shared" si="310"/>
        <v>1.5523679546819196</v>
      </c>
      <c r="BO122" t="str">
        <f t="shared" si="322"/>
        <v>22 Health professionals</v>
      </c>
      <c r="BP122" s="27">
        <f t="shared" si="311"/>
        <v>0.62366324473301482</v>
      </c>
      <c r="BQ122" s="27">
        <f t="shared" si="311"/>
        <v>-7.3622664874968713E-2</v>
      </c>
      <c r="BR122" s="27">
        <f t="shared" si="311"/>
        <v>0.11547436564951763</v>
      </c>
      <c r="BS122" s="27">
        <f t="shared" si="311"/>
        <v>-1.0754030609102845</v>
      </c>
      <c r="BT122" s="27">
        <f t="shared" si="312"/>
        <v>-0.95992869526076685</v>
      </c>
      <c r="BZ122" t="str">
        <f t="shared" si="323"/>
        <v>22 Health professionals</v>
      </c>
      <c r="CA122" s="68">
        <f t="shared" si="313"/>
        <v>0.62743274092361201</v>
      </c>
      <c r="CB122" s="68">
        <f t="shared" si="313"/>
        <v>-0.65364156575267707</v>
      </c>
      <c r="CC122" s="68">
        <f t="shared" si="313"/>
        <v>0.22411795355444841</v>
      </c>
      <c r="CD122" s="68">
        <f t="shared" si="313"/>
        <v>-1.0967532342502933</v>
      </c>
      <c r="CE122" s="68">
        <f t="shared" si="314"/>
        <v>-0.87263528069584484</v>
      </c>
      <c r="CK122" t="str">
        <f t="shared" si="324"/>
        <v>22 Health professionals</v>
      </c>
      <c r="CL122" s="68">
        <f t="shared" si="315"/>
        <v>0.15331618036927341</v>
      </c>
      <c r="CM122" s="68">
        <f t="shared" si="315"/>
        <v>3.251832849823888E-3</v>
      </c>
      <c r="CN122" s="68">
        <f t="shared" si="315"/>
        <v>0.33104055444851332</v>
      </c>
      <c r="CO122" s="68">
        <f t="shared" si="315"/>
        <v>0.77511927061744157</v>
      </c>
      <c r="CP122" s="68">
        <f t="shared" si="316"/>
        <v>1.106159825065955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1.2826399134174871</v>
      </c>
      <c r="C123" s="27">
        <f t="shared" si="299"/>
        <v>0.46966006768342883</v>
      </c>
      <c r="D123" s="27">
        <f t="shared" si="299"/>
        <v>0.8818476011311791</v>
      </c>
      <c r="E123" s="27">
        <f t="shared" si="299"/>
        <v>1.6174954309289102</v>
      </c>
      <c r="F123" s="27">
        <f t="shared" si="300"/>
        <v>2.4993430320600893</v>
      </c>
      <c r="L123" t="str">
        <f t="shared" si="317"/>
        <v>23 Teaching and other educational professionals</v>
      </c>
      <c r="M123" s="27">
        <f t="shared" si="301"/>
        <v>8.329658353871622</v>
      </c>
      <c r="N123" s="27">
        <f t="shared" si="301"/>
        <v>1.3911204541681741</v>
      </c>
      <c r="O123" s="27">
        <f t="shared" si="301"/>
        <v>4.6583229424060093</v>
      </c>
      <c r="P123" s="27">
        <f t="shared" si="301"/>
        <v>8.0200396276315118</v>
      </c>
      <c r="Q123" s="27">
        <f t="shared" si="302"/>
        <v>12.678362570037521</v>
      </c>
      <c r="W123" t="str">
        <f t="shared" si="318"/>
        <v>23 Teaching and other educational professionals</v>
      </c>
      <c r="X123" s="27">
        <f t="shared" si="303"/>
        <v>-0.49252680050486575</v>
      </c>
      <c r="Y123" s="27">
        <f t="shared" si="303"/>
        <v>-0.50298968346464079</v>
      </c>
      <c r="Z123" s="27">
        <f t="shared" si="303"/>
        <v>-2.8517241096827455</v>
      </c>
      <c r="AA123" s="27">
        <f t="shared" si="303"/>
        <v>-2.668230533079786</v>
      </c>
      <c r="AB123" s="27">
        <f t="shared" si="304"/>
        <v>-5.5199546427625314</v>
      </c>
      <c r="AH123" t="str">
        <f t="shared" si="319"/>
        <v>23 Teaching and other educational professionals</v>
      </c>
      <c r="AI123" s="27">
        <f t="shared" si="305"/>
        <v>-1.2680276320218358</v>
      </c>
      <c r="AJ123" s="27">
        <f t="shared" si="305"/>
        <v>-0.27415098462077925</v>
      </c>
      <c r="AK123" s="27">
        <f t="shared" si="305"/>
        <v>-0.5968304881119193</v>
      </c>
      <c r="AL123" s="27">
        <f t="shared" si="305"/>
        <v>3.3294578659729179E-2</v>
      </c>
      <c r="AM123" s="27">
        <f t="shared" si="306"/>
        <v>-0.56353590945219012</v>
      </c>
      <c r="AS123" t="str">
        <f t="shared" si="320"/>
        <v>23 Teaching and other educational professionals</v>
      </c>
      <c r="AT123" s="27">
        <f t="shared" si="307"/>
        <v>3.9117862717047092E-2</v>
      </c>
      <c r="AU123" s="27">
        <f t="shared" si="307"/>
        <v>2.7181773665243991E-2</v>
      </c>
      <c r="AV123" s="27">
        <f t="shared" si="307"/>
        <v>-0.1562582088995258</v>
      </c>
      <c r="AW123" s="27">
        <f t="shared" si="307"/>
        <v>-6.9236467527469259E-2</v>
      </c>
      <c r="AX123" s="27">
        <f t="shared" si="308"/>
        <v>-0.22549467642699506</v>
      </c>
      <c r="BD123" t="str">
        <f t="shared" si="321"/>
        <v>23 Teaching and other educational professionals</v>
      </c>
      <c r="BE123" s="27">
        <f t="shared" si="309"/>
        <v>-6.8624411053297418E-2</v>
      </c>
      <c r="BF123" s="27">
        <f t="shared" si="309"/>
        <v>0.45825442314941345</v>
      </c>
      <c r="BG123" s="27">
        <f t="shared" si="309"/>
        <v>0.14627446316852222</v>
      </c>
      <c r="BH123" s="27">
        <f t="shared" si="309"/>
        <v>0.75698741229003996</v>
      </c>
      <c r="BI123" s="27">
        <f t="shared" si="310"/>
        <v>0.90326187545856218</v>
      </c>
      <c r="BO123" t="str">
        <f t="shared" si="322"/>
        <v>23 Teaching and other educational professionals</v>
      </c>
      <c r="BP123" s="27">
        <f t="shared" si="311"/>
        <v>-3.5901745649056238E-2</v>
      </c>
      <c r="BQ123" s="27">
        <f t="shared" si="311"/>
        <v>4.0883024423525427E-2</v>
      </c>
      <c r="BR123" s="27">
        <f t="shared" si="311"/>
        <v>-8.2689619283316862E-2</v>
      </c>
      <c r="BS123" s="27">
        <f t="shared" si="311"/>
        <v>-0.21012815407071539</v>
      </c>
      <c r="BT123" s="27">
        <f t="shared" si="312"/>
        <v>-0.29281777335403225</v>
      </c>
      <c r="BZ123" t="str">
        <f t="shared" si="323"/>
        <v>23 Teaching and other educational professionals</v>
      </c>
      <c r="CA123" s="68">
        <f t="shared" si="313"/>
        <v>-8.8361006225814442E-3</v>
      </c>
      <c r="CB123" s="68">
        <f t="shared" si="313"/>
        <v>-8.9386777951399488E-2</v>
      </c>
      <c r="CC123" s="68">
        <f t="shared" si="313"/>
        <v>0.19640219912138002</v>
      </c>
      <c r="CD123" s="68">
        <f t="shared" si="313"/>
        <v>-0.18664202143081265</v>
      </c>
      <c r="CE123" s="68">
        <f t="shared" si="314"/>
        <v>9.7601776905673621E-3</v>
      </c>
      <c r="CK123" t="str">
        <f t="shared" si="324"/>
        <v>23 Teaching and other educational professionals</v>
      </c>
      <c r="CL123" s="68">
        <f t="shared" si="315"/>
        <v>9.5439594981114068E-2</v>
      </c>
      <c r="CM123" s="68">
        <f t="shared" si="315"/>
        <v>3.6092902475923394E-2</v>
      </c>
      <c r="CN123" s="68">
        <f t="shared" si="315"/>
        <v>0.15673185096372372</v>
      </c>
      <c r="CO123" s="68">
        <f t="shared" si="315"/>
        <v>0.12040839708711004</v>
      </c>
      <c r="CP123" s="68">
        <f t="shared" si="316"/>
        <v>0.27714024805083376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0.56985688033781612</v>
      </c>
      <c r="C124" s="27">
        <f t="shared" si="299"/>
        <v>0.36589450605677687</v>
      </c>
      <c r="D124" s="27">
        <f t="shared" si="299"/>
        <v>0.73352423372770614</v>
      </c>
      <c r="E124" s="27">
        <f t="shared" si="299"/>
        <v>1.2746389370184774</v>
      </c>
      <c r="F124" s="27">
        <f t="shared" si="300"/>
        <v>2.0081631707461836</v>
      </c>
      <c r="L124" t="str">
        <f t="shared" si="317"/>
        <v>24 Business, media and public service professionals</v>
      </c>
      <c r="M124" s="27">
        <f t="shared" si="301"/>
        <v>7.5865081965352275</v>
      </c>
      <c r="N124" s="27">
        <f t="shared" si="301"/>
        <v>2.9036756939456936</v>
      </c>
      <c r="O124" s="27">
        <f t="shared" si="301"/>
        <v>6.5693593246156325</v>
      </c>
      <c r="P124" s="27">
        <f t="shared" si="301"/>
        <v>10.524992533038585</v>
      </c>
      <c r="Q124" s="27">
        <f t="shared" si="302"/>
        <v>17.094351857654217</v>
      </c>
      <c r="W124" t="str">
        <f t="shared" si="318"/>
        <v>24 Business, media and public service professionals</v>
      </c>
      <c r="X124" s="27">
        <f t="shared" si="303"/>
        <v>7.1968908117544785</v>
      </c>
      <c r="Y124" s="27">
        <f t="shared" si="303"/>
        <v>2.1340753372332912</v>
      </c>
      <c r="Z124" s="27">
        <f t="shared" si="303"/>
        <v>5.7999234158870578</v>
      </c>
      <c r="AA124" s="27">
        <f t="shared" si="303"/>
        <v>6.7522572732813515</v>
      </c>
      <c r="AB124" s="27">
        <f t="shared" si="304"/>
        <v>12.552180689168409</v>
      </c>
      <c r="AH124" t="str">
        <f t="shared" si="319"/>
        <v>24 Business, media and public service professionals</v>
      </c>
      <c r="AI124" s="27">
        <f t="shared" si="305"/>
        <v>5.5513172618038453E-2</v>
      </c>
      <c r="AJ124" s="27">
        <f t="shared" si="305"/>
        <v>0.39755723861711978</v>
      </c>
      <c r="AK124" s="27">
        <f t="shared" si="305"/>
        <v>-0.13110382671083887</v>
      </c>
      <c r="AL124" s="27">
        <f t="shared" si="305"/>
        <v>0.49074308533921585</v>
      </c>
      <c r="AM124" s="27">
        <f t="shared" si="306"/>
        <v>0.35963925862837698</v>
      </c>
      <c r="AS124" t="str">
        <f t="shared" si="320"/>
        <v>24 Business, media and public service professionals</v>
      </c>
      <c r="AT124" s="27">
        <f t="shared" si="307"/>
        <v>0.93947355801402122</v>
      </c>
      <c r="AU124" s="27">
        <f t="shared" si="307"/>
        <v>0.38307764557347834</v>
      </c>
      <c r="AV124" s="27">
        <f t="shared" si="307"/>
        <v>0.73457155796205775</v>
      </c>
      <c r="AW124" s="27">
        <f t="shared" si="307"/>
        <v>1.1525923484739096</v>
      </c>
      <c r="AX124" s="27">
        <f t="shared" si="308"/>
        <v>1.8871639064359673</v>
      </c>
      <c r="BD124" t="str">
        <f t="shared" si="321"/>
        <v>24 Business, media and public service professionals</v>
      </c>
      <c r="BE124" s="27">
        <f t="shared" si="309"/>
        <v>0.93073821451301519</v>
      </c>
      <c r="BF124" s="27">
        <f t="shared" si="309"/>
        <v>2.5736753089432582</v>
      </c>
      <c r="BG124" s="27">
        <f t="shared" si="309"/>
        <v>1.8331119800476294</v>
      </c>
      <c r="BH124" s="27">
        <f t="shared" si="309"/>
        <v>1.9812435138389297</v>
      </c>
      <c r="BI124" s="27">
        <f t="shared" si="310"/>
        <v>3.8143554938865591</v>
      </c>
      <c r="BO124" t="str">
        <f t="shared" si="322"/>
        <v>24 Business, media and public service professionals</v>
      </c>
      <c r="BP124" s="27">
        <f t="shared" si="311"/>
        <v>0.85471847969263237</v>
      </c>
      <c r="BQ124" s="27">
        <f t="shared" si="311"/>
        <v>-7.4022076386423663E-2</v>
      </c>
      <c r="BR124" s="27">
        <f t="shared" si="311"/>
        <v>0.53340279263209922</v>
      </c>
      <c r="BS124" s="27">
        <f t="shared" si="311"/>
        <v>-1.3079103206831526</v>
      </c>
      <c r="BT124" s="27">
        <f t="shared" si="312"/>
        <v>-0.77450752805105338</v>
      </c>
      <c r="BZ124" t="str">
        <f t="shared" si="323"/>
        <v>24 Business, media and public service professionals</v>
      </c>
      <c r="CA124" s="68">
        <f t="shared" si="313"/>
        <v>0.22768913630809173</v>
      </c>
      <c r="CB124" s="68">
        <f t="shared" si="313"/>
        <v>-0.10400847950313175</v>
      </c>
      <c r="CC124" s="68">
        <f t="shared" si="313"/>
        <v>0.50672238323102459</v>
      </c>
      <c r="CD124" s="68">
        <f t="shared" si="313"/>
        <v>-2.0844322011819516</v>
      </c>
      <c r="CE124" s="68">
        <f t="shared" si="314"/>
        <v>-1.577709817950927</v>
      </c>
      <c r="CK124" t="str">
        <f t="shared" si="324"/>
        <v>24 Business, media and public service professionals</v>
      </c>
      <c r="CL124" s="68">
        <f t="shared" si="315"/>
        <v>0.32219694884525252</v>
      </c>
      <c r="CM124" s="68">
        <f t="shared" si="315"/>
        <v>4.1384479687368581E-2</v>
      </c>
      <c r="CN124" s="68">
        <f t="shared" si="315"/>
        <v>0.51277481919256607</v>
      </c>
      <c r="CO124" s="68">
        <f t="shared" si="315"/>
        <v>0.99048620429732637</v>
      </c>
      <c r="CP124" s="68">
        <f t="shared" si="316"/>
        <v>1.5032610234898924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0.24811608850164735</v>
      </c>
      <c r="C125" s="27">
        <f t="shared" si="299"/>
        <v>9.8580897905503173E-2</v>
      </c>
      <c r="D125" s="27">
        <f t="shared" si="299"/>
        <v>7.1999440394430514E-2</v>
      </c>
      <c r="E125" s="27">
        <f t="shared" si="299"/>
        <v>0.43466543972672134</v>
      </c>
      <c r="F125" s="27">
        <f t="shared" si="300"/>
        <v>0.50666488012115185</v>
      </c>
      <c r="L125" t="str">
        <f t="shared" si="317"/>
        <v>31 Science, engineering and technology associate professionals</v>
      </c>
      <c r="M125" s="27">
        <f t="shared" si="301"/>
        <v>1.0676454128883344</v>
      </c>
      <c r="N125" s="27">
        <f t="shared" si="301"/>
        <v>0.81671286141543575</v>
      </c>
      <c r="O125" s="27">
        <f t="shared" si="301"/>
        <v>-0.13880578421557033</v>
      </c>
      <c r="P125" s="27">
        <f t="shared" si="301"/>
        <v>1.4832619175734809</v>
      </c>
      <c r="Q125" s="27">
        <f t="shared" si="302"/>
        <v>1.3444561333579106</v>
      </c>
      <c r="W125" t="str">
        <f t="shared" si="318"/>
        <v>31 Science, engineering and technology associate professionals</v>
      </c>
      <c r="X125" s="27">
        <f t="shared" si="303"/>
        <v>1.6360245862173128</v>
      </c>
      <c r="Y125" s="27">
        <f t="shared" si="303"/>
        <v>0.36495865681543371</v>
      </c>
      <c r="Z125" s="27">
        <f t="shared" si="303"/>
        <v>-0.85136736639137212</v>
      </c>
      <c r="AA125" s="27">
        <f t="shared" si="303"/>
        <v>0.97590345531840228</v>
      </c>
      <c r="AB125" s="27">
        <f t="shared" si="304"/>
        <v>0.12453608892703016</v>
      </c>
      <c r="AH125" t="str">
        <f t="shared" si="319"/>
        <v>31 Science, engineering and technology associate professionals</v>
      </c>
      <c r="AI125" s="27">
        <f t="shared" si="305"/>
        <v>0.32302221380794771</v>
      </c>
      <c r="AJ125" s="27">
        <f t="shared" si="305"/>
        <v>0.17698000925797608</v>
      </c>
      <c r="AK125" s="27">
        <f t="shared" si="305"/>
        <v>4.198380182016459E-3</v>
      </c>
      <c r="AL125" s="27">
        <f t="shared" si="305"/>
        <v>0.52359511288666827</v>
      </c>
      <c r="AM125" s="27">
        <f t="shared" si="306"/>
        <v>0.52779349306868473</v>
      </c>
      <c r="AS125" t="str">
        <f t="shared" si="320"/>
        <v>31 Science, engineering and technology associate professionals</v>
      </c>
      <c r="AT125" s="27">
        <f t="shared" si="307"/>
        <v>0.55928133480766729</v>
      </c>
      <c r="AU125" s="27">
        <f t="shared" si="307"/>
        <v>0.21491600517521192</v>
      </c>
      <c r="AV125" s="27">
        <f t="shared" si="307"/>
        <v>-0.72878877105578788</v>
      </c>
      <c r="AW125" s="27">
        <f t="shared" si="307"/>
        <v>4.2225338149289637E-2</v>
      </c>
      <c r="AX125" s="27">
        <f t="shared" si="308"/>
        <v>-0.68656343290649824</v>
      </c>
      <c r="BD125" t="str">
        <f t="shared" si="321"/>
        <v>31 Science, engineering and technology associate professionals</v>
      </c>
      <c r="BE125" s="27">
        <f t="shared" si="309"/>
        <v>-0.11145805947702492</v>
      </c>
      <c r="BF125" s="27">
        <f t="shared" si="309"/>
        <v>0.91197836751104067</v>
      </c>
      <c r="BG125" s="27">
        <f t="shared" si="309"/>
        <v>-1.6623328010048004</v>
      </c>
      <c r="BH125" s="27">
        <f t="shared" si="309"/>
        <v>-1.0246365397444106</v>
      </c>
      <c r="BI125" s="27">
        <f t="shared" si="310"/>
        <v>-2.686969340749211</v>
      </c>
      <c r="BO125" t="str">
        <f t="shared" si="322"/>
        <v>31 Science, engineering and technology associate professionals</v>
      </c>
      <c r="BP125" s="27">
        <f t="shared" si="311"/>
        <v>0.56829470903758672</v>
      </c>
      <c r="BQ125" s="27">
        <f t="shared" si="311"/>
        <v>0.16773253707170976</v>
      </c>
      <c r="BR125" s="27">
        <f t="shared" si="311"/>
        <v>-0.60978443175813846</v>
      </c>
      <c r="BS125" s="27">
        <f t="shared" si="311"/>
        <v>-0.20982711713341295</v>
      </c>
      <c r="BT125" s="27">
        <f t="shared" si="312"/>
        <v>-0.81961154889155141</v>
      </c>
      <c r="BZ125" t="str">
        <f t="shared" si="323"/>
        <v>31 Science, engineering and technology associate professionals</v>
      </c>
      <c r="CA125" s="68">
        <f t="shared" si="313"/>
        <v>8.4230207237921295E-2</v>
      </c>
      <c r="CB125" s="68">
        <f t="shared" si="313"/>
        <v>0.2204767325646948</v>
      </c>
      <c r="CC125" s="68">
        <f t="shared" si="313"/>
        <v>-0.28607210108974979</v>
      </c>
      <c r="CD125" s="68">
        <f t="shared" si="313"/>
        <v>-0.37033435668998038</v>
      </c>
      <c r="CE125" s="68">
        <f t="shared" si="314"/>
        <v>-0.65640645777973017</v>
      </c>
      <c r="CK125" t="str">
        <f t="shared" si="324"/>
        <v>31 Science, engineering and technology associate professionals</v>
      </c>
      <c r="CL125" s="68">
        <f t="shared" si="315"/>
        <v>0.18438410226632401</v>
      </c>
      <c r="CM125" s="68">
        <f t="shared" si="315"/>
        <v>0.12149245824636035</v>
      </c>
      <c r="CN125" s="68">
        <f t="shared" si="315"/>
        <v>0.21557414879025116</v>
      </c>
      <c r="CO125" s="68">
        <f t="shared" si="315"/>
        <v>0.82014942336135721</v>
      </c>
      <c r="CP125" s="68">
        <f t="shared" si="316"/>
        <v>1.0357235721516083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4.3011780525721105E-2</v>
      </c>
      <c r="C126" s="27">
        <f t="shared" si="299"/>
        <v>-4.2471099319413008E-3</v>
      </c>
      <c r="D126" s="27">
        <f t="shared" si="299"/>
        <v>5.4128890782262684E-2</v>
      </c>
      <c r="E126" s="27">
        <f t="shared" si="299"/>
        <v>9.3359863978238061E-2</v>
      </c>
      <c r="F126" s="27">
        <f t="shared" si="300"/>
        <v>0.14748875476050075</v>
      </c>
      <c r="L126" t="str">
        <f t="shared" si="317"/>
        <v>32 Health and social care associate professionals</v>
      </c>
      <c r="M126" s="27">
        <f t="shared" si="301"/>
        <v>1.1320530178373391</v>
      </c>
      <c r="N126" s="27">
        <f t="shared" si="301"/>
        <v>0.20294000796376199</v>
      </c>
      <c r="O126" s="27">
        <f t="shared" si="301"/>
        <v>0.80156407899609672</v>
      </c>
      <c r="P126" s="27">
        <f t="shared" si="301"/>
        <v>1.5955841746861559</v>
      </c>
      <c r="Q126" s="27">
        <f t="shared" si="302"/>
        <v>2.3971482536822526</v>
      </c>
      <c r="W126" t="str">
        <f t="shared" si="318"/>
        <v>32 Health and social care associate professionals</v>
      </c>
      <c r="X126" s="27">
        <f t="shared" si="303"/>
        <v>2.2945341690282532</v>
      </c>
      <c r="Y126" s="27">
        <f t="shared" si="303"/>
        <v>3.2795730680978963E-2</v>
      </c>
      <c r="Z126" s="27">
        <f t="shared" si="303"/>
        <v>1.2040799026919444</v>
      </c>
      <c r="AA126" s="27">
        <f t="shared" si="303"/>
        <v>2.5524003541939333</v>
      </c>
      <c r="AB126" s="27">
        <f t="shared" si="304"/>
        <v>3.7564802568858777</v>
      </c>
      <c r="AH126" t="str">
        <f t="shared" si="319"/>
        <v>32 Health and social care associate professionals</v>
      </c>
      <c r="AI126" s="27">
        <f t="shared" si="305"/>
        <v>-0.41580136976046322</v>
      </c>
      <c r="AJ126" s="27">
        <f t="shared" si="305"/>
        <v>-0.32172698048584536</v>
      </c>
      <c r="AK126" s="27">
        <f t="shared" si="305"/>
        <v>-1.4831853096921206</v>
      </c>
      <c r="AL126" s="27">
        <f t="shared" si="305"/>
        <v>-1.5480382459436397</v>
      </c>
      <c r="AM126" s="27">
        <f t="shared" si="306"/>
        <v>-3.0312235556357603</v>
      </c>
      <c r="AS126" t="str">
        <f t="shared" si="320"/>
        <v>32 Health and social care associate professionals</v>
      </c>
      <c r="AT126" s="27">
        <f t="shared" si="307"/>
        <v>0.24590405449574648</v>
      </c>
      <c r="AU126" s="27">
        <f t="shared" si="307"/>
        <v>0.20018223652834144</v>
      </c>
      <c r="AV126" s="27">
        <f t="shared" si="307"/>
        <v>-7.8162792786615309E-2</v>
      </c>
      <c r="AW126" s="27">
        <f t="shared" si="307"/>
        <v>0.19827180514140741</v>
      </c>
      <c r="AX126" s="27">
        <f t="shared" si="308"/>
        <v>0.1201090123547921</v>
      </c>
      <c r="BD126" t="str">
        <f t="shared" si="321"/>
        <v>32 Health and social care associate professionals</v>
      </c>
      <c r="BE126" s="27">
        <f t="shared" si="309"/>
        <v>0.98469202651586762</v>
      </c>
      <c r="BF126" s="27">
        <f t="shared" si="309"/>
        <v>0.60755313311123693</v>
      </c>
      <c r="BG126" s="27">
        <f t="shared" si="309"/>
        <v>-6.986344426317892E-2</v>
      </c>
      <c r="BH126" s="27">
        <f t="shared" si="309"/>
        <v>1.1527458509150206</v>
      </c>
      <c r="BI126" s="27">
        <f t="shared" si="310"/>
        <v>1.0828824066518417</v>
      </c>
      <c r="BO126" t="str">
        <f t="shared" si="322"/>
        <v>32 Health and social care associate professionals</v>
      </c>
      <c r="BP126" s="27">
        <f t="shared" si="311"/>
        <v>0.35390085693711448</v>
      </c>
      <c r="BQ126" s="27">
        <f t="shared" si="311"/>
        <v>-6.2361604681093752E-5</v>
      </c>
      <c r="BR126" s="27">
        <f t="shared" si="311"/>
        <v>-0.22686934999165054</v>
      </c>
      <c r="BS126" s="27">
        <f t="shared" si="311"/>
        <v>-0.66966884443099106</v>
      </c>
      <c r="BT126" s="27">
        <f t="shared" si="312"/>
        <v>-0.8965381944226416</v>
      </c>
      <c r="BZ126" t="str">
        <f t="shared" si="323"/>
        <v>32 Health and social care associate professionals</v>
      </c>
      <c r="CA126" s="68">
        <f t="shared" si="313"/>
        <v>-9.29047850130722E-2</v>
      </c>
      <c r="CB126" s="68">
        <f t="shared" si="313"/>
        <v>-0.24424092585069546</v>
      </c>
      <c r="CC126" s="68">
        <f t="shared" si="313"/>
        <v>-0.10389639900117698</v>
      </c>
      <c r="CD126" s="68">
        <f t="shared" si="313"/>
        <v>-0.45558438795287037</v>
      </c>
      <c r="CE126" s="68">
        <f t="shared" si="314"/>
        <v>-0.55948078695404735</v>
      </c>
      <c r="CK126" t="str">
        <f t="shared" si="324"/>
        <v>32 Health and social care associate professionals</v>
      </c>
      <c r="CL126" s="68">
        <f t="shared" si="315"/>
        <v>5.3582618133557108E-2</v>
      </c>
      <c r="CM126" s="68">
        <f t="shared" si="315"/>
        <v>1.2034331229865081E-2</v>
      </c>
      <c r="CN126" s="68">
        <f t="shared" si="315"/>
        <v>0.128292610479247</v>
      </c>
      <c r="CO126" s="68">
        <f t="shared" si="315"/>
        <v>0.37372500042610518</v>
      </c>
      <c r="CP126" s="68">
        <f t="shared" si="316"/>
        <v>0.50201761090535224</v>
      </c>
    </row>
    <row r="127" spans="1:94" x14ac:dyDescent="0.2">
      <c r="A127" t="str">
        <f t="shared" si="298"/>
        <v>33 Protective service occupations</v>
      </c>
      <c r="B127" s="27">
        <f t="shared" si="299"/>
        <v>4.6213902396578521E-3</v>
      </c>
      <c r="C127" s="27">
        <f t="shared" si="299"/>
        <v>1.2521031288860063E-2</v>
      </c>
      <c r="D127" s="27">
        <f t="shared" si="299"/>
        <v>3.6951348539090587E-2</v>
      </c>
      <c r="E127" s="27">
        <f t="shared" si="299"/>
        <v>6.749178243070672E-2</v>
      </c>
      <c r="F127" s="27">
        <f t="shared" si="300"/>
        <v>0.10444313096979731</v>
      </c>
      <c r="L127" t="str">
        <f t="shared" si="317"/>
        <v>33 Protective service occupations</v>
      </c>
      <c r="M127" s="27">
        <f t="shared" si="301"/>
        <v>0.17390132792836521</v>
      </c>
      <c r="N127" s="27">
        <f t="shared" si="301"/>
        <v>0.33988093686234921</v>
      </c>
      <c r="O127" s="27">
        <f t="shared" si="301"/>
        <v>0.67016302089018698</v>
      </c>
      <c r="P127" s="27">
        <f t="shared" si="301"/>
        <v>1.3847058460034676</v>
      </c>
      <c r="Q127" s="27">
        <f t="shared" si="302"/>
        <v>2.0548688668936546</v>
      </c>
      <c r="W127" t="str">
        <f t="shared" si="318"/>
        <v>33 Protective service occupations</v>
      </c>
      <c r="X127" s="27">
        <f t="shared" si="303"/>
        <v>0.70441873321253379</v>
      </c>
      <c r="Y127" s="27">
        <f t="shared" si="303"/>
        <v>0.61080878198390209</v>
      </c>
      <c r="Z127" s="27">
        <f t="shared" si="303"/>
        <v>2.1811820771602601</v>
      </c>
      <c r="AA127" s="27">
        <f t="shared" si="303"/>
        <v>3.6340783747336385</v>
      </c>
      <c r="AB127" s="27">
        <f t="shared" si="304"/>
        <v>5.8152604518938986</v>
      </c>
      <c r="AH127" t="str">
        <f t="shared" si="319"/>
        <v>33 Protective service occupations</v>
      </c>
      <c r="AI127" s="27">
        <f t="shared" si="305"/>
        <v>0.11722599822613411</v>
      </c>
      <c r="AJ127" s="27">
        <f t="shared" si="305"/>
        <v>0.16179519273037712</v>
      </c>
      <c r="AK127" s="27">
        <f t="shared" si="305"/>
        <v>0.4738392516227643</v>
      </c>
      <c r="AL127" s="27">
        <f t="shared" si="305"/>
        <v>0.76115535815169055</v>
      </c>
      <c r="AM127" s="27">
        <f t="shared" si="306"/>
        <v>1.2349946097744549</v>
      </c>
      <c r="AS127" t="str">
        <f t="shared" si="320"/>
        <v>33 Protective service occupations</v>
      </c>
      <c r="AT127" s="27">
        <f t="shared" si="307"/>
        <v>-0.12612447981145136</v>
      </c>
      <c r="AU127" s="27">
        <f t="shared" si="307"/>
        <v>9.746809977398585E-2</v>
      </c>
      <c r="AV127" s="27">
        <f t="shared" si="307"/>
        <v>0.17203506230824939</v>
      </c>
      <c r="AW127" s="27">
        <f t="shared" si="307"/>
        <v>0.25868600942856146</v>
      </c>
      <c r="AX127" s="27">
        <f t="shared" si="308"/>
        <v>0.43072107173681085</v>
      </c>
      <c r="BD127" t="str">
        <f t="shared" si="321"/>
        <v>33 Protective service occupations</v>
      </c>
      <c r="BE127" s="27">
        <f t="shared" si="309"/>
        <v>-0.94018256674686995</v>
      </c>
      <c r="BF127" s="27">
        <f t="shared" si="309"/>
        <v>0.49645787281885045</v>
      </c>
      <c r="BG127" s="27">
        <f t="shared" si="309"/>
        <v>0.60127709895787618</v>
      </c>
      <c r="BH127" s="27">
        <f t="shared" si="309"/>
        <v>-1.3491027834075631E-2</v>
      </c>
      <c r="BI127" s="27">
        <f t="shared" si="310"/>
        <v>0.58778607112380055</v>
      </c>
      <c r="BO127" t="str">
        <f t="shared" si="322"/>
        <v>33 Protective service occupations</v>
      </c>
      <c r="BP127" s="27">
        <f t="shared" si="311"/>
        <v>-0.23299565193234173</v>
      </c>
      <c r="BQ127" s="27">
        <f t="shared" si="311"/>
        <v>-0.22526361918188176</v>
      </c>
      <c r="BR127" s="27">
        <f t="shared" si="311"/>
        <v>0.67177748882285027</v>
      </c>
      <c r="BS127" s="27">
        <f t="shared" si="311"/>
        <v>-0.80645775342609305</v>
      </c>
      <c r="BT127" s="27">
        <f t="shared" si="312"/>
        <v>-0.13468026460324278</v>
      </c>
      <c r="BZ127" t="str">
        <f t="shared" si="323"/>
        <v>33 Protective service occupations</v>
      </c>
      <c r="CA127" s="68">
        <f t="shared" si="313"/>
        <v>-0.4015560328314467</v>
      </c>
      <c r="CB127" s="68">
        <f t="shared" si="313"/>
        <v>-2.8586048280323517E-2</v>
      </c>
      <c r="CC127" s="68">
        <f t="shared" si="313"/>
        <v>0.50123864057205081</v>
      </c>
      <c r="CD127" s="68">
        <f t="shared" si="313"/>
        <v>-0.6735984635148009</v>
      </c>
      <c r="CE127" s="68">
        <f t="shared" si="314"/>
        <v>-0.1723598229427501</v>
      </c>
      <c r="CK127" t="str">
        <f t="shared" si="324"/>
        <v>33 Protective service occupations</v>
      </c>
      <c r="CL127" s="68">
        <f t="shared" si="315"/>
        <v>-5.316927840922131E-2</v>
      </c>
      <c r="CM127" s="68">
        <f t="shared" si="315"/>
        <v>-1.2340281968393652E-2</v>
      </c>
      <c r="CN127" s="68">
        <f t="shared" si="315"/>
        <v>-0.11512201954809845</v>
      </c>
      <c r="CO127" s="68">
        <f t="shared" si="315"/>
        <v>-1.8344868112886714E-3</v>
      </c>
      <c r="CP127" s="68">
        <f t="shared" si="316"/>
        <v>-0.11695650635938712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0.10698234299418125</v>
      </c>
      <c r="C128" s="27">
        <f t="shared" si="299"/>
        <v>5.429887424705071E-2</v>
      </c>
      <c r="D128" s="27">
        <f t="shared" si="299"/>
        <v>6.4360502021511667E-2</v>
      </c>
      <c r="E128" s="27">
        <f t="shared" si="299"/>
        <v>0.17609991771272948</v>
      </c>
      <c r="F128" s="27">
        <f t="shared" si="300"/>
        <v>0.24046041973424115</v>
      </c>
      <c r="L128" t="str">
        <f t="shared" si="317"/>
        <v>34 Culture, media and sports occupations</v>
      </c>
      <c r="M128" s="27">
        <f t="shared" si="301"/>
        <v>0.68579032485381397</v>
      </c>
      <c r="N128" s="27">
        <f t="shared" si="301"/>
        <v>1.8010414180490271</v>
      </c>
      <c r="O128" s="27">
        <f t="shared" si="301"/>
        <v>0.85122857361498028</v>
      </c>
      <c r="P128" s="27">
        <f t="shared" si="301"/>
        <v>2.949865587255962</v>
      </c>
      <c r="Q128" s="27">
        <f t="shared" si="302"/>
        <v>3.8010941608709423</v>
      </c>
      <c r="W128" t="str">
        <f t="shared" si="318"/>
        <v>34 Culture, media and sports occupations</v>
      </c>
      <c r="X128" s="27">
        <f t="shared" si="303"/>
        <v>-0.20948240177218125</v>
      </c>
      <c r="Y128" s="27">
        <f t="shared" si="303"/>
        <v>0.56447267287589042</v>
      </c>
      <c r="Z128" s="27">
        <f t="shared" si="303"/>
        <v>-0.39093596179638013</v>
      </c>
      <c r="AA128" s="27">
        <f t="shared" si="303"/>
        <v>1.5142909477671012</v>
      </c>
      <c r="AB128" s="27">
        <f t="shared" si="304"/>
        <v>1.123354985970721</v>
      </c>
      <c r="AH128" t="str">
        <f t="shared" si="319"/>
        <v>34 Culture, media and sports occupations</v>
      </c>
      <c r="AI128" s="27">
        <f t="shared" si="305"/>
        <v>1.3141054924663997E-2</v>
      </c>
      <c r="AJ128" s="27">
        <f t="shared" si="305"/>
        <v>0.2840324163311192</v>
      </c>
      <c r="AK128" s="27">
        <f t="shared" si="305"/>
        <v>-0.1352954683102916</v>
      </c>
      <c r="AL128" s="27">
        <f t="shared" si="305"/>
        <v>0.46525266488899542</v>
      </c>
      <c r="AM128" s="27">
        <f t="shared" si="306"/>
        <v>0.32995719657870382</v>
      </c>
      <c r="AS128" t="str">
        <f t="shared" si="320"/>
        <v>34 Culture, media and sports occupations</v>
      </c>
      <c r="AT128" s="27">
        <f t="shared" si="307"/>
        <v>-0.12098526578891766</v>
      </c>
      <c r="AU128" s="27">
        <f t="shared" si="307"/>
        <v>1.7336560862760919E-2</v>
      </c>
      <c r="AV128" s="27">
        <f t="shared" si="307"/>
        <v>-0.26542886593322645</v>
      </c>
      <c r="AW128" s="27">
        <f t="shared" si="307"/>
        <v>5.9005611290250393E-3</v>
      </c>
      <c r="AX128" s="27">
        <f t="shared" si="308"/>
        <v>-0.25952830480420142</v>
      </c>
      <c r="BD128" t="str">
        <f t="shared" si="321"/>
        <v>34 Culture, media and sports occupations</v>
      </c>
      <c r="BE128" s="27">
        <f t="shared" si="309"/>
        <v>-1.1959238098412008</v>
      </c>
      <c r="BF128" s="27">
        <f t="shared" si="309"/>
        <v>0.75122379039822906</v>
      </c>
      <c r="BG128" s="27">
        <f t="shared" si="309"/>
        <v>-0.74680674576053718</v>
      </c>
      <c r="BH128" s="27">
        <f t="shared" si="309"/>
        <v>-4.564993489569158E-2</v>
      </c>
      <c r="BI128" s="27">
        <f t="shared" si="310"/>
        <v>-0.79245668065622876</v>
      </c>
      <c r="BO128" t="str">
        <f t="shared" si="322"/>
        <v>34 Culture, media and sports occupations</v>
      </c>
      <c r="BP128" s="27">
        <f t="shared" si="311"/>
        <v>-0.82957344495693874</v>
      </c>
      <c r="BQ128" s="27">
        <f t="shared" si="311"/>
        <v>-0.15662965605166912</v>
      </c>
      <c r="BR128" s="27">
        <f t="shared" si="311"/>
        <v>-0.63506354757676009</v>
      </c>
      <c r="BS128" s="27">
        <f t="shared" si="311"/>
        <v>-0.86782326688530187</v>
      </c>
      <c r="BT128" s="27">
        <f t="shared" si="312"/>
        <v>-1.502886814462062</v>
      </c>
      <c r="BZ128" t="str">
        <f t="shared" si="323"/>
        <v>34 Culture, media and sports occupations</v>
      </c>
      <c r="CA128" s="68">
        <f t="shared" si="313"/>
        <v>-0.48909170003524371</v>
      </c>
      <c r="CB128" s="68">
        <f t="shared" si="313"/>
        <v>-0.19825287908526157</v>
      </c>
      <c r="CC128" s="68">
        <f t="shared" si="313"/>
        <v>-0.28398736945830905</v>
      </c>
      <c r="CD128" s="68">
        <f t="shared" si="313"/>
        <v>-0.74299183691745263</v>
      </c>
      <c r="CE128" s="68">
        <f t="shared" si="314"/>
        <v>-1.0269792063757617</v>
      </c>
      <c r="CK128" t="str">
        <f t="shared" si="324"/>
        <v>34 Culture, media and sports occupations</v>
      </c>
      <c r="CL128" s="68">
        <f t="shared" si="315"/>
        <v>6.8885977989499025E-2</v>
      </c>
      <c r="CM128" s="68">
        <f t="shared" si="315"/>
        <v>-1.4659373211258431E-2</v>
      </c>
      <c r="CN128" s="68">
        <f t="shared" si="315"/>
        <v>0.1472964020684624</v>
      </c>
      <c r="CO128" s="68">
        <f t="shared" si="315"/>
        <v>0.37566526916609155</v>
      </c>
      <c r="CP128" s="68">
        <f t="shared" si="316"/>
        <v>0.52296167123455395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0.31371928152377859</v>
      </c>
      <c r="C129" s="27">
        <f t="shared" si="299"/>
        <v>0.24785416994153309</v>
      </c>
      <c r="D129" s="27">
        <f t="shared" si="299"/>
        <v>0.25659748790071624</v>
      </c>
      <c r="E129" s="27">
        <f t="shared" si="299"/>
        <v>0.73320216476538658</v>
      </c>
      <c r="F129" s="27">
        <f t="shared" si="300"/>
        <v>0.98979965266610281</v>
      </c>
      <c r="L129" t="str">
        <f t="shared" si="317"/>
        <v>35 Business and public service associate professionals</v>
      </c>
      <c r="M129" s="27">
        <f t="shared" si="301"/>
        <v>3.5254848077753156</v>
      </c>
      <c r="N129" s="27">
        <f t="shared" si="301"/>
        <v>1.3821183875977603</v>
      </c>
      <c r="O129" s="27">
        <f t="shared" si="301"/>
        <v>1.9509808551270034</v>
      </c>
      <c r="P129" s="27">
        <f t="shared" si="301"/>
        <v>5.243605489020112</v>
      </c>
      <c r="Q129" s="27">
        <f t="shared" si="302"/>
        <v>7.1945863441471154</v>
      </c>
      <c r="W129" t="str">
        <f t="shared" si="318"/>
        <v>35 Business and public service associate professionals</v>
      </c>
      <c r="X129" s="27">
        <f t="shared" si="303"/>
        <v>3.4908685715860912</v>
      </c>
      <c r="Y129" s="27">
        <f t="shared" si="303"/>
        <v>0.11643812236660978</v>
      </c>
      <c r="Z129" s="27">
        <f t="shared" si="303"/>
        <v>-0.45272676831382341</v>
      </c>
      <c r="AA129" s="27">
        <f t="shared" si="303"/>
        <v>2.8834082740969649</v>
      </c>
      <c r="AB129" s="27">
        <f t="shared" si="304"/>
        <v>2.4306815057831415</v>
      </c>
      <c r="AH129" t="str">
        <f t="shared" si="319"/>
        <v>35 Business and public service associate professionals</v>
      </c>
      <c r="AI129" s="27">
        <f t="shared" si="305"/>
        <v>1.0023803878592599</v>
      </c>
      <c r="AJ129" s="27">
        <f t="shared" si="305"/>
        <v>0.44008744370601605</v>
      </c>
      <c r="AK129" s="27">
        <f t="shared" si="305"/>
        <v>-0.13768811348393761</v>
      </c>
      <c r="AL129" s="27">
        <f t="shared" si="305"/>
        <v>1.2401847525326737</v>
      </c>
      <c r="AM129" s="27">
        <f t="shared" si="306"/>
        <v>1.1024966390487361</v>
      </c>
      <c r="AS129" t="str">
        <f t="shared" si="320"/>
        <v>35 Business and public service associate professionals</v>
      </c>
      <c r="AT129" s="27">
        <f t="shared" si="307"/>
        <v>0.80227987902627795</v>
      </c>
      <c r="AU129" s="27">
        <f t="shared" si="307"/>
        <v>0.26052799024011719</v>
      </c>
      <c r="AV129" s="27">
        <f t="shared" si="307"/>
        <v>-0.26837965311375456</v>
      </c>
      <c r="AW129" s="27">
        <f t="shared" si="307"/>
        <v>1.0396317404110871</v>
      </c>
      <c r="AX129" s="27">
        <f t="shared" si="308"/>
        <v>0.77125208729733252</v>
      </c>
      <c r="BD129" t="str">
        <f t="shared" si="321"/>
        <v>35 Business and public service associate professionals</v>
      </c>
      <c r="BE129" s="27">
        <f t="shared" si="309"/>
        <v>-0.79256573962392807</v>
      </c>
      <c r="BF129" s="27">
        <f t="shared" si="309"/>
        <v>2.4324101378052099</v>
      </c>
      <c r="BG129" s="27">
        <f t="shared" si="309"/>
        <v>-2.2749751929102828</v>
      </c>
      <c r="BH129" s="27">
        <f t="shared" si="309"/>
        <v>-0.37015317200494735</v>
      </c>
      <c r="BI129" s="27">
        <f t="shared" si="310"/>
        <v>-2.6451283649152302</v>
      </c>
      <c r="BO129" t="str">
        <f t="shared" si="322"/>
        <v>35 Business and public service associate professionals</v>
      </c>
      <c r="BP129" s="27">
        <f t="shared" si="311"/>
        <v>-3.6750928934132787E-2</v>
      </c>
      <c r="BQ129" s="27">
        <f t="shared" si="311"/>
        <v>-0.54407855360641477</v>
      </c>
      <c r="BR129" s="27">
        <f t="shared" si="311"/>
        <v>-1.5232601205081089</v>
      </c>
      <c r="BS129" s="27">
        <f t="shared" si="311"/>
        <v>-2.244166545536272</v>
      </c>
      <c r="BT129" s="27">
        <f t="shared" si="312"/>
        <v>-3.7674266660443809</v>
      </c>
      <c r="BZ129" t="str">
        <f t="shared" si="323"/>
        <v>35 Business and public service associate professionals</v>
      </c>
      <c r="CA129" s="68">
        <f t="shared" si="313"/>
        <v>-0.83861056971983672</v>
      </c>
      <c r="CB129" s="68">
        <f t="shared" si="313"/>
        <v>-0.77158282505189391</v>
      </c>
      <c r="CC129" s="68">
        <f t="shared" si="313"/>
        <v>-1.0870483197955245</v>
      </c>
      <c r="CD129" s="68">
        <f t="shared" si="313"/>
        <v>-3.3060620174574789</v>
      </c>
      <c r="CE129" s="68">
        <f t="shared" si="314"/>
        <v>-4.3931103372530034</v>
      </c>
      <c r="CK129" t="str">
        <f t="shared" si="324"/>
        <v>35 Business and public service associate professionals</v>
      </c>
      <c r="CL129" s="68">
        <f t="shared" si="315"/>
        <v>0.22595709987093948</v>
      </c>
      <c r="CM129" s="68">
        <f t="shared" si="315"/>
        <v>-1.2889487526416055E-2</v>
      </c>
      <c r="CN129" s="68">
        <f t="shared" si="315"/>
        <v>0.14824292712399556</v>
      </c>
      <c r="CO129" s="68">
        <f t="shared" si="315"/>
        <v>0.95321316998913019</v>
      </c>
      <c r="CP129" s="68">
        <f t="shared" si="316"/>
        <v>1.1014560971131258</v>
      </c>
    </row>
    <row r="130" spans="1:94" x14ac:dyDescent="0.2">
      <c r="A130" t="str">
        <f t="shared" si="298"/>
        <v>41 Administrative occupations</v>
      </c>
      <c r="B130" s="27">
        <f t="shared" si="299"/>
        <v>0.11990612055626204</v>
      </c>
      <c r="C130" s="27">
        <f t="shared" si="299"/>
        <v>0.20950203322217897</v>
      </c>
      <c r="D130" s="27">
        <f t="shared" si="299"/>
        <v>0.16362360090472894</v>
      </c>
      <c r="E130" s="27">
        <f t="shared" si="299"/>
        <v>0.49544123817600472</v>
      </c>
      <c r="F130" s="27">
        <f t="shared" si="300"/>
        <v>0.65906483908073366</v>
      </c>
      <c r="L130" t="str">
        <f t="shared" si="317"/>
        <v>41 Administrative occupations</v>
      </c>
      <c r="M130" s="27">
        <f t="shared" si="301"/>
        <v>1.8991731989913294</v>
      </c>
      <c r="N130" s="27">
        <f t="shared" si="301"/>
        <v>0.985921597317029</v>
      </c>
      <c r="O130" s="27">
        <f t="shared" si="301"/>
        <v>1.4111146106947938</v>
      </c>
      <c r="P130" s="27">
        <f t="shared" si="301"/>
        <v>3.7861169441821936</v>
      </c>
      <c r="Q130" s="27">
        <f t="shared" si="302"/>
        <v>5.1972315548769874</v>
      </c>
      <c r="W130" t="str">
        <f t="shared" si="318"/>
        <v>41 Administrative occupations</v>
      </c>
      <c r="X130" s="27">
        <f t="shared" si="303"/>
        <v>2.4961004447602129</v>
      </c>
      <c r="Y130" s="27">
        <f t="shared" si="303"/>
        <v>1.5394836411146429</v>
      </c>
      <c r="Z130" s="27">
        <f t="shared" si="303"/>
        <v>0.84819745457669882</v>
      </c>
      <c r="AA130" s="27">
        <f t="shared" si="303"/>
        <v>5.4198523456130943</v>
      </c>
      <c r="AB130" s="27">
        <f t="shared" si="304"/>
        <v>6.2680498001897931</v>
      </c>
      <c r="AH130" t="str">
        <f t="shared" si="319"/>
        <v>41 Administrative occupations</v>
      </c>
      <c r="AI130" s="27">
        <f t="shared" si="305"/>
        <v>1.2376046256208966</v>
      </c>
      <c r="AJ130" s="27">
        <f t="shared" si="305"/>
        <v>0.89075441653364784</v>
      </c>
      <c r="AK130" s="27">
        <f t="shared" si="305"/>
        <v>0.26763456585586276</v>
      </c>
      <c r="AL130" s="27">
        <f t="shared" si="305"/>
        <v>2.041473327455547</v>
      </c>
      <c r="AM130" s="27">
        <f t="shared" si="306"/>
        <v>2.3091078933114098</v>
      </c>
      <c r="AS130" t="str">
        <f t="shared" si="320"/>
        <v>41 Administrative occupations</v>
      </c>
      <c r="AT130" s="27">
        <f t="shared" si="307"/>
        <v>0.72624456418490979</v>
      </c>
      <c r="AU130" s="27">
        <f t="shared" si="307"/>
        <v>0.66973972603775422</v>
      </c>
      <c r="AV130" s="27">
        <f t="shared" si="307"/>
        <v>-0.38911993782603993</v>
      </c>
      <c r="AW130" s="27">
        <f t="shared" si="307"/>
        <v>1.5798963583037686</v>
      </c>
      <c r="AX130" s="27">
        <f t="shared" si="308"/>
        <v>1.1907764204777287</v>
      </c>
      <c r="BD130" t="str">
        <f t="shared" si="321"/>
        <v>41 Administrative occupations</v>
      </c>
      <c r="BE130" s="27">
        <f t="shared" si="309"/>
        <v>-2.9051246080027902</v>
      </c>
      <c r="BF130" s="27">
        <f t="shared" si="309"/>
        <v>3.0368028733301138</v>
      </c>
      <c r="BG130" s="27">
        <f t="shared" si="309"/>
        <v>-5.16460063458047</v>
      </c>
      <c r="BH130" s="27">
        <f t="shared" si="309"/>
        <v>-6.8379916213296177</v>
      </c>
      <c r="BI130" s="27">
        <f t="shared" si="310"/>
        <v>-12.002592255910088</v>
      </c>
      <c r="BO130" t="str">
        <f t="shared" si="322"/>
        <v>41 Administrative occupations</v>
      </c>
      <c r="BP130" s="27">
        <f t="shared" si="311"/>
        <v>-4.6570131964834189</v>
      </c>
      <c r="BQ130" s="27">
        <f t="shared" si="311"/>
        <v>0.20148472390900452</v>
      </c>
      <c r="BR130" s="27">
        <f t="shared" si="311"/>
        <v>-5.4512711900558521</v>
      </c>
      <c r="BS130" s="27">
        <f t="shared" si="311"/>
        <v>-9.8492728456050038</v>
      </c>
      <c r="BT130" s="27">
        <f t="shared" si="312"/>
        <v>-15.300544035660856</v>
      </c>
      <c r="BZ130" t="str">
        <f t="shared" si="323"/>
        <v>41 Administrative occupations</v>
      </c>
      <c r="CA130" s="68">
        <f t="shared" si="313"/>
        <v>-2.4630142467971261</v>
      </c>
      <c r="CB130" s="68">
        <f t="shared" si="313"/>
        <v>-2.4481272419332072</v>
      </c>
      <c r="CC130" s="68">
        <f t="shared" si="313"/>
        <v>-4.4940049276979472</v>
      </c>
      <c r="CD130" s="68">
        <f t="shared" si="313"/>
        <v>-7.5507099942417648</v>
      </c>
      <c r="CE130" s="68">
        <f t="shared" si="314"/>
        <v>-12.044714921939711</v>
      </c>
      <c r="CK130" t="str">
        <f t="shared" si="324"/>
        <v>41 Administrative occupations</v>
      </c>
      <c r="CL130" s="68">
        <f t="shared" si="315"/>
        <v>0.23787471887484291</v>
      </c>
      <c r="CM130" s="68">
        <f t="shared" si="315"/>
        <v>-0.21258802876419391</v>
      </c>
      <c r="CN130" s="68">
        <f t="shared" si="315"/>
        <v>-1.0544247987233715</v>
      </c>
      <c r="CO130" s="68">
        <f t="shared" si="315"/>
        <v>-0.28331180549295043</v>
      </c>
      <c r="CP130" s="68">
        <f t="shared" si="316"/>
        <v>-1.3377366042163219</v>
      </c>
    </row>
    <row r="131" spans="1:94" x14ac:dyDescent="0.2">
      <c r="A131" t="str">
        <f t="shared" si="298"/>
        <v>42 Secretarial and related occupations</v>
      </c>
      <c r="B131" s="27">
        <f t="shared" si="299"/>
        <v>2.3285469858935912E-2</v>
      </c>
      <c r="C131" s="27">
        <f t="shared" si="299"/>
        <v>4.2453845033871701E-3</v>
      </c>
      <c r="D131" s="27">
        <f t="shared" si="299"/>
        <v>6.4671913411672471E-2</v>
      </c>
      <c r="E131" s="27">
        <f t="shared" si="299"/>
        <v>0.15265840663324218</v>
      </c>
      <c r="F131" s="27">
        <f t="shared" si="300"/>
        <v>0.21733032004491465</v>
      </c>
      <c r="L131" t="str">
        <f t="shared" si="317"/>
        <v>42 Secretarial and related occupations</v>
      </c>
      <c r="M131" s="27">
        <f t="shared" si="301"/>
        <v>0.30961128046817077</v>
      </c>
      <c r="N131" s="27">
        <f t="shared" si="301"/>
        <v>0.15892269590494301</v>
      </c>
      <c r="O131" s="27">
        <f t="shared" si="301"/>
        <v>1.2496671131346409</v>
      </c>
      <c r="P131" s="27">
        <f t="shared" si="301"/>
        <v>0.81603267314455685</v>
      </c>
      <c r="Q131" s="27">
        <f t="shared" si="302"/>
        <v>2.0656997862791977</v>
      </c>
      <c r="W131" t="str">
        <f t="shared" si="318"/>
        <v>42 Secretarial and related occupations</v>
      </c>
      <c r="X131" s="27">
        <f t="shared" si="303"/>
        <v>0.2142337054099972</v>
      </c>
      <c r="Y131" s="27">
        <f t="shared" si="303"/>
        <v>0.22485071032082971</v>
      </c>
      <c r="Z131" s="27">
        <f t="shared" si="303"/>
        <v>3.099868866639814</v>
      </c>
      <c r="AA131" s="27">
        <f t="shared" si="303"/>
        <v>5.305990683728762</v>
      </c>
      <c r="AB131" s="27">
        <f t="shared" si="304"/>
        <v>8.4058595503685751</v>
      </c>
      <c r="AH131" t="str">
        <f t="shared" si="319"/>
        <v>42 Secretarial and related occupations</v>
      </c>
      <c r="AI131" s="27">
        <f t="shared" si="305"/>
        <v>0.12780681600454802</v>
      </c>
      <c r="AJ131" s="27">
        <f t="shared" si="305"/>
        <v>0.11402302917554197</v>
      </c>
      <c r="AK131" s="27">
        <f t="shared" si="305"/>
        <v>1.2452044440169376</v>
      </c>
      <c r="AL131" s="27">
        <f t="shared" si="305"/>
        <v>1.1550975369251679</v>
      </c>
      <c r="AM131" s="27">
        <f t="shared" si="306"/>
        <v>2.4003019809421056</v>
      </c>
      <c r="AS131" t="str">
        <f t="shared" si="320"/>
        <v>42 Secretarial and related occupations</v>
      </c>
      <c r="AT131" s="27">
        <f t="shared" si="307"/>
        <v>9.5428943098374575E-4</v>
      </c>
      <c r="AU131" s="27">
        <f t="shared" si="307"/>
        <v>0.10909575026682905</v>
      </c>
      <c r="AV131" s="27">
        <f t="shared" si="307"/>
        <v>0.78064986602311937</v>
      </c>
      <c r="AW131" s="27">
        <f t="shared" si="307"/>
        <v>0.30086564374564118</v>
      </c>
      <c r="AX131" s="27">
        <f t="shared" si="308"/>
        <v>1.0815155097687605</v>
      </c>
      <c r="BD131" t="str">
        <f t="shared" si="321"/>
        <v>42 Secretarial and related occupations</v>
      </c>
      <c r="BE131" s="27">
        <f t="shared" si="309"/>
        <v>-1.0225933649561405</v>
      </c>
      <c r="BF131" s="27">
        <f t="shared" si="309"/>
        <v>0.40274687172856716</v>
      </c>
      <c r="BG131" s="27">
        <f t="shared" si="309"/>
        <v>0.52028473912634254</v>
      </c>
      <c r="BH131" s="27">
        <f t="shared" si="309"/>
        <v>-7.2069604344069003</v>
      </c>
      <c r="BI131" s="27">
        <f t="shared" si="310"/>
        <v>-6.6866756952805577</v>
      </c>
      <c r="BO131" t="str">
        <f t="shared" si="322"/>
        <v>42 Secretarial and related occupations</v>
      </c>
      <c r="BP131" s="27">
        <f t="shared" si="311"/>
        <v>-2.934225544290495</v>
      </c>
      <c r="BQ131" s="27">
        <f t="shared" si="311"/>
        <v>-0.1884132474391027</v>
      </c>
      <c r="BR131" s="27">
        <f t="shared" si="311"/>
        <v>-1.5555720379342519</v>
      </c>
      <c r="BS131" s="27">
        <f t="shared" si="311"/>
        <v>-5.9197905988597981</v>
      </c>
      <c r="BT131" s="27">
        <f t="shared" si="312"/>
        <v>-7.47536263679405</v>
      </c>
      <c r="BZ131" t="str">
        <f t="shared" si="323"/>
        <v>42 Secretarial and related occupations</v>
      </c>
      <c r="CA131" s="68">
        <f t="shared" si="313"/>
        <v>-1.0483360456323201</v>
      </c>
      <c r="CB131" s="68">
        <f t="shared" si="313"/>
        <v>-1.4831498251908553</v>
      </c>
      <c r="CC131" s="68">
        <f t="shared" si="313"/>
        <v>-3.9414860996674723</v>
      </c>
      <c r="CD131" s="68">
        <f t="shared" si="313"/>
        <v>-2.7037571190650449</v>
      </c>
      <c r="CE131" s="68">
        <f t="shared" si="314"/>
        <v>-6.6452432187325172</v>
      </c>
      <c r="CK131" t="str">
        <f t="shared" si="324"/>
        <v>42 Secretarial and related occupations</v>
      </c>
      <c r="CL131" s="68">
        <f t="shared" si="315"/>
        <v>0.14141664811917187</v>
      </c>
      <c r="CM131" s="68">
        <f t="shared" si="315"/>
        <v>-8.1124256241998038E-2</v>
      </c>
      <c r="CN131" s="68">
        <f t="shared" si="315"/>
        <v>-0.20882979933687618</v>
      </c>
      <c r="CO131" s="68">
        <f t="shared" si="315"/>
        <v>-0.52992472241464728</v>
      </c>
      <c r="CP131" s="68">
        <f t="shared" si="316"/>
        <v>-0.73875452175152345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1.9772472986020945E-2</v>
      </c>
      <c r="C132" s="27">
        <f t="shared" si="299"/>
        <v>-1.4404433799246191E-2</v>
      </c>
      <c r="D132" s="27">
        <f t="shared" si="299"/>
        <v>1.7012751375425822E-2</v>
      </c>
      <c r="E132" s="27">
        <f t="shared" si="299"/>
        <v>2.4606534212618422E-2</v>
      </c>
      <c r="F132" s="27">
        <f t="shared" si="300"/>
        <v>4.1619285588044244E-2</v>
      </c>
      <c r="L132" t="str">
        <f t="shared" si="317"/>
        <v>51 Skilled agricultural and related trades</v>
      </c>
      <c r="M132" s="27">
        <f t="shared" si="301"/>
        <v>0.13744914983439471</v>
      </c>
      <c r="N132" s="27">
        <f t="shared" si="301"/>
        <v>-0.16667394668702545</v>
      </c>
      <c r="O132" s="27">
        <f t="shared" si="301"/>
        <v>3.9212024924299482E-2</v>
      </c>
      <c r="P132" s="27">
        <f t="shared" si="301"/>
        <v>0.12989821760854026</v>
      </c>
      <c r="Q132" s="27">
        <f t="shared" si="302"/>
        <v>0.16911024253283974</v>
      </c>
      <c r="W132" t="str">
        <f t="shared" si="318"/>
        <v>51 Skilled agricultural and related trades</v>
      </c>
      <c r="X132" s="27">
        <f t="shared" si="303"/>
        <v>0.67746950178254783</v>
      </c>
      <c r="Y132" s="27">
        <f t="shared" si="303"/>
        <v>-0.60986391241540527</v>
      </c>
      <c r="Z132" s="27">
        <f t="shared" si="303"/>
        <v>0.52000039083732297</v>
      </c>
      <c r="AA132" s="27">
        <f t="shared" si="303"/>
        <v>1.5963587520678244</v>
      </c>
      <c r="AB132" s="27">
        <f t="shared" si="304"/>
        <v>2.1163591429051474</v>
      </c>
      <c r="AH132" t="str">
        <f t="shared" si="319"/>
        <v>51 Skilled agricultural and related trades</v>
      </c>
      <c r="AI132" s="27">
        <f t="shared" si="305"/>
        <v>0.41631015497466128</v>
      </c>
      <c r="AJ132" s="27">
        <f t="shared" si="305"/>
        <v>-0.45426238633344496</v>
      </c>
      <c r="AK132" s="27">
        <f t="shared" si="305"/>
        <v>0.16832309077511876</v>
      </c>
      <c r="AL132" s="27">
        <f t="shared" si="305"/>
        <v>0.46372724872509141</v>
      </c>
      <c r="AM132" s="27">
        <f t="shared" si="306"/>
        <v>0.63205033950021017</v>
      </c>
      <c r="AS132" t="str">
        <f t="shared" si="320"/>
        <v>51 Skilled agricultural and related trades</v>
      </c>
      <c r="AT132" s="27">
        <f t="shared" si="307"/>
        <v>0.8594962685936014</v>
      </c>
      <c r="AU132" s="27">
        <f t="shared" si="307"/>
        <v>-0.77899108828069719</v>
      </c>
      <c r="AV132" s="27">
        <f t="shared" si="307"/>
        <v>0.1273531322149839</v>
      </c>
      <c r="AW132" s="27">
        <f t="shared" si="307"/>
        <v>0.75544195969825267</v>
      </c>
      <c r="AX132" s="27">
        <f t="shared" si="308"/>
        <v>0.88279509191323657</v>
      </c>
      <c r="BD132" t="str">
        <f t="shared" si="321"/>
        <v>51 Skilled agricultural and related trades</v>
      </c>
      <c r="BE132" s="27">
        <f t="shared" si="309"/>
        <v>0.16849400154480376</v>
      </c>
      <c r="BF132" s="27">
        <f t="shared" si="309"/>
        <v>-0.96534701435023829</v>
      </c>
      <c r="BG132" s="27">
        <f t="shared" si="309"/>
        <v>-9.9692347065952536E-2</v>
      </c>
      <c r="BH132" s="27">
        <f t="shared" si="309"/>
        <v>3.0369838375903679E-2</v>
      </c>
      <c r="BI132" s="27">
        <f t="shared" si="310"/>
        <v>-6.9322508690048856E-2</v>
      </c>
      <c r="BO132" t="str">
        <f t="shared" si="322"/>
        <v>51 Skilled agricultural and related trades</v>
      </c>
      <c r="BP132" s="27">
        <f t="shared" si="311"/>
        <v>0.93573088222605083</v>
      </c>
      <c r="BQ132" s="27">
        <f t="shared" si="311"/>
        <v>-2.0908720864058448</v>
      </c>
      <c r="BR132" s="27">
        <f t="shared" si="311"/>
        <v>5.1292198710128023E-2</v>
      </c>
      <c r="BS132" s="27">
        <f t="shared" si="311"/>
        <v>1.233027806044884E-2</v>
      </c>
      <c r="BT132" s="27">
        <f t="shared" si="312"/>
        <v>6.3622476770576863E-2</v>
      </c>
      <c r="BZ132" t="str">
        <f t="shared" si="323"/>
        <v>51 Skilled agricultural and related trades</v>
      </c>
      <c r="CA132" s="68">
        <f t="shared" si="313"/>
        <v>8.0686896495061333E-3</v>
      </c>
      <c r="CB132" s="68">
        <f t="shared" si="313"/>
        <v>-1.0100822606110085</v>
      </c>
      <c r="CC132" s="68">
        <f t="shared" si="313"/>
        <v>8.9148749179916997E-2</v>
      </c>
      <c r="CD132" s="68">
        <f t="shared" si="313"/>
        <v>0.81035507970667142</v>
      </c>
      <c r="CE132" s="68">
        <f t="shared" si="314"/>
        <v>0.89950382888658842</v>
      </c>
      <c r="CK132" t="str">
        <f t="shared" si="324"/>
        <v>51 Skilled agricultural and related trades</v>
      </c>
      <c r="CL132" s="68">
        <f t="shared" si="315"/>
        <v>0.80019416443267088</v>
      </c>
      <c r="CM132" s="68">
        <f t="shared" si="315"/>
        <v>-1.2050850747005037</v>
      </c>
      <c r="CN132" s="68">
        <f t="shared" si="315"/>
        <v>0.22091022572022956</v>
      </c>
      <c r="CO132" s="68">
        <f t="shared" si="315"/>
        <v>-0.67486656890810592</v>
      </c>
      <c r="CP132" s="68">
        <f t="shared" si="316"/>
        <v>-0.45395634318787637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8.3288264922523059E-3</v>
      </c>
      <c r="C133" s="27">
        <f t="shared" si="299"/>
        <v>4.5336873962298768E-3</v>
      </c>
      <c r="D133" s="27">
        <f t="shared" si="299"/>
        <v>5.8257036028080134E-3</v>
      </c>
      <c r="E133" s="27">
        <f t="shared" si="299"/>
        <v>3.1146891487982623E-2</v>
      </c>
      <c r="F133" s="27">
        <f t="shared" si="300"/>
        <v>3.6972595090790636E-2</v>
      </c>
      <c r="L133" t="str">
        <f t="shared" si="317"/>
        <v>52 Skilled metal, electrical and electronic trades</v>
      </c>
      <c r="M133" s="27">
        <f t="shared" si="301"/>
        <v>0.29198389743634512</v>
      </c>
      <c r="N133" s="27">
        <f t="shared" si="301"/>
        <v>-8.9556446551928071E-2</v>
      </c>
      <c r="O133" s="27">
        <f t="shared" si="301"/>
        <v>0.59172468712691773</v>
      </c>
      <c r="P133" s="27">
        <f t="shared" si="301"/>
        <v>1.4666080220722502</v>
      </c>
      <c r="Q133" s="27">
        <f t="shared" si="302"/>
        <v>2.0583327091991679</v>
      </c>
      <c r="W133" t="str">
        <f t="shared" si="318"/>
        <v>52 Skilled metal, electrical and electronic trades</v>
      </c>
      <c r="X133" s="27">
        <f t="shared" si="303"/>
        <v>0.61232809535847732</v>
      </c>
      <c r="Y133" s="27">
        <f t="shared" si="303"/>
        <v>-0.67887056622292796</v>
      </c>
      <c r="Z133" s="27">
        <f t="shared" si="303"/>
        <v>0.83066932028980833</v>
      </c>
      <c r="AA133" s="27">
        <f t="shared" si="303"/>
        <v>1.3559781059713263</v>
      </c>
      <c r="AB133" s="27">
        <f t="shared" si="304"/>
        <v>2.1866474262611346</v>
      </c>
      <c r="AH133" t="str">
        <f t="shared" si="319"/>
        <v>52 Skilled metal, electrical and electronic trades</v>
      </c>
      <c r="AI133" s="27">
        <f t="shared" si="305"/>
        <v>0.22856856561700822</v>
      </c>
      <c r="AJ133" s="27">
        <f t="shared" si="305"/>
        <v>-0.21148633471495093</v>
      </c>
      <c r="AK133" s="27">
        <f t="shared" si="305"/>
        <v>7.5647695605387533E-2</v>
      </c>
      <c r="AL133" s="27">
        <f t="shared" si="305"/>
        <v>0.35480159050587479</v>
      </c>
      <c r="AM133" s="27">
        <f t="shared" si="306"/>
        <v>0.43044928611126232</v>
      </c>
      <c r="AS133" t="str">
        <f t="shared" si="320"/>
        <v>52 Skilled metal, electrical and electronic trades</v>
      </c>
      <c r="AT133" s="27">
        <f t="shared" si="307"/>
        <v>0.72700642893342415</v>
      </c>
      <c r="AU133" s="27">
        <f t="shared" si="307"/>
        <v>-0.55974486893401565</v>
      </c>
      <c r="AV133" s="27">
        <f t="shared" si="307"/>
        <v>0.35991326684797542</v>
      </c>
      <c r="AW133" s="27">
        <f t="shared" si="307"/>
        <v>1.5238324826013692</v>
      </c>
      <c r="AX133" s="27">
        <f t="shared" si="308"/>
        <v>1.8837457494493446</v>
      </c>
      <c r="BD133" t="str">
        <f t="shared" si="321"/>
        <v>52 Skilled metal, electrical and electronic trades</v>
      </c>
      <c r="BE133" s="27">
        <f t="shared" si="309"/>
        <v>-0.87712304679871167</v>
      </c>
      <c r="BF133" s="27">
        <f t="shared" si="309"/>
        <v>-0.91326131888849105</v>
      </c>
      <c r="BG133" s="27">
        <f t="shared" si="309"/>
        <v>5.9476202279224566E-2</v>
      </c>
      <c r="BH133" s="27">
        <f t="shared" si="309"/>
        <v>-0.12845917708276744</v>
      </c>
      <c r="BI133" s="27">
        <f t="shared" si="310"/>
        <v>-6.8982974803542874E-2</v>
      </c>
      <c r="BO133" t="str">
        <f t="shared" si="322"/>
        <v>52 Skilled metal, electrical and electronic trades</v>
      </c>
      <c r="BP133" s="27">
        <f t="shared" si="311"/>
        <v>1.4478078981049585</v>
      </c>
      <c r="BQ133" s="27">
        <f t="shared" si="311"/>
        <v>-2.914798278878143</v>
      </c>
      <c r="BR133" s="27">
        <f t="shared" si="311"/>
        <v>-0.17136413496305991</v>
      </c>
      <c r="BS133" s="27">
        <f t="shared" si="311"/>
        <v>-1.1542188938843374</v>
      </c>
      <c r="BT133" s="27">
        <f t="shared" si="312"/>
        <v>-1.3255830288473973</v>
      </c>
      <c r="BZ133" t="str">
        <f t="shared" si="323"/>
        <v>52 Skilled metal, electrical and electronic trades</v>
      </c>
      <c r="CA133" s="68">
        <f t="shared" si="313"/>
        <v>-1.205111921783959</v>
      </c>
      <c r="CB133" s="68">
        <f t="shared" si="313"/>
        <v>-1.1322048939022444</v>
      </c>
      <c r="CC133" s="68">
        <f t="shared" si="313"/>
        <v>0.21033683092991051</v>
      </c>
      <c r="CD133" s="68">
        <f t="shared" si="313"/>
        <v>-2.5699155207742197</v>
      </c>
      <c r="CE133" s="68">
        <f t="shared" si="314"/>
        <v>-2.3595786898443092</v>
      </c>
      <c r="CK133" t="str">
        <f t="shared" si="324"/>
        <v>52 Skilled metal, electrical and electronic trades</v>
      </c>
      <c r="CL133" s="68">
        <f t="shared" si="315"/>
        <v>0.32026860697360471</v>
      </c>
      <c r="CM133" s="68">
        <f t="shared" si="315"/>
        <v>-0.53775702729052943</v>
      </c>
      <c r="CN133" s="68">
        <f t="shared" si="315"/>
        <v>0.27307503455502902</v>
      </c>
      <c r="CO133" s="68">
        <f t="shared" si="315"/>
        <v>-0.76752021627148626</v>
      </c>
      <c r="CP133" s="68">
        <f t="shared" si="316"/>
        <v>-0.49444518171645724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-1.0619639801853872E-2</v>
      </c>
      <c r="C134" s="27">
        <f t="shared" si="299"/>
        <v>-2.9879512537738379E-3</v>
      </c>
      <c r="D134" s="27">
        <f t="shared" si="299"/>
        <v>1.1288776939710244E-2</v>
      </c>
      <c r="E134" s="27">
        <f t="shared" si="299"/>
        <v>2.9716683024635857E-3</v>
      </c>
      <c r="F134" s="27">
        <f t="shared" si="300"/>
        <v>1.426044524217383E-2</v>
      </c>
      <c r="L134" t="str">
        <f t="shared" si="317"/>
        <v>53 Skilled construction and building trades</v>
      </c>
      <c r="M134" s="27">
        <f t="shared" si="301"/>
        <v>8.4782632225664845E-2</v>
      </c>
      <c r="N134" s="27">
        <f t="shared" si="301"/>
        <v>4.2756232182730392E-2</v>
      </c>
      <c r="O134" s="27">
        <f t="shared" si="301"/>
        <v>0.17985281718381307</v>
      </c>
      <c r="P134" s="27">
        <f t="shared" si="301"/>
        <v>0.28318285032711776</v>
      </c>
      <c r="Q134" s="27">
        <f t="shared" si="302"/>
        <v>0.46303566751093084</v>
      </c>
      <c r="W134" t="str">
        <f t="shared" si="318"/>
        <v>53 Skilled construction and building trades</v>
      </c>
      <c r="X134" s="27">
        <f t="shared" si="303"/>
        <v>6.5479721140942804E-2</v>
      </c>
      <c r="Y134" s="27">
        <f t="shared" si="303"/>
        <v>-0.13877551433961921</v>
      </c>
      <c r="Z134" s="27">
        <f t="shared" si="303"/>
        <v>0.49984982548538071</v>
      </c>
      <c r="AA134" s="27">
        <f t="shared" si="303"/>
        <v>0.48901181234311775</v>
      </c>
      <c r="AB134" s="27">
        <f t="shared" si="304"/>
        <v>0.98886163782849845</v>
      </c>
      <c r="AH134" t="str">
        <f t="shared" si="319"/>
        <v>53 Skilled construction and building trades</v>
      </c>
      <c r="AI134" s="27">
        <f t="shared" si="305"/>
        <v>0.26173509746997725</v>
      </c>
      <c r="AJ134" s="27">
        <f t="shared" si="305"/>
        <v>-0.10004273100477867</v>
      </c>
      <c r="AK134" s="27">
        <f t="shared" si="305"/>
        <v>0.28752686561730467</v>
      </c>
      <c r="AL134" s="27">
        <f t="shared" si="305"/>
        <v>0.38844528947466817</v>
      </c>
      <c r="AM134" s="27">
        <f t="shared" si="306"/>
        <v>0.67597215509197284</v>
      </c>
      <c r="AS134" t="str">
        <f t="shared" si="320"/>
        <v>53 Skilled construction and building trades</v>
      </c>
      <c r="AT134" s="27">
        <f t="shared" si="307"/>
        <v>1.9887220333454358E-3</v>
      </c>
      <c r="AU134" s="27">
        <f t="shared" si="307"/>
        <v>3.1782259447197703E-2</v>
      </c>
      <c r="AV134" s="27">
        <f t="shared" si="307"/>
        <v>0.4872306653577323</v>
      </c>
      <c r="AW134" s="27">
        <f t="shared" si="307"/>
        <v>0.26275192154605786</v>
      </c>
      <c r="AX134" s="27">
        <f t="shared" si="308"/>
        <v>0.74998258690379016</v>
      </c>
      <c r="BD134" t="str">
        <f t="shared" si="321"/>
        <v>53 Skilled construction and building trades</v>
      </c>
      <c r="BE134" s="27">
        <f t="shared" si="309"/>
        <v>-3.3215462351456608</v>
      </c>
      <c r="BF134" s="27">
        <f t="shared" si="309"/>
        <v>0.6154598683563286</v>
      </c>
      <c r="BG134" s="27">
        <f t="shared" si="309"/>
        <v>0.33848327724475524</v>
      </c>
      <c r="BH134" s="27">
        <f t="shared" si="309"/>
        <v>-2.2708671759990011</v>
      </c>
      <c r="BI134" s="27">
        <f t="shared" si="310"/>
        <v>-1.9323838987542459</v>
      </c>
      <c r="BO134" t="str">
        <f t="shared" si="322"/>
        <v>53 Skilled construction and building trades</v>
      </c>
      <c r="BP134" s="27">
        <f t="shared" si="311"/>
        <v>1.5231760539039243</v>
      </c>
      <c r="BQ134" s="27">
        <f t="shared" si="311"/>
        <v>-2.3250545936452411</v>
      </c>
      <c r="BR134" s="27">
        <f t="shared" si="311"/>
        <v>2.3970891875072304</v>
      </c>
      <c r="BS134" s="27">
        <f t="shared" si="311"/>
        <v>0.11345285251895376</v>
      </c>
      <c r="BT134" s="27">
        <f t="shared" si="312"/>
        <v>2.5105420400261842</v>
      </c>
      <c r="BZ134" t="str">
        <f t="shared" si="323"/>
        <v>53 Skilled construction and building trades</v>
      </c>
      <c r="CA134" s="68">
        <f t="shared" si="313"/>
        <v>-2.0471331607908247</v>
      </c>
      <c r="CB134" s="68">
        <f t="shared" si="313"/>
        <v>-0.41655800203988846</v>
      </c>
      <c r="CC134" s="68">
        <f t="shared" si="313"/>
        <v>1.2082311290270464</v>
      </c>
      <c r="CD134" s="68">
        <f t="shared" si="313"/>
        <v>-0.22673534957605845</v>
      </c>
      <c r="CE134" s="68">
        <f t="shared" si="314"/>
        <v>0.98149577945098798</v>
      </c>
      <c r="CK134" t="str">
        <f t="shared" si="324"/>
        <v>53 Skilled construction and building trades</v>
      </c>
      <c r="CL134" s="68">
        <f t="shared" si="315"/>
        <v>-0.41292488830695806</v>
      </c>
      <c r="CM134" s="68">
        <f t="shared" si="315"/>
        <v>-0.65701653785371095</v>
      </c>
      <c r="CN134" s="68">
        <f t="shared" si="315"/>
        <v>-0.37083617501187094</v>
      </c>
      <c r="CO134" s="68">
        <f t="shared" si="315"/>
        <v>-2.4495272868842939</v>
      </c>
      <c r="CP134" s="68">
        <f t="shared" si="316"/>
        <v>-2.8203634618961653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1.1527017308770204E-2</v>
      </c>
      <c r="C135" s="27">
        <f t="shared" si="299"/>
        <v>1.0693222600880847E-2</v>
      </c>
      <c r="D135" s="27">
        <f t="shared" si="299"/>
        <v>4.1445116916215663E-2</v>
      </c>
      <c r="E135" s="27">
        <f t="shared" si="299"/>
        <v>7.0961752020336777E-2</v>
      </c>
      <c r="F135" s="27">
        <f t="shared" si="300"/>
        <v>0.11240686893655244</v>
      </c>
      <c r="L135" t="str">
        <f t="shared" si="317"/>
        <v>54 Textiles, printing and other skilled trades</v>
      </c>
      <c r="M135" s="27">
        <f t="shared" si="301"/>
        <v>0.17052396453146579</v>
      </c>
      <c r="N135" s="27">
        <f t="shared" si="301"/>
        <v>0.12824229814888199</v>
      </c>
      <c r="O135" s="27">
        <f t="shared" si="301"/>
        <v>0.36095976951610331</v>
      </c>
      <c r="P135" s="27">
        <f t="shared" si="301"/>
        <v>0.8162300388565269</v>
      </c>
      <c r="Q135" s="27">
        <f t="shared" si="302"/>
        <v>1.1771898083726302</v>
      </c>
      <c r="W135" t="str">
        <f t="shared" si="318"/>
        <v>54 Textiles, printing and other skilled trades</v>
      </c>
      <c r="X135" s="27">
        <f t="shared" si="303"/>
        <v>0.14761522436532415</v>
      </c>
      <c r="Y135" s="27">
        <f t="shared" si="303"/>
        <v>-0.20083778565820598</v>
      </c>
      <c r="Z135" s="27">
        <f t="shared" si="303"/>
        <v>0.76151822172613315</v>
      </c>
      <c r="AA135" s="27">
        <f t="shared" si="303"/>
        <v>1.3144627268128382</v>
      </c>
      <c r="AB135" s="27">
        <f t="shared" si="304"/>
        <v>2.0759809485389713</v>
      </c>
      <c r="AH135" t="str">
        <f t="shared" si="319"/>
        <v>54 Textiles, printing and other skilled trades</v>
      </c>
      <c r="AI135" s="27">
        <f t="shared" si="305"/>
        <v>-2.0324181838583311E-2</v>
      </c>
      <c r="AJ135" s="27">
        <f t="shared" si="305"/>
        <v>-3.1927582138699062E-2</v>
      </c>
      <c r="AK135" s="27">
        <f t="shared" si="305"/>
        <v>8.3580969030562224E-2</v>
      </c>
      <c r="AL135" s="27">
        <f t="shared" si="305"/>
        <v>0.3495516145233224</v>
      </c>
      <c r="AM135" s="27">
        <f t="shared" si="306"/>
        <v>0.43313258355388462</v>
      </c>
      <c r="AS135" t="str">
        <f t="shared" si="320"/>
        <v>54 Textiles, printing and other skilled trades</v>
      </c>
      <c r="AT135" s="27">
        <f t="shared" si="307"/>
        <v>-1.0176827201010319E-2</v>
      </c>
      <c r="AU135" s="27">
        <f t="shared" si="307"/>
        <v>-3.7116881064708007E-2</v>
      </c>
      <c r="AV135" s="27">
        <f t="shared" si="307"/>
        <v>0.25756599452194417</v>
      </c>
      <c r="AW135" s="27">
        <f t="shared" si="307"/>
        <v>0.46710103282777848</v>
      </c>
      <c r="AX135" s="27">
        <f t="shared" si="308"/>
        <v>0.72466702734972266</v>
      </c>
      <c r="BD135" t="str">
        <f t="shared" si="321"/>
        <v>54 Textiles, printing and other skilled trades</v>
      </c>
      <c r="BE135" s="27">
        <f t="shared" si="309"/>
        <v>-1.1208957733516058</v>
      </c>
      <c r="BF135" s="27">
        <f t="shared" si="309"/>
        <v>-0.12420107435786854</v>
      </c>
      <c r="BG135" s="27">
        <f t="shared" si="309"/>
        <v>0.86283302152783747</v>
      </c>
      <c r="BH135" s="27">
        <f t="shared" si="309"/>
        <v>1.2341939824781409</v>
      </c>
      <c r="BI135" s="27">
        <f t="shared" si="310"/>
        <v>2.0970270040059784</v>
      </c>
      <c r="BO135" t="str">
        <f t="shared" si="322"/>
        <v>54 Textiles, printing and other skilled trades</v>
      </c>
      <c r="BP135" s="27">
        <f t="shared" si="311"/>
        <v>-1.7093299942940643</v>
      </c>
      <c r="BQ135" s="27">
        <f t="shared" si="311"/>
        <v>-0.69507659875165295</v>
      </c>
      <c r="BR135" s="27">
        <f t="shared" si="311"/>
        <v>-0.83711237924499304</v>
      </c>
      <c r="BS135" s="27">
        <f t="shared" si="311"/>
        <v>-0.7927557730995316</v>
      </c>
      <c r="BT135" s="27">
        <f t="shared" si="312"/>
        <v>-1.6298681523445246</v>
      </c>
      <c r="BZ135" t="str">
        <f t="shared" si="323"/>
        <v>54 Textiles, printing and other skilled trades</v>
      </c>
      <c r="CA135" s="68">
        <f t="shared" si="313"/>
        <v>-1.673805267977535</v>
      </c>
      <c r="CB135" s="68">
        <f t="shared" si="313"/>
        <v>-0.96293558804667168</v>
      </c>
      <c r="CC135" s="68">
        <f t="shared" si="313"/>
        <v>0.19312135120215057</v>
      </c>
      <c r="CD135" s="68">
        <f t="shared" si="313"/>
        <v>-1.1803226939055227</v>
      </c>
      <c r="CE135" s="68">
        <f t="shared" si="314"/>
        <v>-0.98720134270337212</v>
      </c>
      <c r="CK135" t="str">
        <f t="shared" si="324"/>
        <v>54 Textiles, printing and other skilled trades</v>
      </c>
      <c r="CL135" s="68">
        <f t="shared" si="315"/>
        <v>-0.2167083487081789</v>
      </c>
      <c r="CM135" s="68">
        <f t="shared" si="315"/>
        <v>-0.35084461382943299</v>
      </c>
      <c r="CN135" s="68">
        <f t="shared" si="315"/>
        <v>-0.60548423191356715</v>
      </c>
      <c r="CO135" s="68">
        <f t="shared" si="315"/>
        <v>-0.68155410661530524</v>
      </c>
      <c r="CP135" s="68">
        <f t="shared" si="316"/>
        <v>-1.2870383385288724</v>
      </c>
    </row>
    <row r="136" spans="1:94" x14ac:dyDescent="0.2">
      <c r="A136" t="str">
        <f t="shared" si="298"/>
        <v>61 Caring personal service occupations</v>
      </c>
      <c r="B136" s="27">
        <f t="shared" si="299"/>
        <v>2.6611563780347958E-2</v>
      </c>
      <c r="C136" s="27">
        <f t="shared" si="299"/>
        <v>4.7120773582956521E-4</v>
      </c>
      <c r="D136" s="27">
        <f t="shared" si="299"/>
        <v>5.5853982466484736E-2</v>
      </c>
      <c r="E136" s="27">
        <f t="shared" si="299"/>
        <v>8.6929083302438065E-2</v>
      </c>
      <c r="F136" s="27">
        <f t="shared" si="300"/>
        <v>0.1427830657689228</v>
      </c>
      <c r="L136" t="str">
        <f t="shared" si="317"/>
        <v>61 Caring personal service occupations</v>
      </c>
      <c r="M136" s="27">
        <f t="shared" si="301"/>
        <v>1.8592651181223907</v>
      </c>
      <c r="N136" s="27">
        <f t="shared" si="301"/>
        <v>0.1372090220608575</v>
      </c>
      <c r="O136" s="27">
        <f t="shared" si="301"/>
        <v>2.2573935573164974</v>
      </c>
      <c r="P136" s="27">
        <f t="shared" si="301"/>
        <v>3.5002559408145757</v>
      </c>
      <c r="Q136" s="27">
        <f t="shared" si="302"/>
        <v>5.7576494981310731</v>
      </c>
      <c r="W136" t="str">
        <f t="shared" si="318"/>
        <v>61 Caring personal service occupations</v>
      </c>
      <c r="X136" s="27">
        <f t="shared" si="303"/>
        <v>3.5192146242707203</v>
      </c>
      <c r="Y136" s="27">
        <f t="shared" si="303"/>
        <v>-0.96925386657311208</v>
      </c>
      <c r="Z136" s="27">
        <f t="shared" si="303"/>
        <v>3.6458299767164242</v>
      </c>
      <c r="AA136" s="27">
        <f t="shared" si="303"/>
        <v>4.6223562644811764</v>
      </c>
      <c r="AB136" s="27">
        <f t="shared" si="304"/>
        <v>8.2681862411976006</v>
      </c>
      <c r="AH136" t="str">
        <f t="shared" si="319"/>
        <v>61 Caring personal service occupations</v>
      </c>
      <c r="AI136" s="27">
        <f t="shared" si="305"/>
        <v>1.1351051928453817</v>
      </c>
      <c r="AJ136" s="27">
        <f t="shared" si="305"/>
        <v>-0.70867004344901297</v>
      </c>
      <c r="AK136" s="27">
        <f t="shared" si="305"/>
        <v>0.98303565840290474</v>
      </c>
      <c r="AL136" s="27">
        <f t="shared" si="305"/>
        <v>1.0211382328367264</v>
      </c>
      <c r="AM136" s="27">
        <f t="shared" si="306"/>
        <v>2.0041738912396312</v>
      </c>
      <c r="AS136" t="str">
        <f t="shared" si="320"/>
        <v>61 Caring personal service occupations</v>
      </c>
      <c r="AT136" s="27">
        <f t="shared" si="307"/>
        <v>1.3964517899467896</v>
      </c>
      <c r="AU136" s="27">
        <f t="shared" si="307"/>
        <v>-0.3743123786130429</v>
      </c>
      <c r="AV136" s="27">
        <f t="shared" si="307"/>
        <v>0.76990935339232358</v>
      </c>
      <c r="AW136" s="27">
        <f t="shared" si="307"/>
        <v>1.0669330999818651</v>
      </c>
      <c r="AX136" s="27">
        <f t="shared" si="308"/>
        <v>1.8368424533741887</v>
      </c>
      <c r="BD136" t="str">
        <f t="shared" si="321"/>
        <v>61 Caring personal service occupations</v>
      </c>
      <c r="BE136" s="27">
        <f t="shared" si="309"/>
        <v>4.2377190565311835</v>
      </c>
      <c r="BF136" s="27">
        <f t="shared" si="309"/>
        <v>-0.15260498271004508</v>
      </c>
      <c r="BG136" s="27">
        <f t="shared" si="309"/>
        <v>3.722040728490299</v>
      </c>
      <c r="BH136" s="27">
        <f t="shared" si="309"/>
        <v>8.8159900943688712</v>
      </c>
      <c r="BI136" s="27">
        <f t="shared" si="310"/>
        <v>12.53803082285917</v>
      </c>
      <c r="BO136" t="str">
        <f t="shared" si="322"/>
        <v>61 Caring personal service occupations</v>
      </c>
      <c r="BP136" s="27">
        <f t="shared" si="311"/>
        <v>-0.98154069221247653</v>
      </c>
      <c r="BQ136" s="27">
        <f t="shared" si="311"/>
        <v>-3.207132446630812</v>
      </c>
      <c r="BR136" s="27">
        <f t="shared" si="311"/>
        <v>0.73094700460201167</v>
      </c>
      <c r="BS136" s="27">
        <f t="shared" si="311"/>
        <v>-4.4592259332541104</v>
      </c>
      <c r="BT136" s="27">
        <f t="shared" si="312"/>
        <v>-3.7282789286520988</v>
      </c>
      <c r="BZ136" t="str">
        <f t="shared" si="323"/>
        <v>61 Caring personal service occupations</v>
      </c>
      <c r="CA136" s="68">
        <f t="shared" si="313"/>
        <v>-4.3783534118760281</v>
      </c>
      <c r="CB136" s="68">
        <f t="shared" si="313"/>
        <v>-1.1002706192523029</v>
      </c>
      <c r="CC136" s="68">
        <f t="shared" si="313"/>
        <v>-1.0028542568581598</v>
      </c>
      <c r="CD136" s="68">
        <f t="shared" si="313"/>
        <v>-0.71078787928121212</v>
      </c>
      <c r="CE136" s="68">
        <f t="shared" si="314"/>
        <v>-1.7136421361393719</v>
      </c>
      <c r="CK136" t="str">
        <f t="shared" si="324"/>
        <v>61 Caring personal service occupations</v>
      </c>
      <c r="CL136" s="68">
        <f t="shared" si="315"/>
        <v>-0.2228451280227115</v>
      </c>
      <c r="CM136" s="68">
        <f t="shared" si="315"/>
        <v>-3.0111135094178509E-2</v>
      </c>
      <c r="CN136" s="68">
        <f t="shared" si="315"/>
        <v>0.36642580423626159</v>
      </c>
      <c r="CO136" s="68">
        <f t="shared" si="315"/>
        <v>0.45428321087181223</v>
      </c>
      <c r="CP136" s="68">
        <f t="shared" si="316"/>
        <v>0.82070901510807381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2.3680954024534497E-2</v>
      </c>
      <c r="C137" s="27">
        <f t="shared" si="299"/>
        <v>6.1508068412073069E-3</v>
      </c>
      <c r="D137" s="27">
        <f t="shared" si="299"/>
        <v>1.825967035776499E-2</v>
      </c>
      <c r="E137" s="27">
        <f t="shared" si="299"/>
        <v>3.6572487487300201E-2</v>
      </c>
      <c r="F137" s="27">
        <f t="shared" si="300"/>
        <v>5.4832157845065191E-2</v>
      </c>
      <c r="L137" t="str">
        <f t="shared" si="317"/>
        <v>62 Leisure, travel and related personal service occupations</v>
      </c>
      <c r="M137" s="27">
        <f t="shared" si="301"/>
        <v>0.32182174236168015</v>
      </c>
      <c r="N137" s="27">
        <f t="shared" si="301"/>
        <v>-3.2938204658404358E-2</v>
      </c>
      <c r="O137" s="27">
        <f t="shared" si="301"/>
        <v>0.30304187694175155</v>
      </c>
      <c r="P137" s="27">
        <f t="shared" si="301"/>
        <v>0.5328082465171593</v>
      </c>
      <c r="Q137" s="27">
        <f t="shared" si="302"/>
        <v>0.83585012345891085</v>
      </c>
      <c r="W137" t="str">
        <f t="shared" si="318"/>
        <v>62 Leisure, travel and related personal service occupations</v>
      </c>
      <c r="X137" s="27">
        <f t="shared" si="303"/>
        <v>1.4420426613268242</v>
      </c>
      <c r="Y137" s="27">
        <f t="shared" si="303"/>
        <v>-0.51277352498415762</v>
      </c>
      <c r="Z137" s="27">
        <f t="shared" si="303"/>
        <v>1.2377168644639056</v>
      </c>
      <c r="AA137" s="27">
        <f t="shared" si="303"/>
        <v>2.326943653191285</v>
      </c>
      <c r="AB137" s="27">
        <f t="shared" si="304"/>
        <v>3.5646605176551907</v>
      </c>
      <c r="AH137" t="str">
        <f t="shared" si="319"/>
        <v>62 Leisure, travel and related personal service occupations</v>
      </c>
      <c r="AI137" s="27">
        <f t="shared" si="305"/>
        <v>0.76976163487443383</v>
      </c>
      <c r="AJ137" s="27">
        <f t="shared" si="305"/>
        <v>-0.21371879019235651</v>
      </c>
      <c r="AK137" s="27">
        <f t="shared" si="305"/>
        <v>0.42928303451735905</v>
      </c>
      <c r="AL137" s="27">
        <f t="shared" si="305"/>
        <v>1.2646309465781167</v>
      </c>
      <c r="AM137" s="27">
        <f t="shared" si="306"/>
        <v>1.6939139810954758</v>
      </c>
      <c r="AS137" t="str">
        <f t="shared" si="320"/>
        <v>62 Leisure, travel and related personal service occupations</v>
      </c>
      <c r="AT137" s="27">
        <f t="shared" si="307"/>
        <v>1.0007031665207897</v>
      </c>
      <c r="AU137" s="27">
        <f t="shared" si="307"/>
        <v>8.7900953896257406E-2</v>
      </c>
      <c r="AV137" s="27">
        <f t="shared" si="307"/>
        <v>0.77317427342457901</v>
      </c>
      <c r="AW137" s="27">
        <f t="shared" si="307"/>
        <v>2.0663699958407733</v>
      </c>
      <c r="AX137" s="27">
        <f t="shared" si="308"/>
        <v>2.8395442692653523</v>
      </c>
      <c r="BD137" t="str">
        <f t="shared" si="321"/>
        <v>62 Leisure, travel and related personal service occupations</v>
      </c>
      <c r="BE137" s="27">
        <f t="shared" si="309"/>
        <v>-0.17336169729471251</v>
      </c>
      <c r="BF137" s="27">
        <f t="shared" si="309"/>
        <v>9.9816938550434386E-2</v>
      </c>
      <c r="BG137" s="27">
        <f t="shared" si="309"/>
        <v>-0.63781399051051757</v>
      </c>
      <c r="BH137" s="27">
        <f t="shared" si="309"/>
        <v>-0.84519292779678246</v>
      </c>
      <c r="BI137" s="27">
        <f t="shared" si="310"/>
        <v>-1.4830069183073</v>
      </c>
      <c r="BO137" t="str">
        <f t="shared" si="322"/>
        <v>62 Leisure, travel and related personal service occupations</v>
      </c>
      <c r="BP137" s="27">
        <f t="shared" si="311"/>
        <v>-0.61729611183380761</v>
      </c>
      <c r="BQ137" s="27">
        <f t="shared" si="311"/>
        <v>-0.8412470432093162</v>
      </c>
      <c r="BR137" s="27">
        <f t="shared" si="311"/>
        <v>-0.94666458047942115</v>
      </c>
      <c r="BS137" s="27">
        <f t="shared" si="311"/>
        <v>-1.8772443685181379</v>
      </c>
      <c r="BT137" s="27">
        <f t="shared" si="312"/>
        <v>-2.8239089489975591</v>
      </c>
      <c r="BZ137" t="str">
        <f t="shared" si="323"/>
        <v>62 Leisure, travel and related personal service occupations</v>
      </c>
      <c r="CA137" s="68">
        <f t="shared" si="313"/>
        <v>0.10635820432979148</v>
      </c>
      <c r="CB137" s="68">
        <f t="shared" si="313"/>
        <v>-1.2132314610185153</v>
      </c>
      <c r="CC137" s="68">
        <f t="shared" si="313"/>
        <v>-6.7020449047755726E-2</v>
      </c>
      <c r="CD137" s="68">
        <f t="shared" si="313"/>
        <v>-1.6494529988749536</v>
      </c>
      <c r="CE137" s="68">
        <f t="shared" si="314"/>
        <v>-1.7164734479227093</v>
      </c>
      <c r="CK137" t="str">
        <f t="shared" si="324"/>
        <v>62 Leisure, travel and related personal service occupations</v>
      </c>
      <c r="CL137" s="68">
        <f t="shared" si="315"/>
        <v>0.12264311366605485</v>
      </c>
      <c r="CM137" s="68">
        <f t="shared" si="315"/>
        <v>-0.2953192254941146</v>
      </c>
      <c r="CN137" s="68">
        <f t="shared" si="315"/>
        <v>-0.19029217461643966</v>
      </c>
      <c r="CO137" s="68">
        <f t="shared" si="315"/>
        <v>-3.2007100333951044E-2</v>
      </c>
      <c r="CP137" s="68">
        <f t="shared" si="316"/>
        <v>-0.2222992749503907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6.4200025922687108E-5</v>
      </c>
      <c r="C138" s="27">
        <f t="shared" si="299"/>
        <v>5.6624648490543467E-4</v>
      </c>
      <c r="D138" s="27">
        <f t="shared" si="299"/>
        <v>5.7422527204521127E-4</v>
      </c>
      <c r="E138" s="27">
        <f t="shared" si="299"/>
        <v>2.3053060223053321E-3</v>
      </c>
      <c r="F138" s="27">
        <f t="shared" si="300"/>
        <v>2.8795312943505433E-3</v>
      </c>
      <c r="L138" t="str">
        <f t="shared" si="317"/>
        <v>63 Community and civil enforcement occupations</v>
      </c>
      <c r="M138" s="27">
        <f t="shared" si="301"/>
        <v>-3.2435704150265143E-3</v>
      </c>
      <c r="N138" s="27">
        <f t="shared" si="301"/>
        <v>3.6688891534932211E-2</v>
      </c>
      <c r="O138" s="27">
        <f t="shared" si="301"/>
        <v>-1.0759287987420443E-2</v>
      </c>
      <c r="P138" s="27">
        <f t="shared" si="301"/>
        <v>4.5766486254252725E-2</v>
      </c>
      <c r="Q138" s="27">
        <f t="shared" si="302"/>
        <v>3.5007198266832282E-2</v>
      </c>
      <c r="W138" t="str">
        <f t="shared" si="318"/>
        <v>63 Community and civil enforcement occupations</v>
      </c>
      <c r="X138" s="27">
        <f t="shared" si="303"/>
        <v>2.3038091018099116E-2</v>
      </c>
      <c r="Y138" s="27">
        <f t="shared" si="303"/>
        <v>3.6144396133213075E-2</v>
      </c>
      <c r="Z138" s="27">
        <f t="shared" si="303"/>
        <v>4.7188465973501514E-2</v>
      </c>
      <c r="AA138" s="27">
        <f t="shared" si="303"/>
        <v>0.10593051205549459</v>
      </c>
      <c r="AB138" s="27">
        <f t="shared" si="304"/>
        <v>0.1531189780289961</v>
      </c>
      <c r="AH138" t="str">
        <f t="shared" si="319"/>
        <v>63 Community and civil enforcement occupations</v>
      </c>
      <c r="AI138" s="27">
        <f t="shared" si="305"/>
        <v>-3.9285569460488778E-3</v>
      </c>
      <c r="AJ138" s="27">
        <f t="shared" si="305"/>
        <v>3.0055623497202089E-2</v>
      </c>
      <c r="AK138" s="27">
        <f t="shared" si="305"/>
        <v>-1.6628548339957555E-2</v>
      </c>
      <c r="AL138" s="27">
        <f t="shared" si="305"/>
        <v>2.2540946575824367E-2</v>
      </c>
      <c r="AM138" s="27">
        <f t="shared" si="306"/>
        <v>5.9123982358668115E-3</v>
      </c>
      <c r="AS138" t="str">
        <f t="shared" si="320"/>
        <v>63 Community and civil enforcement occupations</v>
      </c>
      <c r="AT138" s="27">
        <f t="shared" si="307"/>
        <v>-1.3622126317002478E-2</v>
      </c>
      <c r="AU138" s="27">
        <f t="shared" si="307"/>
        <v>2.2552363521396529E-2</v>
      </c>
      <c r="AV138" s="27">
        <f t="shared" si="307"/>
        <v>-2.1307555329301869E-2</v>
      </c>
      <c r="AW138" s="27">
        <f t="shared" si="307"/>
        <v>6.8824144908749135E-3</v>
      </c>
      <c r="AX138" s="27">
        <f t="shared" si="308"/>
        <v>-1.4425140838426956E-2</v>
      </c>
      <c r="BD138" t="str">
        <f t="shared" si="321"/>
        <v>63 Community and civil enforcement occupations</v>
      </c>
      <c r="BE138" s="27">
        <f t="shared" si="309"/>
        <v>-0.15186098643890789</v>
      </c>
      <c r="BF138" s="27">
        <f t="shared" si="309"/>
        <v>0.1414845871334432</v>
      </c>
      <c r="BG138" s="27">
        <f t="shared" si="309"/>
        <v>-0.14142674520494558</v>
      </c>
      <c r="BH138" s="27">
        <f t="shared" si="309"/>
        <v>1.2880493867406306E-2</v>
      </c>
      <c r="BI138" s="27">
        <f t="shared" si="310"/>
        <v>-0.12854625133753927</v>
      </c>
      <c r="BO138" t="str">
        <f t="shared" si="322"/>
        <v>63 Community and civil enforcement occupations</v>
      </c>
      <c r="BP138" s="27">
        <f t="shared" si="311"/>
        <v>-8.4934762418541865E-2</v>
      </c>
      <c r="BQ138" s="27">
        <f t="shared" si="311"/>
        <v>9.313706745294642E-2</v>
      </c>
      <c r="BR138" s="27">
        <f t="shared" si="311"/>
        <v>-0.13507629996863291</v>
      </c>
      <c r="BS138" s="27">
        <f t="shared" si="311"/>
        <v>-2.7776521786124886E-2</v>
      </c>
      <c r="BT138" s="27">
        <f t="shared" si="312"/>
        <v>-0.16285282175475779</v>
      </c>
      <c r="BZ138" t="str">
        <f t="shared" si="323"/>
        <v>63 Community and civil enforcement occupations</v>
      </c>
      <c r="CA138" s="68">
        <f t="shared" si="313"/>
        <v>-8.5844913941426848E-2</v>
      </c>
      <c r="CB138" s="68">
        <f t="shared" si="313"/>
        <v>6.8106741208062482E-2</v>
      </c>
      <c r="CC138" s="68">
        <f t="shared" si="313"/>
        <v>-6.3858512245659582E-2</v>
      </c>
      <c r="CD138" s="68">
        <f t="shared" si="313"/>
        <v>-5.8409472763426895E-2</v>
      </c>
      <c r="CE138" s="68">
        <f t="shared" si="314"/>
        <v>-0.12226798500908648</v>
      </c>
      <c r="CK138" t="str">
        <f t="shared" si="324"/>
        <v>63 Community and civil enforcement occupations</v>
      </c>
      <c r="CL138" s="68">
        <f t="shared" si="315"/>
        <v>-3.1925289561979597E-2</v>
      </c>
      <c r="CM138" s="68">
        <f t="shared" si="315"/>
        <v>2.9704197730381979E-2</v>
      </c>
      <c r="CN138" s="68">
        <f t="shared" si="315"/>
        <v>-4.988570440767065E-2</v>
      </c>
      <c r="CO138" s="68">
        <f t="shared" si="315"/>
        <v>-1.1079926793713481E-2</v>
      </c>
      <c r="CP138" s="68">
        <f t="shared" si="316"/>
        <v>-6.0965631201384131E-2</v>
      </c>
    </row>
    <row r="139" spans="1:94" x14ac:dyDescent="0.2">
      <c r="A139" t="str">
        <f t="shared" si="298"/>
        <v>71 Sales occupations</v>
      </c>
      <c r="B139" s="27">
        <f t="shared" si="299"/>
        <v>4.9385262024864818E-2</v>
      </c>
      <c r="C139" s="27">
        <f t="shared" si="299"/>
        <v>-2.6290841853495561E-2</v>
      </c>
      <c r="D139" s="27">
        <f t="shared" si="299"/>
        <v>2.9197422187315358E-2</v>
      </c>
      <c r="E139" s="27">
        <f t="shared" si="299"/>
        <v>9.1829666772807128E-2</v>
      </c>
      <c r="F139" s="27">
        <f t="shared" si="300"/>
        <v>0.12102708896012249</v>
      </c>
      <c r="L139" t="str">
        <f t="shared" si="317"/>
        <v>71 Sales occupations</v>
      </c>
      <c r="M139" s="27">
        <f t="shared" si="301"/>
        <v>0.72823564138528463</v>
      </c>
      <c r="N139" s="27">
        <f t="shared" si="301"/>
        <v>0.43342388469760351</v>
      </c>
      <c r="O139" s="27">
        <f t="shared" si="301"/>
        <v>0.67220258634639318</v>
      </c>
      <c r="P139" s="27">
        <f t="shared" si="301"/>
        <v>2.2394901852088607</v>
      </c>
      <c r="Q139" s="27">
        <f t="shared" si="302"/>
        <v>2.9116927715552539</v>
      </c>
      <c r="W139" t="str">
        <f t="shared" si="318"/>
        <v>71 Sales occupations</v>
      </c>
      <c r="X139" s="27">
        <f t="shared" si="303"/>
        <v>1.6481494056300772</v>
      </c>
      <c r="Y139" s="27">
        <f t="shared" si="303"/>
        <v>0.32088577976653809</v>
      </c>
      <c r="Z139" s="27">
        <f t="shared" si="303"/>
        <v>1.0141305634714293</v>
      </c>
      <c r="AA139" s="27">
        <f t="shared" si="303"/>
        <v>4.6160358644739397</v>
      </c>
      <c r="AB139" s="27">
        <f t="shared" si="304"/>
        <v>5.6301664279453689</v>
      </c>
      <c r="AH139" t="str">
        <f t="shared" si="319"/>
        <v>71 Sales occupations</v>
      </c>
      <c r="AI139" s="27">
        <f t="shared" si="305"/>
        <v>0.13028587516152967</v>
      </c>
      <c r="AJ139" s="27">
        <f t="shared" si="305"/>
        <v>0.11943883752933715</v>
      </c>
      <c r="AK139" s="27">
        <f t="shared" si="305"/>
        <v>-4.4456858918423769E-2</v>
      </c>
      <c r="AL139" s="27">
        <f t="shared" si="305"/>
        <v>0.8904486350548888</v>
      </c>
      <c r="AM139" s="27">
        <f t="shared" si="306"/>
        <v>0.84599177613646503</v>
      </c>
      <c r="AS139" t="str">
        <f t="shared" si="320"/>
        <v>71 Sales occupations</v>
      </c>
      <c r="AT139" s="27">
        <f t="shared" si="307"/>
        <v>3.239380430241745E-2</v>
      </c>
      <c r="AU139" s="27">
        <f t="shared" si="307"/>
        <v>5.2217893680056804E-2</v>
      </c>
      <c r="AV139" s="27">
        <f t="shared" si="307"/>
        <v>-0.17471084133949333</v>
      </c>
      <c r="AW139" s="27">
        <f t="shared" si="307"/>
        <v>0.70001345226440925</v>
      </c>
      <c r="AX139" s="27">
        <f t="shared" si="308"/>
        <v>0.52530261092491592</v>
      </c>
      <c r="BD139" t="str">
        <f t="shared" si="321"/>
        <v>71 Sales occupations</v>
      </c>
      <c r="BE139" s="27">
        <f t="shared" si="309"/>
        <v>-2.4499093471337048</v>
      </c>
      <c r="BF139" s="27">
        <f t="shared" si="309"/>
        <v>2.627482824253029</v>
      </c>
      <c r="BG139" s="27">
        <f t="shared" si="309"/>
        <v>-2.1507666637628731</v>
      </c>
      <c r="BH139" s="27">
        <f t="shared" si="309"/>
        <v>1.080266163453814</v>
      </c>
      <c r="BI139" s="27">
        <f t="shared" si="310"/>
        <v>-1.0705005003090591</v>
      </c>
      <c r="BO139" t="str">
        <f t="shared" si="322"/>
        <v>71 Sales occupations</v>
      </c>
      <c r="BP139" s="27">
        <f t="shared" si="311"/>
        <v>-3.9402924213644894</v>
      </c>
      <c r="BQ139" s="27">
        <f t="shared" si="311"/>
        <v>-1.5592724063670289</v>
      </c>
      <c r="BR139" s="27">
        <f t="shared" si="311"/>
        <v>-3.4319176074235003</v>
      </c>
      <c r="BS139" s="27">
        <f t="shared" si="311"/>
        <v>-5.1463170447662208</v>
      </c>
      <c r="BT139" s="27">
        <f t="shared" si="312"/>
        <v>-8.578234652189721</v>
      </c>
      <c r="BZ139" t="str">
        <f t="shared" si="323"/>
        <v>71 Sales occupations</v>
      </c>
      <c r="CA139" s="68">
        <f t="shared" si="313"/>
        <v>-2.0713318074930065</v>
      </c>
      <c r="CB139" s="68">
        <f t="shared" si="313"/>
        <v>-2.6570708974237363</v>
      </c>
      <c r="CC139" s="68">
        <f t="shared" si="313"/>
        <v>-3.1767015482777214</v>
      </c>
      <c r="CD139" s="68">
        <f t="shared" si="313"/>
        <v>-8.3551860312497155</v>
      </c>
      <c r="CE139" s="68">
        <f t="shared" si="314"/>
        <v>-11.531887579527439</v>
      </c>
      <c r="CK139" t="str">
        <f t="shared" si="324"/>
        <v>71 Sales occupations</v>
      </c>
      <c r="CL139" s="68">
        <f t="shared" si="315"/>
        <v>-0.3612433255508174</v>
      </c>
      <c r="CM139" s="68">
        <f t="shared" si="315"/>
        <v>-0.84436329083519635</v>
      </c>
      <c r="CN139" s="68">
        <f t="shared" si="315"/>
        <v>-0.82198949023244161</v>
      </c>
      <c r="CO139" s="68">
        <f t="shared" si="315"/>
        <v>-1.1393412127415319</v>
      </c>
      <c r="CP139" s="68">
        <f t="shared" si="316"/>
        <v>-1.9613307029739735</v>
      </c>
    </row>
    <row r="140" spans="1:94" x14ac:dyDescent="0.2">
      <c r="A140" t="str">
        <f t="shared" si="298"/>
        <v>72 Customer service occupations</v>
      </c>
      <c r="B140" s="27">
        <f t="shared" si="299"/>
        <v>1.6393266073902998E-2</v>
      </c>
      <c r="C140" s="27">
        <f t="shared" si="299"/>
        <v>1.786130688556313E-2</v>
      </c>
      <c r="D140" s="27">
        <f t="shared" si="299"/>
        <v>6.2180255151660702E-2</v>
      </c>
      <c r="E140" s="27">
        <f t="shared" si="299"/>
        <v>7.627361024884452E-2</v>
      </c>
      <c r="F140" s="27">
        <f t="shared" si="300"/>
        <v>0.13845386540050522</v>
      </c>
      <c r="L140" t="str">
        <f t="shared" si="317"/>
        <v>72 Customer service occupations</v>
      </c>
      <c r="M140" s="27">
        <f t="shared" si="301"/>
        <v>0.32428358979831295</v>
      </c>
      <c r="N140" s="27">
        <f t="shared" si="301"/>
        <v>7.2327407723997039E-2</v>
      </c>
      <c r="O140" s="27">
        <f t="shared" si="301"/>
        <v>0.75133464537475336</v>
      </c>
      <c r="P140" s="27">
        <f t="shared" si="301"/>
        <v>0.90324929492273309</v>
      </c>
      <c r="Q140" s="27">
        <f t="shared" si="302"/>
        <v>1.6545839402974865</v>
      </c>
      <c r="W140" t="str">
        <f t="shared" si="318"/>
        <v>72 Customer service occupations</v>
      </c>
      <c r="X140" s="27">
        <f t="shared" si="303"/>
        <v>0.8204143297581048</v>
      </c>
      <c r="Y140" s="27">
        <f t="shared" si="303"/>
        <v>0.19094317860491827</v>
      </c>
      <c r="Z140" s="27">
        <f t="shared" si="303"/>
        <v>1.9816495364918429</v>
      </c>
      <c r="AA140" s="27">
        <f t="shared" si="303"/>
        <v>2.3627130122309374</v>
      </c>
      <c r="AB140" s="27">
        <f t="shared" si="304"/>
        <v>4.3443625487227804</v>
      </c>
      <c r="AH140" t="str">
        <f t="shared" si="319"/>
        <v>72 Customer service occupations</v>
      </c>
      <c r="AI140" s="27">
        <f t="shared" si="305"/>
        <v>0.35346146955758928</v>
      </c>
      <c r="AJ140" s="27">
        <f t="shared" si="305"/>
        <v>0.19626289893856286</v>
      </c>
      <c r="AK140" s="27">
        <f t="shared" si="305"/>
        <v>0.73765885339946524</v>
      </c>
      <c r="AL140" s="27">
        <f t="shared" si="305"/>
        <v>0.760722468924933</v>
      </c>
      <c r="AM140" s="27">
        <f t="shared" si="306"/>
        <v>1.4983813223243982</v>
      </c>
      <c r="AS140" t="str">
        <f t="shared" si="320"/>
        <v>72 Customer service occupations</v>
      </c>
      <c r="AT140" s="27">
        <f t="shared" si="307"/>
        <v>0.2491861207979662</v>
      </c>
      <c r="AU140" s="27">
        <f t="shared" si="307"/>
        <v>5.0631217808105866E-2</v>
      </c>
      <c r="AV140" s="27">
        <f t="shared" si="307"/>
        <v>0.56620135747128564</v>
      </c>
      <c r="AW140" s="27">
        <f t="shared" si="307"/>
        <v>0.49216073205967481</v>
      </c>
      <c r="AX140" s="27">
        <f t="shared" si="308"/>
        <v>1.0583620895309604</v>
      </c>
      <c r="BD140" t="str">
        <f t="shared" si="321"/>
        <v>72 Customer service occupations</v>
      </c>
      <c r="BE140" s="27">
        <f t="shared" si="309"/>
        <v>8.8496540496445952E-2</v>
      </c>
      <c r="BF140" s="27">
        <f t="shared" si="309"/>
        <v>0.63580339135346975</v>
      </c>
      <c r="BG140" s="27">
        <f t="shared" si="309"/>
        <v>1.5197187493397388</v>
      </c>
      <c r="BH140" s="27">
        <f t="shared" si="309"/>
        <v>1.1313969902796277</v>
      </c>
      <c r="BI140" s="27">
        <f t="shared" si="310"/>
        <v>2.6511157396193665</v>
      </c>
      <c r="BO140" t="str">
        <f t="shared" si="322"/>
        <v>72 Customer service occupations</v>
      </c>
      <c r="BP140" s="27">
        <f t="shared" si="311"/>
        <v>3.7206146220397862E-2</v>
      </c>
      <c r="BQ140" s="27">
        <f t="shared" si="311"/>
        <v>-0.11626126887991273</v>
      </c>
      <c r="BR140" s="27">
        <f t="shared" si="311"/>
        <v>1.7154623104003131</v>
      </c>
      <c r="BS140" s="27">
        <f t="shared" si="311"/>
        <v>-0.43921976914334593</v>
      </c>
      <c r="BT140" s="27">
        <f t="shared" si="312"/>
        <v>1.2762425412569671</v>
      </c>
      <c r="BZ140" t="str">
        <f t="shared" si="323"/>
        <v>72 Customer service occupations</v>
      </c>
      <c r="CA140" s="68">
        <f t="shared" si="313"/>
        <v>-0.25915627471253311</v>
      </c>
      <c r="CB140" s="68">
        <f t="shared" si="313"/>
        <v>-0.26987597662188101</v>
      </c>
      <c r="CC140" s="68">
        <f t="shared" si="313"/>
        <v>0.49033977427383091</v>
      </c>
      <c r="CD140" s="68">
        <f t="shared" si="313"/>
        <v>-0.44413132661799759</v>
      </c>
      <c r="CE140" s="68">
        <f t="shared" si="314"/>
        <v>4.6208447655833318E-2</v>
      </c>
      <c r="CK140" t="str">
        <f t="shared" si="324"/>
        <v>72 Customer service occupations</v>
      </c>
      <c r="CL140" s="68">
        <f t="shared" si="315"/>
        <v>0.27603679178621499</v>
      </c>
      <c r="CM140" s="68">
        <f t="shared" si="315"/>
        <v>-9.1510907315945911E-3</v>
      </c>
      <c r="CN140" s="68">
        <f t="shared" si="315"/>
        <v>0.67764506189862517</v>
      </c>
      <c r="CO140" s="68">
        <f t="shared" si="315"/>
        <v>0.42636642579883932</v>
      </c>
      <c r="CP140" s="68">
        <f t="shared" si="316"/>
        <v>1.1040114876974645</v>
      </c>
    </row>
    <row r="141" spans="1:94" x14ac:dyDescent="0.2">
      <c r="A141" t="str">
        <f t="shared" si="298"/>
        <v>81 Process, plant and machine operatives</v>
      </c>
      <c r="B141" s="27">
        <f t="shared" si="299"/>
        <v>2.2028350802534319E-2</v>
      </c>
      <c r="C141" s="27">
        <f t="shared" si="299"/>
        <v>-1.2896226299850266E-3</v>
      </c>
      <c r="D141" s="27">
        <f t="shared" si="299"/>
        <v>4.3627150781760826E-2</v>
      </c>
      <c r="E141" s="27">
        <f t="shared" si="299"/>
        <v>8.0901056602813687E-2</v>
      </c>
      <c r="F141" s="27">
        <f t="shared" si="300"/>
        <v>0.12452820738457451</v>
      </c>
      <c r="L141" t="str">
        <f t="shared" si="317"/>
        <v>81 Process, plant and machine operatives</v>
      </c>
      <c r="M141" s="27">
        <f t="shared" si="301"/>
        <v>0.11705828263951235</v>
      </c>
      <c r="N141" s="27">
        <f t="shared" si="301"/>
        <v>1.3996064206629688E-2</v>
      </c>
      <c r="O141" s="27">
        <f t="shared" si="301"/>
        <v>0.29416174881851309</v>
      </c>
      <c r="P141" s="27">
        <f t="shared" si="301"/>
        <v>0.51798785169532457</v>
      </c>
      <c r="Q141" s="27">
        <f t="shared" si="302"/>
        <v>0.81214960051383767</v>
      </c>
      <c r="W141" t="str">
        <f t="shared" si="318"/>
        <v>81 Process, plant and machine operatives</v>
      </c>
      <c r="X141" s="27">
        <f t="shared" si="303"/>
        <v>7.9947477353077279E-2</v>
      </c>
      <c r="Y141" s="27">
        <f t="shared" si="303"/>
        <v>-7.0557017096608554E-2</v>
      </c>
      <c r="Z141" s="27">
        <f t="shared" si="303"/>
        <v>0.60802337832061792</v>
      </c>
      <c r="AA141" s="27">
        <f t="shared" si="303"/>
        <v>0.96582757173644951</v>
      </c>
      <c r="AB141" s="27">
        <f t="shared" si="304"/>
        <v>1.5738509500570674</v>
      </c>
      <c r="AH141" t="str">
        <f t="shared" si="319"/>
        <v>81 Process, plant and machine operatives</v>
      </c>
      <c r="AI141" s="27">
        <f t="shared" si="305"/>
        <v>7.9340733745761893E-2</v>
      </c>
      <c r="AJ141" s="27">
        <f t="shared" si="305"/>
        <v>-2.8319359334248451E-2</v>
      </c>
      <c r="AK141" s="27">
        <f t="shared" si="305"/>
        <v>0.2805608830860149</v>
      </c>
      <c r="AL141" s="27">
        <f t="shared" si="305"/>
        <v>0.46913667205962895</v>
      </c>
      <c r="AM141" s="27">
        <f t="shared" si="306"/>
        <v>0.74969755514564385</v>
      </c>
      <c r="AS141" t="str">
        <f t="shared" si="320"/>
        <v>81 Process, plant and machine operatives</v>
      </c>
      <c r="AT141" s="27">
        <f t="shared" si="307"/>
        <v>0.17277031639892781</v>
      </c>
      <c r="AU141" s="27">
        <f t="shared" si="307"/>
        <v>-9.1853992434012488E-2</v>
      </c>
      <c r="AV141" s="27">
        <f t="shared" si="307"/>
        <v>0.57144865467822603</v>
      </c>
      <c r="AW141" s="27">
        <f t="shared" si="307"/>
        <v>0.64243785982869928</v>
      </c>
      <c r="AX141" s="27">
        <f t="shared" si="308"/>
        <v>1.2138865145069253</v>
      </c>
      <c r="BD141" t="str">
        <f t="shared" si="321"/>
        <v>81 Process, plant and machine operatives</v>
      </c>
      <c r="BE141" s="27">
        <f t="shared" si="309"/>
        <v>-9.2057611259084737E-2</v>
      </c>
      <c r="BF141" s="27">
        <f t="shared" si="309"/>
        <v>-0.10477673856815706</v>
      </c>
      <c r="BG141" s="27">
        <f t="shared" si="309"/>
        <v>2.3574316520903</v>
      </c>
      <c r="BH141" s="27">
        <f t="shared" si="309"/>
        <v>1.7818431586347394</v>
      </c>
      <c r="BI141" s="27">
        <f t="shared" si="310"/>
        <v>4.1392748107250394</v>
      </c>
      <c r="BO141" t="str">
        <f t="shared" si="322"/>
        <v>81 Process, plant and machine operatives</v>
      </c>
      <c r="BP141" s="27">
        <f t="shared" si="311"/>
        <v>1.0216458759800684</v>
      </c>
      <c r="BQ141" s="27">
        <f t="shared" si="311"/>
        <v>-1.6688606090124143</v>
      </c>
      <c r="BR141" s="27">
        <f t="shared" si="311"/>
        <v>2.8199329040563743</v>
      </c>
      <c r="BS141" s="27">
        <f t="shared" si="311"/>
        <v>0.29494576877173095</v>
      </c>
      <c r="BT141" s="27">
        <f t="shared" si="312"/>
        <v>3.1148786728281053</v>
      </c>
      <c r="BZ141" t="str">
        <f t="shared" si="323"/>
        <v>81 Process, plant and machine operatives</v>
      </c>
      <c r="CA141" s="68">
        <f t="shared" si="313"/>
        <v>-1.347576780366432</v>
      </c>
      <c r="CB141" s="68">
        <f t="shared" si="313"/>
        <v>-0.85600684983187403</v>
      </c>
      <c r="CC141" s="68">
        <f t="shared" si="313"/>
        <v>0.65191087629137634</v>
      </c>
      <c r="CD141" s="68">
        <f t="shared" si="313"/>
        <v>-3.8488663453247893</v>
      </c>
      <c r="CE141" s="68">
        <f t="shared" si="314"/>
        <v>-3.196955469033413</v>
      </c>
      <c r="CK141" t="str">
        <f t="shared" si="324"/>
        <v>81 Process, plant and machine operatives</v>
      </c>
      <c r="CL141" s="68">
        <f t="shared" si="315"/>
        <v>-0.47370626430713214</v>
      </c>
      <c r="CM141" s="68">
        <f t="shared" si="315"/>
        <v>-0.49476284478161414</v>
      </c>
      <c r="CN141" s="68">
        <f t="shared" si="315"/>
        <v>-0.67730811425871695</v>
      </c>
      <c r="CO141" s="68">
        <f t="shared" si="315"/>
        <v>-0.38194277351421113</v>
      </c>
      <c r="CP141" s="68">
        <f t="shared" si="316"/>
        <v>-1.0592508877729281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7.1746323123087569E-2</v>
      </c>
      <c r="C142" s="27">
        <f t="shared" si="299"/>
        <v>-2.466511456632664E-2</v>
      </c>
      <c r="D142" s="27">
        <f t="shared" si="299"/>
        <v>7.3448234687509939E-2</v>
      </c>
      <c r="E142" s="27">
        <f t="shared" si="299"/>
        <v>0.11447521642782038</v>
      </c>
      <c r="F142" s="27">
        <f t="shared" si="300"/>
        <v>0.18792345111533032</v>
      </c>
      <c r="L142" t="str">
        <f t="shared" si="317"/>
        <v>82 Transport and mobile machine drivers and operatives</v>
      </c>
      <c r="M142" s="27">
        <f t="shared" si="301"/>
        <v>0.48745287634984913</v>
      </c>
      <c r="N142" s="27">
        <f t="shared" si="301"/>
        <v>-5.2398169400031502E-2</v>
      </c>
      <c r="O142" s="27">
        <f t="shared" si="301"/>
        <v>0.3387723230598727</v>
      </c>
      <c r="P142" s="27">
        <f t="shared" si="301"/>
        <v>0.73473423394151838</v>
      </c>
      <c r="Q142" s="27">
        <f t="shared" si="302"/>
        <v>1.0735065570013911</v>
      </c>
      <c r="W142" t="str">
        <f t="shared" si="318"/>
        <v>82 Transport and mobile machine drivers and operatives</v>
      </c>
      <c r="X142" s="27">
        <f t="shared" si="303"/>
        <v>1.2326008227939163</v>
      </c>
      <c r="Y142" s="27">
        <f t="shared" si="303"/>
        <v>-0.57095439037594975</v>
      </c>
      <c r="Z142" s="27">
        <f t="shared" si="303"/>
        <v>0.60332755036545294</v>
      </c>
      <c r="AA142" s="27">
        <f t="shared" si="303"/>
        <v>1.3902282404157269</v>
      </c>
      <c r="AB142" s="27">
        <f t="shared" si="304"/>
        <v>1.9935557907811798</v>
      </c>
      <c r="AH142" t="str">
        <f t="shared" si="319"/>
        <v>82 Transport and mobile machine drivers and operatives</v>
      </c>
      <c r="AI142" s="27">
        <f t="shared" si="305"/>
        <v>0.57751220354596455</v>
      </c>
      <c r="AJ142" s="27">
        <f t="shared" si="305"/>
        <v>-0.26532724252223705</v>
      </c>
      <c r="AK142" s="27">
        <f t="shared" si="305"/>
        <v>0.31543163391486928</v>
      </c>
      <c r="AL142" s="27">
        <f t="shared" si="305"/>
        <v>0.5105038185481181</v>
      </c>
      <c r="AM142" s="27">
        <f t="shared" si="306"/>
        <v>0.82593545246298739</v>
      </c>
      <c r="AS142" t="str">
        <f t="shared" si="320"/>
        <v>82 Transport and mobile machine drivers and operatives</v>
      </c>
      <c r="AT142" s="27">
        <f t="shared" si="307"/>
        <v>0.786635679042611</v>
      </c>
      <c r="AU142" s="27">
        <f t="shared" si="307"/>
        <v>-0.26592287846993434</v>
      </c>
      <c r="AV142" s="27">
        <f t="shared" si="307"/>
        <v>0.4190313994973951</v>
      </c>
      <c r="AW142" s="27">
        <f t="shared" si="307"/>
        <v>0.68869267176258031</v>
      </c>
      <c r="AX142" s="27">
        <f t="shared" si="308"/>
        <v>1.1077240712599754</v>
      </c>
      <c r="BD142" t="str">
        <f t="shared" si="321"/>
        <v>82 Transport and mobile machine drivers and operatives</v>
      </c>
      <c r="BE142" s="27">
        <f t="shared" si="309"/>
        <v>1.2588251919377669</v>
      </c>
      <c r="BF142" s="27">
        <f t="shared" si="309"/>
        <v>-0.90562353767794512</v>
      </c>
      <c r="BG142" s="27">
        <f t="shared" si="309"/>
        <v>1.6442647974832312</v>
      </c>
      <c r="BH142" s="27">
        <f t="shared" si="309"/>
        <v>2.1217899211384719</v>
      </c>
      <c r="BI142" s="27">
        <f t="shared" si="310"/>
        <v>3.766054718621703</v>
      </c>
      <c r="BO142" t="str">
        <f t="shared" si="322"/>
        <v>82 Transport and mobile machine drivers and operatives</v>
      </c>
      <c r="BP142" s="27">
        <f t="shared" si="311"/>
        <v>3.9370770321589497</v>
      </c>
      <c r="BQ142" s="27">
        <f t="shared" si="311"/>
        <v>-5.2916942690922575</v>
      </c>
      <c r="BR142" s="27">
        <f t="shared" si="311"/>
        <v>1.6419790122173055</v>
      </c>
      <c r="BS142" s="27">
        <f t="shared" si="311"/>
        <v>-0.76361474686691722</v>
      </c>
      <c r="BT142" s="27">
        <f t="shared" si="312"/>
        <v>0.87836426535038825</v>
      </c>
      <c r="BZ142" t="str">
        <f t="shared" si="323"/>
        <v>82 Transport and mobile machine drivers and operatives</v>
      </c>
      <c r="CA142" s="68">
        <f t="shared" si="313"/>
        <v>-1.1713681578952837</v>
      </c>
      <c r="CB142" s="68">
        <f t="shared" si="313"/>
        <v>-4.1969036506355319</v>
      </c>
      <c r="CC142" s="68">
        <f t="shared" si="313"/>
        <v>-0.13159394623834508</v>
      </c>
      <c r="CD142" s="68">
        <f t="shared" si="313"/>
        <v>-3.3975388667806588</v>
      </c>
      <c r="CE142" s="68">
        <f t="shared" si="314"/>
        <v>-3.5291328130190038</v>
      </c>
      <c r="CK142" t="str">
        <f t="shared" si="324"/>
        <v>82 Transport and mobile machine drivers and operatives</v>
      </c>
      <c r="CL142" s="68">
        <f t="shared" si="315"/>
        <v>1.2807388135013538</v>
      </c>
      <c r="CM142" s="68">
        <f t="shared" si="315"/>
        <v>-1.6889623813568786</v>
      </c>
      <c r="CN142" s="68">
        <f t="shared" si="315"/>
        <v>0.11761440292467285</v>
      </c>
      <c r="CO142" s="68">
        <f t="shared" si="315"/>
        <v>-1.666942857825128</v>
      </c>
      <c r="CP142" s="68">
        <f t="shared" si="316"/>
        <v>-1.5493284549004551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-3.4565963860574349E-4</v>
      </c>
      <c r="C143" s="27">
        <f t="shared" si="299"/>
        <v>5.4145970331717554E-5</v>
      </c>
      <c r="D143" s="27">
        <f t="shared" si="299"/>
        <v>-1.6002726143105354E-4</v>
      </c>
      <c r="E143" s="27">
        <f t="shared" si="299"/>
        <v>2.4507175227665213E-4</v>
      </c>
      <c r="F143" s="27">
        <f t="shared" si="300"/>
        <v>8.504449084559859E-5</v>
      </c>
      <c r="L143" t="str">
        <f t="shared" si="317"/>
        <v>91 Elementary trades and related occupations</v>
      </c>
      <c r="M143" s="27">
        <f t="shared" si="301"/>
        <v>6.6475821294579573E-2</v>
      </c>
      <c r="N143" s="27">
        <f t="shared" si="301"/>
        <v>-2.1271953671789856E-2</v>
      </c>
      <c r="O143" s="27">
        <f t="shared" si="301"/>
        <v>1.8355499634299943E-2</v>
      </c>
      <c r="P143" s="27">
        <f t="shared" si="301"/>
        <v>0.1482126505558134</v>
      </c>
      <c r="Q143" s="27">
        <f t="shared" si="302"/>
        <v>0.16656815019011334</v>
      </c>
      <c r="W143" t="str">
        <f t="shared" si="318"/>
        <v>91 Elementary trades and related occupations</v>
      </c>
      <c r="X143" s="27">
        <f t="shared" si="303"/>
        <v>4.498911550389284E-2</v>
      </c>
      <c r="Y143" s="27">
        <f t="shared" si="303"/>
        <v>-0.15207273603693272</v>
      </c>
      <c r="Z143" s="27">
        <f t="shared" si="303"/>
        <v>-0.13079156154877725</v>
      </c>
      <c r="AA143" s="27">
        <f t="shared" si="303"/>
        <v>9.6420851822867748E-2</v>
      </c>
      <c r="AB143" s="27">
        <f t="shared" si="304"/>
        <v>-3.4370709725909498E-2</v>
      </c>
      <c r="AH143" t="str">
        <f t="shared" si="319"/>
        <v>91 Elementary trades and related occupations</v>
      </c>
      <c r="AI143" s="27">
        <f t="shared" si="305"/>
        <v>7.813929643425277E-2</v>
      </c>
      <c r="AJ143" s="27">
        <f t="shared" si="305"/>
        <v>-0.14216945339442044</v>
      </c>
      <c r="AK143" s="27">
        <f t="shared" si="305"/>
        <v>-2.5841562305361832E-2</v>
      </c>
      <c r="AL143" s="27">
        <f t="shared" si="305"/>
        <v>0.21556072376923097</v>
      </c>
      <c r="AM143" s="27">
        <f t="shared" si="306"/>
        <v>0.18971916146386913</v>
      </c>
      <c r="AS143" t="str">
        <f t="shared" si="320"/>
        <v>91 Elementary trades and related occupations</v>
      </c>
      <c r="AT143" s="27">
        <f t="shared" si="307"/>
        <v>6.3510368518340243E-3</v>
      </c>
      <c r="AU143" s="27">
        <f t="shared" si="307"/>
        <v>3.397898355509188E-3</v>
      </c>
      <c r="AV143" s="27">
        <f t="shared" si="307"/>
        <v>-0.11367679310921519</v>
      </c>
      <c r="AW143" s="27">
        <f t="shared" si="307"/>
        <v>0.12419886499342059</v>
      </c>
      <c r="AX143" s="27">
        <f t="shared" si="308"/>
        <v>1.0522071884205397E-2</v>
      </c>
      <c r="BD143" t="str">
        <f t="shared" si="321"/>
        <v>91 Elementary trades and related occupations</v>
      </c>
      <c r="BE143" s="27">
        <f t="shared" si="309"/>
        <v>-0.65244829030428608</v>
      </c>
      <c r="BF143" s="27">
        <f t="shared" si="309"/>
        <v>1.7183147598430537E-2</v>
      </c>
      <c r="BG143" s="27">
        <f t="shared" si="309"/>
        <v>-0.1512014433018205</v>
      </c>
      <c r="BH143" s="27">
        <f t="shared" si="309"/>
        <v>0.87572938125558419</v>
      </c>
      <c r="BI143" s="27">
        <f t="shared" si="310"/>
        <v>0.72452793795376369</v>
      </c>
      <c r="BO143" t="str">
        <f t="shared" si="322"/>
        <v>91 Elementary trades and related occupations</v>
      </c>
      <c r="BP143" s="27">
        <f t="shared" si="311"/>
        <v>-0.39629544108000214</v>
      </c>
      <c r="BQ143" s="27">
        <f t="shared" si="311"/>
        <v>-0.92155849683416857</v>
      </c>
      <c r="BR143" s="27">
        <f t="shared" si="311"/>
        <v>-0.8591972590087158</v>
      </c>
      <c r="BS143" s="27">
        <f t="shared" si="311"/>
        <v>-0.19675059487301105</v>
      </c>
      <c r="BT143" s="27">
        <f t="shared" si="312"/>
        <v>-1.0559478538817269</v>
      </c>
      <c r="BZ143" t="str">
        <f t="shared" si="323"/>
        <v>91 Elementary trades and related occupations</v>
      </c>
      <c r="CA143" s="68">
        <f t="shared" si="313"/>
        <v>-2.0578287936422335</v>
      </c>
      <c r="CB143" s="68">
        <f t="shared" si="313"/>
        <v>-0.90930863612914514</v>
      </c>
      <c r="CC143" s="68">
        <f t="shared" si="313"/>
        <v>-1.2186678055758655</v>
      </c>
      <c r="CD143" s="68">
        <f t="shared" si="313"/>
        <v>-1.4333328058255197</v>
      </c>
      <c r="CE143" s="68">
        <f t="shared" si="314"/>
        <v>-2.6520006114013852</v>
      </c>
      <c r="CK143" t="str">
        <f t="shared" si="324"/>
        <v>91 Elementary trades and related occupations</v>
      </c>
      <c r="CL143" s="68">
        <f t="shared" si="315"/>
        <v>-0.54197488296932006</v>
      </c>
      <c r="CM143" s="68">
        <f t="shared" si="315"/>
        <v>-0.22034659888841324</v>
      </c>
      <c r="CN143" s="68">
        <f t="shared" si="315"/>
        <v>-0.77710863486210835</v>
      </c>
      <c r="CO143" s="68">
        <f t="shared" si="315"/>
        <v>-0.55248872782945857</v>
      </c>
      <c r="CP143" s="68">
        <f t="shared" si="316"/>
        <v>-1.3295973626915669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2.2254194278490541E-2</v>
      </c>
      <c r="C144" s="27">
        <f t="shared" si="299"/>
        <v>1.3010991596532462E-2</v>
      </c>
      <c r="D144" s="27">
        <f t="shared" si="299"/>
        <v>3.4926011472503737E-2</v>
      </c>
      <c r="E144" s="27">
        <f t="shared" si="299"/>
        <v>5.1808381183534702E-2</v>
      </c>
      <c r="F144" s="27">
        <f t="shared" si="300"/>
        <v>8.6734392656038439E-2</v>
      </c>
      <c r="L144" t="str">
        <f t="shared" ref="L144" si="325">A144</f>
        <v>92 Elementary administration and service occupations</v>
      </c>
      <c r="M144" s="27">
        <f t="shared" si="301"/>
        <v>1.1719155087749402</v>
      </c>
      <c r="N144" s="27">
        <f t="shared" si="301"/>
        <v>0.50363879475911322</v>
      </c>
      <c r="O144" s="27">
        <f t="shared" si="301"/>
        <v>1.4670591034368279</v>
      </c>
      <c r="P144" s="27">
        <f t="shared" si="301"/>
        <v>2.8718748897730748</v>
      </c>
      <c r="Q144" s="27">
        <f t="shared" si="302"/>
        <v>4.3389339932099027</v>
      </c>
      <c r="W144" t="str">
        <f t="shared" ref="W144" si="326">A144</f>
        <v>92 Elementary administration and service occupations</v>
      </c>
      <c r="X144" s="27">
        <f t="shared" si="303"/>
        <v>3.0240651151132578</v>
      </c>
      <c r="Y144" s="27">
        <f t="shared" si="303"/>
        <v>0.11170962058842093</v>
      </c>
      <c r="Z144" s="27">
        <f t="shared" si="303"/>
        <v>2.9287594698570238</v>
      </c>
      <c r="AA144" s="27">
        <f t="shared" si="303"/>
        <v>5.9746470663041258</v>
      </c>
      <c r="AB144" s="27">
        <f t="shared" si="304"/>
        <v>8.9034065361611496</v>
      </c>
      <c r="AH144" t="str">
        <f t="shared" ref="AH144" si="327">L144</f>
        <v>92 Elementary administration and service occupations</v>
      </c>
      <c r="AI144" s="27">
        <f t="shared" si="305"/>
        <v>1.626646672439068</v>
      </c>
      <c r="AJ144" s="27">
        <f t="shared" si="305"/>
        <v>0.13494562331259097</v>
      </c>
      <c r="AK144" s="27">
        <f t="shared" si="305"/>
        <v>1.380081067512938</v>
      </c>
      <c r="AL144" s="27">
        <f t="shared" si="305"/>
        <v>3.1379828148700639</v>
      </c>
      <c r="AM144" s="27">
        <f t="shared" si="306"/>
        <v>4.5180638823830019</v>
      </c>
      <c r="AS144" t="str">
        <f t="shared" ref="AS144" si="328">W144</f>
        <v>92 Elementary administration and service occupations</v>
      </c>
      <c r="AT144" s="27">
        <f t="shared" si="307"/>
        <v>1.037260880252874</v>
      </c>
      <c r="AU144" s="27">
        <f t="shared" si="307"/>
        <v>0.37825863162851459</v>
      </c>
      <c r="AV144" s="27">
        <f t="shared" si="307"/>
        <v>1.1729237449965302</v>
      </c>
      <c r="AW144" s="27">
        <f t="shared" si="307"/>
        <v>2.7475767659565289</v>
      </c>
      <c r="AX144" s="27">
        <f t="shared" si="308"/>
        <v>3.9205005109530591</v>
      </c>
      <c r="BD144" t="str">
        <f t="shared" ref="BD144" si="329">AH144</f>
        <v>92 Elementary administration and service occupations</v>
      </c>
      <c r="BE144" s="27">
        <f t="shared" si="309"/>
        <v>-3.2444892238799667</v>
      </c>
      <c r="BF144" s="27">
        <f t="shared" si="309"/>
        <v>0.88284729496501058</v>
      </c>
      <c r="BG144" s="27">
        <f t="shared" si="309"/>
        <v>-0.77156720187347361</v>
      </c>
      <c r="BH144" s="27">
        <f t="shared" si="309"/>
        <v>-0.40246131526633633</v>
      </c>
      <c r="BI144" s="27">
        <f t="shared" si="310"/>
        <v>-1.1740285171398099</v>
      </c>
      <c r="BO144" t="str">
        <f t="shared" ref="BO144" si="330">AS144</f>
        <v>92 Elementary administration and service occupations</v>
      </c>
      <c r="BP144" s="27">
        <f t="shared" si="311"/>
        <v>0.10971441688424477</v>
      </c>
      <c r="BQ144" s="27">
        <f t="shared" si="311"/>
        <v>-5.5476886149526052</v>
      </c>
      <c r="BR144" s="27">
        <f t="shared" si="311"/>
        <v>2.2175908441691519</v>
      </c>
      <c r="BS144" s="27">
        <f t="shared" si="311"/>
        <v>-5.4750813431975516</v>
      </c>
      <c r="BT144" s="27">
        <f t="shared" si="312"/>
        <v>-3.2574904990283997</v>
      </c>
      <c r="BZ144" t="str">
        <f t="shared" ref="BZ144" si="331">BD144</f>
        <v>92 Elementary administration and service occupations</v>
      </c>
      <c r="CA144" s="68">
        <f t="shared" si="313"/>
        <v>-3.0498239065598867</v>
      </c>
      <c r="CB144" s="68">
        <f t="shared" si="313"/>
        <v>-6.9381588788389621</v>
      </c>
      <c r="CC144" s="68">
        <f t="shared" si="313"/>
        <v>0.83180447481158382</v>
      </c>
      <c r="CD144" s="68">
        <f t="shared" si="313"/>
        <v>-12.840701476039897</v>
      </c>
      <c r="CE144" s="68">
        <f t="shared" si="314"/>
        <v>-12.008897001228313</v>
      </c>
      <c r="CK144" t="str">
        <f t="shared" ref="CK144" si="332">BO144</f>
        <v>92 Elementary administration and service occupations</v>
      </c>
      <c r="CL144" s="68">
        <f t="shared" si="315"/>
        <v>-2.3406894250462571</v>
      </c>
      <c r="CM144" s="68">
        <f t="shared" si="315"/>
        <v>-2.5707189331258746</v>
      </c>
      <c r="CN144" s="68">
        <f t="shared" si="315"/>
        <v>-3.7919697634850333</v>
      </c>
      <c r="CO144" s="68">
        <f t="shared" si="315"/>
        <v>-2.7712635371300376</v>
      </c>
      <c r="CP144" s="68">
        <f t="shared" si="316"/>
        <v>-6.5632333006150709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6.6004172642710834</v>
      </c>
      <c r="C146" s="29">
        <f>D35-C35</f>
        <v>2.4291645689382477</v>
      </c>
      <c r="D146" s="29">
        <f>E35-D35</f>
        <v>5.2910038134421029</v>
      </c>
      <c r="E146" s="29">
        <f>F35-E35</f>
        <v>10.9414807160598</v>
      </c>
      <c r="F146" s="29">
        <f t="shared" ref="F146" si="334">F35-D35</f>
        <v>16.232484529501903</v>
      </c>
      <c r="L146" s="24" t="str">
        <f t="shared" ref="L146" si="335">L35</f>
        <v>All occupations</v>
      </c>
      <c r="M146" s="29">
        <f>N35-M35</f>
        <v>47.743414038997628</v>
      </c>
      <c r="N146" s="29">
        <f t="shared" ref="N146" si="336">O35-N35</f>
        <v>17.798116545001392</v>
      </c>
      <c r="O146" s="29">
        <f>P35-O35</f>
        <v>37.930001722434412</v>
      </c>
      <c r="P146" s="29">
        <f>Q35-P35</f>
        <v>77.465704100529933</v>
      </c>
      <c r="Q146" s="29">
        <f>Q35-O35</f>
        <v>115.39570582296435</v>
      </c>
      <c r="W146" s="24" t="str">
        <f t="shared" ref="W146" si="337">W35</f>
        <v>All occupations</v>
      </c>
      <c r="X146" s="29">
        <f>Y35-X35</f>
        <v>52.881156652726986</v>
      </c>
      <c r="Y146" s="29">
        <f t="shared" ref="Y146" si="338">Z35-Y35</f>
        <v>-0.37641383236410775</v>
      </c>
      <c r="Z146" s="29">
        <f>AA35-Z35</f>
        <v>31.888132660703775</v>
      </c>
      <c r="AA146" s="29">
        <f>AB35-AA35</f>
        <v>74.47821015877895</v>
      </c>
      <c r="AB146" s="29">
        <f>AB35-Z35</f>
        <v>106.36634281948272</v>
      </c>
      <c r="AH146" s="24" t="str">
        <f t="shared" ref="AH146" si="339">AH35</f>
        <v>All occupations</v>
      </c>
      <c r="AI146" s="29">
        <f>AJ35-AI35</f>
        <v>7.7094729213890645</v>
      </c>
      <c r="AJ146" s="29">
        <f t="shared" ref="AJ146" si="340">AK35-AJ35</f>
        <v>-0.71096895471164601</v>
      </c>
      <c r="AK146" s="29">
        <f>AL35-AK35</f>
        <v>0.8767002747337358</v>
      </c>
      <c r="AL146" s="29">
        <f>AM35-AL35</f>
        <v>14.517797429730891</v>
      </c>
      <c r="AM146" s="29">
        <f>AM35-AK35</f>
        <v>15.394497704464627</v>
      </c>
      <c r="AS146" s="24" t="str">
        <f t="shared" ref="AS146" si="341">AS35</f>
        <v>All occupations</v>
      </c>
      <c r="AT146" s="29">
        <f>AU35-AT35</f>
        <v>13.504458421063674</v>
      </c>
      <c r="AU146" s="29">
        <f t="shared" ref="AU146" si="342">AV35-AU35</f>
        <v>0.94233736908385879</v>
      </c>
      <c r="AV146" s="29">
        <f>AW35-AV35</f>
        <v>4.6019523319689171</v>
      </c>
      <c r="AW146" s="29">
        <f>AX35-AW35</f>
        <v>19.464261829146508</v>
      </c>
      <c r="AX146" s="29">
        <f>AX35-AV35</f>
        <v>24.066214161115425</v>
      </c>
      <c r="BD146" s="24" t="str">
        <f t="shared" ref="BD146" si="343">BD35</f>
        <v>All occupations</v>
      </c>
      <c r="BE146" s="29">
        <f>BF35-BE35</f>
        <v>-9.5058146545259774</v>
      </c>
      <c r="BF146" s="29">
        <f t="shared" ref="BF146" si="344">BG35-BF35</f>
        <v>19.520361310757949</v>
      </c>
      <c r="BG146" s="29">
        <f>BH35-BG35</f>
        <v>-2.1344567684861886</v>
      </c>
      <c r="BH146" s="29">
        <f>BI35-BH35</f>
        <v>6.2610842415172101</v>
      </c>
      <c r="BI146" s="29">
        <f>BI35-BG35</f>
        <v>4.1266274730310215</v>
      </c>
      <c r="BO146" s="24" t="str">
        <f t="shared" ref="BO146" si="345">BO35</f>
        <v>All occupations</v>
      </c>
      <c r="BP146" s="29">
        <f>BQ35-BP35</f>
        <v>-2.0588171008141103</v>
      </c>
      <c r="BQ146" s="29">
        <f t="shared" ref="BQ146" si="346">BR35-BQ35</f>
        <v>-29.757566496756169</v>
      </c>
      <c r="BR146" s="29">
        <f>BS35-BR35</f>
        <v>-3.4785804751211344</v>
      </c>
      <c r="BS146" s="29">
        <f>BT35-BS35</f>
        <v>-47.231116490361671</v>
      </c>
      <c r="BT146" s="29">
        <f>BT35-BR35</f>
        <v>-50.709696965482806</v>
      </c>
      <c r="BZ146" s="24" t="str">
        <f t="shared" ref="BZ146" si="347">BZ35</f>
        <v>All occupations</v>
      </c>
      <c r="CA146" s="70">
        <f>CB35-CA35</f>
        <v>-24.614907592769697</v>
      </c>
      <c r="CB146" s="70">
        <f t="shared" ref="CB146" si="348">CC35-CB35</f>
        <v>-28.687364199009636</v>
      </c>
      <c r="CC146" s="70">
        <f>CD35-CC35</f>
        <v>-9.8925275855080201</v>
      </c>
      <c r="CD146" s="70">
        <f>CE35-CD35</f>
        <v>-61.588788402098515</v>
      </c>
      <c r="CE146" s="70">
        <f>CE35-CC35</f>
        <v>-71.481315987606536</v>
      </c>
      <c r="CK146" s="24" t="str">
        <f t="shared" ref="CK146" si="349">CK35</f>
        <v>All occupations</v>
      </c>
      <c r="CL146" s="70">
        <f>CM35-CL35</f>
        <v>0.59062004966153836</v>
      </c>
      <c r="CM146" s="70">
        <f t="shared" ref="CM146" si="350">CN35-CM35</f>
        <v>-9.4476663109408321</v>
      </c>
      <c r="CN146" s="70">
        <f>CO35-CN35</f>
        <v>-3.7482259741667079</v>
      </c>
      <c r="CO146" s="70">
        <f>CP35-CO35</f>
        <v>-4.172633583303103</v>
      </c>
      <c r="CP146" s="70">
        <f>CP35-CN35</f>
        <v>-7.9208595574698109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East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2.782653797883889</v>
      </c>
      <c r="C8" s="69">
        <f>'Basic T2'!O8</f>
        <v>23.512442782222678</v>
      </c>
      <c r="D8" s="69">
        <f>'Basic T2'!Z8</f>
        <v>48.96115485305755</v>
      </c>
      <c r="E8" s="69">
        <f>'Basic T2'!AK8</f>
        <v>9.8094595550865726</v>
      </c>
      <c r="F8" s="69">
        <f>'Basic T2'!AV8</f>
        <v>14.429482802515802</v>
      </c>
      <c r="G8" s="69">
        <f>'Basic T2'!BG8</f>
        <v>31.038515946972012</v>
      </c>
      <c r="H8" s="69">
        <f>'Basic T2'!BR8</f>
        <v>21.908657922604057</v>
      </c>
      <c r="I8" s="69">
        <f>'Basic T2'!CC8</f>
        <v>14.468263163540982</v>
      </c>
      <c r="J8" s="69">
        <f>'Basic T2'!CN8</f>
        <v>2.6650173777856874</v>
      </c>
      <c r="K8" s="309">
        <f>SUM(B8:J8)</f>
        <v>169.57564820166922</v>
      </c>
      <c r="L8" s="97"/>
      <c r="M8" s="97">
        <f t="shared" ref="M8:M33" si="0">B8/B$35*100</f>
        <v>8.4249768020631688</v>
      </c>
      <c r="N8" s="97">
        <f t="shared" ref="N8:N33" si="1">C8/C$35*100</f>
        <v>9.9601697700175471</v>
      </c>
      <c r="O8" s="97">
        <f t="shared" ref="O8:O33" si="2">D8/D$35*100</f>
        <v>11.656078969785399</v>
      </c>
      <c r="P8" s="97">
        <f t="shared" ref="P8:P33" si="3">E8/E$35*100</f>
        <v>8.2865549983402396</v>
      </c>
      <c r="Q8" s="97">
        <f t="shared" ref="Q8:Q33" si="4">F8/F$35*100</f>
        <v>11.906820619562822</v>
      </c>
      <c r="R8" s="97">
        <f t="shared" ref="R8:R33" si="5">G8/G$35*100</f>
        <v>7.6812934217301274</v>
      </c>
      <c r="S8" s="97">
        <f t="shared" ref="S8:S33" si="6">H8/H$35*100</f>
        <v>6.2847543343369363</v>
      </c>
      <c r="T8" s="97">
        <f t="shared" ref="T8:T33" si="7">I8/I$35*100</f>
        <v>7.0035685779594239</v>
      </c>
      <c r="U8" s="97">
        <f t="shared" ref="U8:U33" si="8">J8/J$35*100</f>
        <v>4.0631940128110857</v>
      </c>
      <c r="V8" s="97">
        <f t="shared" ref="V8:V33" si="9">K8/K$35*100</f>
        <v>8.6803443459690381</v>
      </c>
      <c r="W8" s="97"/>
      <c r="X8" s="97">
        <f t="shared" ref="X8:X32" si="10">IF($K8&gt;0,B8/$K8*100,0)</f>
        <v>1.6409512966004383</v>
      </c>
      <c r="Y8" s="97">
        <f t="shared" ref="Y8:AG23" si="11">IF($K8&gt;0,C8/$K8*100,0)</f>
        <v>13.865459475797087</v>
      </c>
      <c r="Z8" s="97">
        <f t="shared" si="11"/>
        <v>28.872751112724686</v>
      </c>
      <c r="AA8" s="97">
        <f t="shared" si="11"/>
        <v>5.7847100448176336</v>
      </c>
      <c r="AB8" s="97">
        <f t="shared" si="11"/>
        <v>8.5091715441095772</v>
      </c>
      <c r="AC8" s="97">
        <f t="shared" si="11"/>
        <v>18.303639865825076</v>
      </c>
      <c r="AD8" s="97">
        <f t="shared" si="11"/>
        <v>12.919695814194387</v>
      </c>
      <c r="AE8" s="97">
        <f t="shared" si="11"/>
        <v>8.5320406066409262</v>
      </c>
      <c r="AF8" s="97">
        <f>IF($K8&gt;0,J8/$K8*100,0)</f>
        <v>1.5715802392901921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1.002116358205188</v>
      </c>
      <c r="C9" s="69">
        <f>'Basic T2'!O9</f>
        <v>8.7581215369044472</v>
      </c>
      <c r="D9" s="69">
        <f>'Basic T2'!Z9</f>
        <v>16.513513333697745</v>
      </c>
      <c r="E9" s="69">
        <f>'Basic T2'!AK9</f>
        <v>5.2413456593010714</v>
      </c>
      <c r="F9" s="69">
        <f>'Basic T2'!AV9</f>
        <v>5.4103362126984633</v>
      </c>
      <c r="G9" s="69">
        <f>'Basic T2'!BG9</f>
        <v>12.279436512592509</v>
      </c>
      <c r="H9" s="69">
        <f>'Basic T2'!BR9</f>
        <v>11.816669580062877</v>
      </c>
      <c r="I9" s="69">
        <f>'Basic T2'!CC9</f>
        <v>6.1151425642385888</v>
      </c>
      <c r="J9" s="69">
        <f>'Basic T2'!CN9</f>
        <v>2.0832790544289996</v>
      </c>
      <c r="K9" s="309">
        <f>SUM(B9:J9)</f>
        <v>69.219960812129898</v>
      </c>
      <c r="L9" s="97"/>
      <c r="M9" s="97">
        <f t="shared" si="0"/>
        <v>3.0340846127776269</v>
      </c>
      <c r="N9" s="97">
        <f t="shared" si="1"/>
        <v>3.7100516599649138</v>
      </c>
      <c r="O9" s="97">
        <f t="shared" si="2"/>
        <v>3.9313373237184743</v>
      </c>
      <c r="P9" s="97">
        <f t="shared" si="3"/>
        <v>4.4276342470456216</v>
      </c>
      <c r="Q9" s="97">
        <f t="shared" si="4"/>
        <v>4.4644637412017145</v>
      </c>
      <c r="R9" s="97">
        <f t="shared" si="5"/>
        <v>3.0388680653377449</v>
      </c>
      <c r="S9" s="97">
        <f t="shared" si="6"/>
        <v>3.389749642496608</v>
      </c>
      <c r="T9" s="97">
        <f t="shared" si="7"/>
        <v>2.96012173877005</v>
      </c>
      <c r="U9" s="97">
        <f t="shared" si="8"/>
        <v>3.1762520768265556</v>
      </c>
      <c r="V9" s="97">
        <f t="shared" si="9"/>
        <v>3.5432746496077119</v>
      </c>
      <c r="W9" s="97"/>
      <c r="X9" s="97">
        <f t="shared" si="10"/>
        <v>1.4477274278224961</v>
      </c>
      <c r="Y9" s="97">
        <f t="shared" si="11"/>
        <v>12.652595341212184</v>
      </c>
      <c r="Z9" s="97">
        <f t="shared" si="11"/>
        <v>23.856577120170755</v>
      </c>
      <c r="AA9" s="97">
        <f t="shared" si="11"/>
        <v>7.5720147740716337</v>
      </c>
      <c r="AB9" s="97">
        <f t="shared" si="11"/>
        <v>7.816150354928217</v>
      </c>
      <c r="AC9" s="97">
        <f t="shared" si="11"/>
        <v>17.739733407131165</v>
      </c>
      <c r="AD9" s="97">
        <f t="shared" si="11"/>
        <v>17.071187907971424</v>
      </c>
      <c r="AE9" s="97">
        <f t="shared" si="11"/>
        <v>8.8343629387998579</v>
      </c>
      <c r="AF9" s="97">
        <f t="shared" si="11"/>
        <v>3.0096507278922529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6.8657247898635942</v>
      </c>
      <c r="C10" s="69">
        <f>'Basic T2'!O10</f>
        <v>27.563139700094869</v>
      </c>
      <c r="D10" s="69">
        <f>'Basic T2'!Z10</f>
        <v>41.058813168122185</v>
      </c>
      <c r="E10" s="69">
        <f>'Basic T2'!AK10</f>
        <v>4.4924773160470961</v>
      </c>
      <c r="F10" s="69">
        <f>'Basic T2'!AV10</f>
        <v>10.84358230576804</v>
      </c>
      <c r="G10" s="69">
        <f>'Basic T2'!BG10</f>
        <v>15.431588178545462</v>
      </c>
      <c r="H10" s="69">
        <f>'Basic T2'!BR10</f>
        <v>10.608020533267851</v>
      </c>
      <c r="I10" s="69">
        <f>'Basic T2'!CC10</f>
        <v>5.4198607427813768</v>
      </c>
      <c r="J10" s="69">
        <f>'Basic T2'!CN10</f>
        <v>1.4036225762131058</v>
      </c>
      <c r="K10" s="309">
        <f t="shared" ref="K10:K32" si="12">SUM(B10:J10)</f>
        <v>123.6868293107036</v>
      </c>
      <c r="L10" s="97"/>
      <c r="M10" s="97">
        <f t="shared" si="0"/>
        <v>20.78719678601011</v>
      </c>
      <c r="N10" s="97">
        <f t="shared" si="1"/>
        <v>11.676096497094942</v>
      </c>
      <c r="O10" s="97">
        <f t="shared" si="2"/>
        <v>9.7747851358822668</v>
      </c>
      <c r="P10" s="97">
        <f t="shared" si="3"/>
        <v>3.7950266423104355</v>
      </c>
      <c r="Q10" s="97">
        <f t="shared" si="4"/>
        <v>8.9478320987176687</v>
      </c>
      <c r="R10" s="97">
        <f t="shared" si="5"/>
        <v>3.8189505247358126</v>
      </c>
      <c r="S10" s="97">
        <f t="shared" si="6"/>
        <v>3.0430345510304133</v>
      </c>
      <c r="T10" s="97">
        <f t="shared" si="7"/>
        <v>2.6235606835457568</v>
      </c>
      <c r="U10" s="97">
        <f t="shared" si="8"/>
        <v>2.1400201347483283</v>
      </c>
      <c r="V10" s="97">
        <f t="shared" si="9"/>
        <v>6.3313587821357658</v>
      </c>
      <c r="W10" s="97"/>
      <c r="X10" s="97">
        <f t="shared" si="10"/>
        <v>5.5508940023167437</v>
      </c>
      <c r="Y10" s="97">
        <f t="shared" si="11"/>
        <v>22.284619836810396</v>
      </c>
      <c r="Z10" s="97">
        <f t="shared" si="11"/>
        <v>33.19578438297718</v>
      </c>
      <c r="AA10" s="97">
        <f t="shared" si="11"/>
        <v>3.6321387985150064</v>
      </c>
      <c r="AB10" s="97">
        <f t="shared" si="11"/>
        <v>8.766966027182054</v>
      </c>
      <c r="AC10" s="97">
        <f t="shared" si="11"/>
        <v>12.476339044783037</v>
      </c>
      <c r="AD10" s="97">
        <f t="shared" si="11"/>
        <v>8.5765158605693639</v>
      </c>
      <c r="AE10" s="97">
        <f t="shared" si="11"/>
        <v>4.3819222895322074</v>
      </c>
      <c r="AF10" s="97">
        <f t="shared" si="11"/>
        <v>1.1348197573139982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5.1499922328459151</v>
      </c>
      <c r="C11" s="69">
        <f>'Basic T2'!O11</f>
        <v>16.369727584357307</v>
      </c>
      <c r="D11" s="69">
        <f>'Basic T2'!Z11</f>
        <v>30.84257923138993</v>
      </c>
      <c r="E11" s="69">
        <f>'Basic T2'!AK11</f>
        <v>9.8423812511230118</v>
      </c>
      <c r="F11" s="69">
        <f>'Basic T2'!AV11</f>
        <v>2.3820627164716139</v>
      </c>
      <c r="G11" s="69">
        <f>'Basic T2'!BG11</f>
        <v>8.5080403580081629</v>
      </c>
      <c r="H11" s="69">
        <f>'Basic T2'!BR11</f>
        <v>5.4037353416191483</v>
      </c>
      <c r="I11" s="69">
        <f>'Basic T2'!CC11</f>
        <v>2.8538117913178329</v>
      </c>
      <c r="J11" s="69">
        <f>'Basic T2'!CN11</f>
        <v>0.40920435216491413</v>
      </c>
      <c r="K11" s="309">
        <f t="shared" si="12"/>
        <v>81.761534859297839</v>
      </c>
      <c r="L11" s="97"/>
      <c r="M11" s="97">
        <f t="shared" si="0"/>
        <v>15.592512847098631</v>
      </c>
      <c r="N11" s="97">
        <f t="shared" si="1"/>
        <v>6.9344247783736668</v>
      </c>
      <c r="O11" s="97">
        <f t="shared" si="2"/>
        <v>7.3426278491977524</v>
      </c>
      <c r="P11" s="97">
        <f t="shared" si="3"/>
        <v>8.3143656481841592</v>
      </c>
      <c r="Q11" s="97">
        <f t="shared" si="4"/>
        <v>1.9656140041714418</v>
      </c>
      <c r="R11" s="97">
        <f t="shared" si="5"/>
        <v>2.1055373441641008</v>
      </c>
      <c r="S11" s="97">
        <f t="shared" si="6"/>
        <v>1.550124577681754</v>
      </c>
      <c r="T11" s="97">
        <f t="shared" si="7"/>
        <v>1.3814281896288134</v>
      </c>
      <c r="U11" s="97">
        <f t="shared" si="8"/>
        <v>0.62388961797847819</v>
      </c>
      <c r="V11" s="97">
        <f t="shared" si="9"/>
        <v>4.1852605864116654</v>
      </c>
      <c r="W11" s="97"/>
      <c r="X11" s="97">
        <f t="shared" si="10"/>
        <v>6.2987959334526407</v>
      </c>
      <c r="Y11" s="97">
        <f t="shared" si="11"/>
        <v>20.021306611388496</v>
      </c>
      <c r="Z11" s="97">
        <f t="shared" si="11"/>
        <v>37.722603036337865</v>
      </c>
      <c r="AA11" s="97">
        <f t="shared" si="11"/>
        <v>12.037911553471464</v>
      </c>
      <c r="AB11" s="97">
        <f t="shared" si="11"/>
        <v>2.9134271030636461</v>
      </c>
      <c r="AC11" s="97">
        <f t="shared" si="11"/>
        <v>10.405920550108945</v>
      </c>
      <c r="AD11" s="97">
        <f t="shared" si="11"/>
        <v>6.6091412678570105</v>
      </c>
      <c r="AE11" s="97">
        <f t="shared" si="11"/>
        <v>3.4904087799096652</v>
      </c>
      <c r="AF11" s="97">
        <f t="shared" si="11"/>
        <v>0.50048516441026647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8.116307464656586</v>
      </c>
      <c r="C12" s="69">
        <f>'Basic T2'!O12</f>
        <v>46.372484109143336</v>
      </c>
      <c r="D12" s="69">
        <f>'Basic T2'!Z12</f>
        <v>25.798849953973665</v>
      </c>
      <c r="E12" s="69">
        <f>'Basic T2'!AK12</f>
        <v>2.0259851449272701</v>
      </c>
      <c r="F12" s="69">
        <f>'Basic T2'!AV12</f>
        <v>1.0190846212157252</v>
      </c>
      <c r="G12" s="69">
        <f>'Basic T2'!BG12</f>
        <v>3.7034141594625947</v>
      </c>
      <c r="H12" s="69">
        <f>'Basic T2'!BR12</f>
        <v>2.739807561653766</v>
      </c>
      <c r="I12" s="69">
        <f>'Basic T2'!CC12</f>
        <v>1.6717476479329787</v>
      </c>
      <c r="J12" s="69">
        <f>'Basic T2'!CN12</f>
        <v>0.38096795169769743</v>
      </c>
      <c r="K12" s="309">
        <f t="shared" si="12"/>
        <v>91.828648614663621</v>
      </c>
      <c r="L12" s="97"/>
      <c r="M12" s="97">
        <f t="shared" si="0"/>
        <v>24.573557141799039</v>
      </c>
      <c r="N12" s="97">
        <f t="shared" si="1"/>
        <v>19.643973986987259</v>
      </c>
      <c r="O12" s="97">
        <f t="shared" si="2"/>
        <v>6.1418778477685834</v>
      </c>
      <c r="P12" s="97">
        <f t="shared" si="3"/>
        <v>1.7114538507429506</v>
      </c>
      <c r="Q12" s="97">
        <f t="shared" si="4"/>
        <v>0.84092118525933413</v>
      </c>
      <c r="R12" s="97">
        <f t="shared" si="5"/>
        <v>0.91650679657567213</v>
      </c>
      <c r="S12" s="97">
        <f t="shared" si="6"/>
        <v>0.78594578952218952</v>
      </c>
      <c r="T12" s="97">
        <f t="shared" si="7"/>
        <v>0.80923322758220428</v>
      </c>
      <c r="U12" s="97">
        <f t="shared" si="8"/>
        <v>0.58083925204913545</v>
      </c>
      <c r="V12" s="97">
        <f t="shared" si="9"/>
        <v>4.7005823020785984</v>
      </c>
      <c r="W12" s="97"/>
      <c r="X12" s="97">
        <f t="shared" si="10"/>
        <v>8.8385352361164298</v>
      </c>
      <c r="Y12" s="97">
        <f t="shared" si="11"/>
        <v>50.498929047441479</v>
      </c>
      <c r="Z12" s="97">
        <f t="shared" si="11"/>
        <v>28.094554742096019</v>
      </c>
      <c r="AA12" s="97">
        <f t="shared" si="11"/>
        <v>2.2062669716820285</v>
      </c>
      <c r="AB12" s="97">
        <f t="shared" si="11"/>
        <v>1.1097676341639999</v>
      </c>
      <c r="AC12" s="97">
        <f t="shared" si="11"/>
        <v>4.0329616250839795</v>
      </c>
      <c r="AD12" s="97">
        <f t="shared" si="11"/>
        <v>2.9836087136060292</v>
      </c>
      <c r="AE12" s="97">
        <f t="shared" si="11"/>
        <v>1.8205077316862817</v>
      </c>
      <c r="AF12" s="97">
        <f t="shared" si="11"/>
        <v>0.41486829812375425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2.7679454934030896</v>
      </c>
      <c r="C13" s="69">
        <f>'Basic T2'!O13</f>
        <v>33.319809547228019</v>
      </c>
      <c r="D13" s="69">
        <f>'Basic T2'!Z13</f>
        <v>51.821539459799553</v>
      </c>
      <c r="E13" s="69">
        <f>'Basic T2'!AK13</f>
        <v>5.2625404482571483</v>
      </c>
      <c r="F13" s="69">
        <f>'Basic T2'!AV13</f>
        <v>8.3594928795207242</v>
      </c>
      <c r="G13" s="69">
        <f>'Basic T2'!BG13</f>
        <v>18.336841071425994</v>
      </c>
      <c r="H13" s="69">
        <f>'Basic T2'!BR13</f>
        <v>11.303645302364151</v>
      </c>
      <c r="I13" s="69">
        <f>'Basic T2'!CC13</f>
        <v>6.6768462650312719</v>
      </c>
      <c r="J13" s="69">
        <f>'Basic T2'!CN13</f>
        <v>1.5067069986663681</v>
      </c>
      <c r="K13" s="309">
        <f t="shared" si="12"/>
        <v>139.3553674656963</v>
      </c>
      <c r="L13" s="97"/>
      <c r="M13" s="97">
        <f t="shared" si="0"/>
        <v>8.3804448074102034</v>
      </c>
      <c r="N13" s="97">
        <f t="shared" si="1"/>
        <v>14.114695051845658</v>
      </c>
      <c r="O13" s="97">
        <f t="shared" si="2"/>
        <v>12.337044705994158</v>
      </c>
      <c r="P13" s="97">
        <f t="shared" si="3"/>
        <v>4.4455385753499952</v>
      </c>
      <c r="Q13" s="97">
        <f t="shared" si="4"/>
        <v>6.8980284012405413</v>
      </c>
      <c r="R13" s="97">
        <f t="shared" si="5"/>
        <v>4.5379314184316248</v>
      </c>
      <c r="S13" s="97">
        <f t="shared" si="6"/>
        <v>3.242582638279496</v>
      </c>
      <c r="T13" s="97">
        <f t="shared" si="7"/>
        <v>3.2320224046985211</v>
      </c>
      <c r="U13" s="97">
        <f t="shared" si="8"/>
        <v>2.2971868427846562</v>
      </c>
      <c r="V13" s="97">
        <f t="shared" si="9"/>
        <v>7.1334097135380272</v>
      </c>
      <c r="W13" s="97"/>
      <c r="X13" s="97">
        <f t="shared" si="10"/>
        <v>1.9862496463112171</v>
      </c>
      <c r="Y13" s="97">
        <f t="shared" si="11"/>
        <v>23.909957795798586</v>
      </c>
      <c r="Z13" s="97">
        <f t="shared" si="11"/>
        <v>37.186611755414397</v>
      </c>
      <c r="AA13" s="97">
        <f t="shared" si="11"/>
        <v>3.7763457152467232</v>
      </c>
      <c r="AB13" s="97">
        <f t="shared" si="11"/>
        <v>5.998687407270836</v>
      </c>
      <c r="AC13" s="97">
        <f t="shared" si="11"/>
        <v>13.158331397561554</v>
      </c>
      <c r="AD13" s="97">
        <f t="shared" si="11"/>
        <v>8.1113813611425147</v>
      </c>
      <c r="AE13" s="97">
        <f t="shared" si="11"/>
        <v>4.7912372422072966</v>
      </c>
      <c r="AF13" s="97">
        <f t="shared" si="11"/>
        <v>1.0811976790468862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0.88797519897932597</v>
      </c>
      <c r="C14" s="69">
        <f>'Basic T2'!O14</f>
        <v>4.9706864127602568</v>
      </c>
      <c r="D14" s="69">
        <f>'Basic T2'!Z14</f>
        <v>9.4121042540183382</v>
      </c>
      <c r="E14" s="69">
        <f>'Basic T2'!AK14</f>
        <v>1.7954063939401694</v>
      </c>
      <c r="F14" s="69">
        <f>'Basic T2'!AV14</f>
        <v>4.2665895651517936</v>
      </c>
      <c r="G14" s="69">
        <f>'Basic T2'!BG14</f>
        <v>6.0712181614151595</v>
      </c>
      <c r="H14" s="69">
        <f>'Basic T2'!BR14</f>
        <v>4.5961787041585263</v>
      </c>
      <c r="I14" s="69">
        <f>'Basic T2'!CC14</f>
        <v>3.3097497533946592</v>
      </c>
      <c r="J14" s="69">
        <f>'Basic T2'!CN14</f>
        <v>0.76196271548062222</v>
      </c>
      <c r="K14" s="309">
        <f t="shared" si="12"/>
        <v>36.071871159298858</v>
      </c>
      <c r="L14" s="97"/>
      <c r="M14" s="97">
        <f t="shared" si="0"/>
        <v>2.6885020543688967</v>
      </c>
      <c r="N14" s="97">
        <f t="shared" si="1"/>
        <v>2.1056459766079443</v>
      </c>
      <c r="O14" s="97">
        <f t="shared" si="2"/>
        <v>2.2407198275030011</v>
      </c>
      <c r="P14" s="97">
        <f t="shared" si="3"/>
        <v>1.5166721208450546</v>
      </c>
      <c r="Q14" s="97">
        <f t="shared" si="4"/>
        <v>3.5206748089892477</v>
      </c>
      <c r="R14" s="97">
        <f t="shared" si="5"/>
        <v>1.5024818907205593</v>
      </c>
      <c r="S14" s="97">
        <f t="shared" si="6"/>
        <v>1.3184675270567217</v>
      </c>
      <c r="T14" s="97">
        <f t="shared" si="7"/>
        <v>1.6021314453414093</v>
      </c>
      <c r="U14" s="97">
        <f t="shared" si="8"/>
        <v>1.1617193828951879</v>
      </c>
      <c r="V14" s="97">
        <f t="shared" si="9"/>
        <v>1.8464695030607663</v>
      </c>
      <c r="W14" s="97"/>
      <c r="X14" s="97">
        <f t="shared" si="10"/>
        <v>2.4616832186439477</v>
      </c>
      <c r="Y14" s="97">
        <f t="shared" si="11"/>
        <v>13.77995167150867</v>
      </c>
      <c r="Z14" s="97">
        <f t="shared" si="11"/>
        <v>26.092642137839363</v>
      </c>
      <c r="AA14" s="97">
        <f t="shared" si="11"/>
        <v>4.9773031900989615</v>
      </c>
      <c r="AB14" s="97">
        <f t="shared" si="11"/>
        <v>11.828023964462188</v>
      </c>
      <c r="AC14" s="97">
        <f t="shared" si="11"/>
        <v>16.830893342360142</v>
      </c>
      <c r="AD14" s="97">
        <f t="shared" si="11"/>
        <v>12.741725218137711</v>
      </c>
      <c r="AE14" s="97">
        <f t="shared" si="11"/>
        <v>9.1754312904320976</v>
      </c>
      <c r="AF14" s="97">
        <f t="shared" si="11"/>
        <v>2.1123459665168998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0.18863162268627406</v>
      </c>
      <c r="C15" s="69">
        <f>'Basic T2'!O15</f>
        <v>4.2830968183155127</v>
      </c>
      <c r="D15" s="69">
        <f>'Basic T2'!Z15</f>
        <v>11.408299918600445</v>
      </c>
      <c r="E15" s="69">
        <f>'Basic T2'!AK15</f>
        <v>5.4703187784478571</v>
      </c>
      <c r="F15" s="69">
        <f>'Basic T2'!AV15</f>
        <v>1.8674690170267494</v>
      </c>
      <c r="G15" s="69">
        <f>'Basic T2'!BG15</f>
        <v>6.7818478459218579</v>
      </c>
      <c r="H15" s="69">
        <f>'Basic T2'!BR15</f>
        <v>4.4723422512389428</v>
      </c>
      <c r="I15" s="69">
        <f>'Basic T2'!CC15</f>
        <v>1.3404359580711045</v>
      </c>
      <c r="J15" s="69">
        <f>'Basic T2'!CN15</f>
        <v>0.25623171657938909</v>
      </c>
      <c r="K15" s="309">
        <f t="shared" si="12"/>
        <v>36.068673926888131</v>
      </c>
      <c r="L15" s="97"/>
      <c r="M15" s="97">
        <f t="shared" si="0"/>
        <v>0.57111561865005822</v>
      </c>
      <c r="N15" s="97">
        <f t="shared" si="1"/>
        <v>1.8143742803320813</v>
      </c>
      <c r="O15" s="97">
        <f t="shared" si="2"/>
        <v>2.7159499231848483</v>
      </c>
      <c r="P15" s="97">
        <f t="shared" si="3"/>
        <v>4.6210596171484504</v>
      </c>
      <c r="Q15" s="97">
        <f t="shared" si="4"/>
        <v>1.5409851415084679</v>
      </c>
      <c r="R15" s="97">
        <f t="shared" si="5"/>
        <v>1.6783458118633476</v>
      </c>
      <c r="S15" s="97">
        <f t="shared" si="6"/>
        <v>1.2829435946011292</v>
      </c>
      <c r="T15" s="97">
        <f t="shared" si="7"/>
        <v>0.64885709159413241</v>
      </c>
      <c r="U15" s="97">
        <f t="shared" si="8"/>
        <v>0.39066130876892324</v>
      </c>
      <c r="V15" s="97">
        <f t="shared" si="9"/>
        <v>1.8463058411283275</v>
      </c>
      <c r="W15" s="97"/>
      <c r="X15" s="97">
        <f t="shared" si="10"/>
        <v>0.52297909002319809</v>
      </c>
      <c r="Y15" s="97">
        <f t="shared" si="11"/>
        <v>11.87483861202502</v>
      </c>
      <c r="Z15" s="97">
        <f t="shared" si="11"/>
        <v>31.629385493143662</v>
      </c>
      <c r="AA15" s="97">
        <f t="shared" si="11"/>
        <v>15.166398380867271</v>
      </c>
      <c r="AB15" s="97">
        <f t="shared" si="11"/>
        <v>5.1775372191729137</v>
      </c>
      <c r="AC15" s="97">
        <f t="shared" si="11"/>
        <v>18.802598231553478</v>
      </c>
      <c r="AD15" s="97">
        <f t="shared" si="11"/>
        <v>12.399519484149772</v>
      </c>
      <c r="AE15" s="97">
        <f t="shared" si="11"/>
        <v>3.7163438855229138</v>
      </c>
      <c r="AF15" s="97">
        <f t="shared" si="11"/>
        <v>0.71039960354177567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9.0542500924511896E-2</v>
      </c>
      <c r="C16" s="69">
        <f>'Basic T2'!O16</f>
        <v>1.7727373129375255</v>
      </c>
      <c r="D16" s="69">
        <f>'Basic T2'!Z16</f>
        <v>7.0338329077512682</v>
      </c>
      <c r="E16" s="69">
        <f>'Basic T2'!AK16</f>
        <v>1.835591235572144</v>
      </c>
      <c r="F16" s="69">
        <f>'Basic T2'!AV16</f>
        <v>1.4662121351234618</v>
      </c>
      <c r="G16" s="69">
        <f>'Basic T2'!BG16</f>
        <v>4.9011102811709595</v>
      </c>
      <c r="H16" s="69">
        <f>'Basic T2'!BR16</f>
        <v>5.0856568942065516</v>
      </c>
      <c r="I16" s="69">
        <f>'Basic T2'!CC16</f>
        <v>2.7793967307461993</v>
      </c>
      <c r="J16" s="69">
        <f>'Basic T2'!CN16</f>
        <v>0.35636325476979186</v>
      </c>
      <c r="K16" s="309">
        <f t="shared" si="12"/>
        <v>25.321443253202414</v>
      </c>
      <c r="L16" s="97"/>
      <c r="M16" s="97">
        <f t="shared" si="0"/>
        <v>0.27413344429331904</v>
      </c>
      <c r="N16" s="97">
        <f t="shared" si="1"/>
        <v>0.75095406964062583</v>
      </c>
      <c r="O16" s="97">
        <f t="shared" si="2"/>
        <v>1.6745297793543379</v>
      </c>
      <c r="P16" s="97">
        <f t="shared" si="3"/>
        <v>1.5506183233257285</v>
      </c>
      <c r="Q16" s="97">
        <f t="shared" si="4"/>
        <v>1.2098787684959471</v>
      </c>
      <c r="R16" s="97">
        <f t="shared" si="5"/>
        <v>1.2129080599810396</v>
      </c>
      <c r="S16" s="97">
        <f t="shared" si="6"/>
        <v>1.458880061103083</v>
      </c>
      <c r="T16" s="97">
        <f t="shared" si="7"/>
        <v>1.3454065210943515</v>
      </c>
      <c r="U16" s="97">
        <f t="shared" si="8"/>
        <v>0.54332592921761103</v>
      </c>
      <c r="V16" s="97">
        <f t="shared" si="9"/>
        <v>1.2961698752483248</v>
      </c>
      <c r="W16" s="97"/>
      <c r="X16" s="97">
        <f t="shared" si="10"/>
        <v>0.35757243384245463</v>
      </c>
      <c r="Y16" s="97">
        <f t="shared" si="11"/>
        <v>7.0009331427557022</v>
      </c>
      <c r="Z16" s="97">
        <f t="shared" si="11"/>
        <v>27.778167450473806</v>
      </c>
      <c r="AA16" s="97">
        <f t="shared" si="11"/>
        <v>7.2491572349060158</v>
      </c>
      <c r="AB16" s="97">
        <f t="shared" si="11"/>
        <v>5.7903971762669144</v>
      </c>
      <c r="AC16" s="97">
        <f t="shared" si="11"/>
        <v>19.355572398311512</v>
      </c>
      <c r="AD16" s="97">
        <f t="shared" si="11"/>
        <v>20.084387936944971</v>
      </c>
      <c r="AE16" s="97">
        <f t="shared" si="11"/>
        <v>10.976454631568791</v>
      </c>
      <c r="AF16" s="97">
        <f t="shared" si="11"/>
        <v>1.4073575949298325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0.61046511765147993</v>
      </c>
      <c r="C17" s="69">
        <f>'Basic T2'!O17</f>
        <v>9.7338740681487153</v>
      </c>
      <c r="D17" s="69">
        <f>'Basic T2'!Z17</f>
        <v>16.755077084382041</v>
      </c>
      <c r="E17" s="69">
        <f>'Basic T2'!AK17</f>
        <v>2.1516451891135158</v>
      </c>
      <c r="F17" s="69">
        <f>'Basic T2'!AV17</f>
        <v>2.6147120365950642</v>
      </c>
      <c r="G17" s="69">
        <f>'Basic T2'!BG17</f>
        <v>6.0020196546669657</v>
      </c>
      <c r="H17" s="69">
        <f>'Basic T2'!BR17</f>
        <v>2.7954804756197591</v>
      </c>
      <c r="I17" s="69">
        <f>'Basic T2'!CC17</f>
        <v>2.129146996822783</v>
      </c>
      <c r="J17" s="69">
        <f>'Basic T2'!CN17</f>
        <v>0.74474902915674424</v>
      </c>
      <c r="K17" s="309">
        <f t="shared" si="12"/>
        <v>43.537169652157068</v>
      </c>
      <c r="L17" s="97"/>
      <c r="M17" s="97">
        <f t="shared" si="0"/>
        <v>1.8482911739123531</v>
      </c>
      <c r="N17" s="97">
        <f t="shared" si="1"/>
        <v>4.1233928408338523</v>
      </c>
      <c r="O17" s="97">
        <f t="shared" si="2"/>
        <v>3.9888458968447447</v>
      </c>
      <c r="P17" s="97">
        <f t="shared" si="3"/>
        <v>1.8176053529124299</v>
      </c>
      <c r="Q17" s="97">
        <f t="shared" si="4"/>
        <v>2.1575899578411186</v>
      </c>
      <c r="R17" s="97">
        <f t="shared" si="5"/>
        <v>1.4853569084699081</v>
      </c>
      <c r="S17" s="97">
        <f t="shared" si="6"/>
        <v>0.80191621493980247</v>
      </c>
      <c r="T17" s="97">
        <f t="shared" si="7"/>
        <v>1.0306438883680924</v>
      </c>
      <c r="U17" s="97">
        <f t="shared" si="8"/>
        <v>1.1354746957901067</v>
      </c>
      <c r="V17" s="97">
        <f t="shared" si="9"/>
        <v>2.2286078716924895</v>
      </c>
      <c r="W17" s="97"/>
      <c r="X17" s="97">
        <f t="shared" si="10"/>
        <v>1.4021699677053632</v>
      </c>
      <c r="Y17" s="97">
        <f t="shared" si="11"/>
        <v>22.357617975440547</v>
      </c>
      <c r="Z17" s="97">
        <f t="shared" si="11"/>
        <v>38.484534521301619</v>
      </c>
      <c r="AA17" s="97">
        <f t="shared" si="11"/>
        <v>4.9420878901963983</v>
      </c>
      <c r="AB17" s="97">
        <f t="shared" si="11"/>
        <v>6.0057005484864288</v>
      </c>
      <c r="AC17" s="97">
        <f t="shared" si="11"/>
        <v>13.785966572058946</v>
      </c>
      <c r="AD17" s="97">
        <f t="shared" si="11"/>
        <v>6.4209053963645886</v>
      </c>
      <c r="AE17" s="97">
        <f t="shared" si="11"/>
        <v>4.8904120636084878</v>
      </c>
      <c r="AF17" s="97">
        <f t="shared" si="11"/>
        <v>1.7106050648376159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1.9260671591237999</v>
      </c>
      <c r="C18" s="69">
        <f>'Basic T2'!O18</f>
        <v>19.082568333591272</v>
      </c>
      <c r="D18" s="69">
        <f>'Basic T2'!Z18</f>
        <v>36.365437651493885</v>
      </c>
      <c r="E18" s="69">
        <f>'Basic T2'!AK18</f>
        <v>10.24977147357216</v>
      </c>
      <c r="F18" s="69">
        <f>'Basic T2'!AV18</f>
        <v>9.2505023792123389</v>
      </c>
      <c r="G18" s="69">
        <f>'Basic T2'!BG18</f>
        <v>24.523470934958262</v>
      </c>
      <c r="H18" s="69">
        <f>'Basic T2'!BR18</f>
        <v>18.154371240344901</v>
      </c>
      <c r="I18" s="69">
        <f>'Basic T2'!CC18</f>
        <v>9.913517122987864</v>
      </c>
      <c r="J18" s="69">
        <f>'Basic T2'!CN18</f>
        <v>2.0915967630785421</v>
      </c>
      <c r="K18" s="309">
        <f t="shared" si="12"/>
        <v>131.55730305836303</v>
      </c>
      <c r="L18" s="97"/>
      <c r="M18" s="97">
        <f t="shared" si="0"/>
        <v>5.831509168396674</v>
      </c>
      <c r="N18" s="97">
        <f t="shared" si="1"/>
        <v>8.0836186189141959</v>
      </c>
      <c r="O18" s="97">
        <f t="shared" si="2"/>
        <v>8.6574431160532441</v>
      </c>
      <c r="P18" s="97">
        <f t="shared" si="3"/>
        <v>8.6585091216500771</v>
      </c>
      <c r="Q18" s="97">
        <f t="shared" si="4"/>
        <v>7.6332654453087292</v>
      </c>
      <c r="R18" s="97">
        <f t="shared" si="5"/>
        <v>6.0689749565510924</v>
      </c>
      <c r="S18" s="97">
        <f t="shared" si="6"/>
        <v>5.2077933638373253</v>
      </c>
      <c r="T18" s="97">
        <f t="shared" si="7"/>
        <v>4.7987789712437134</v>
      </c>
      <c r="U18" s="97">
        <f t="shared" si="8"/>
        <v>3.188933594128033</v>
      </c>
      <c r="V18" s="97">
        <f t="shared" si="9"/>
        <v>6.7342375151384264</v>
      </c>
      <c r="W18" s="97"/>
      <c r="X18" s="97">
        <f t="shared" si="10"/>
        <v>1.4640518727184113</v>
      </c>
      <c r="Y18" s="97">
        <f t="shared" si="11"/>
        <v>14.505137981679081</v>
      </c>
      <c r="Z18" s="97">
        <f t="shared" si="11"/>
        <v>27.642279680483426</v>
      </c>
      <c r="AA18" s="97">
        <f t="shared" si="11"/>
        <v>7.7911079318987202</v>
      </c>
      <c r="AB18" s="97">
        <f t="shared" si="11"/>
        <v>7.0315384734730539</v>
      </c>
      <c r="AC18" s="97">
        <f t="shared" si="11"/>
        <v>18.640904278859278</v>
      </c>
      <c r="AD18" s="97">
        <f t="shared" si="11"/>
        <v>13.79959213080785</v>
      </c>
      <c r="AE18" s="97">
        <f t="shared" si="11"/>
        <v>7.5355125808484473</v>
      </c>
      <c r="AF18" s="97">
        <f t="shared" si="11"/>
        <v>1.5898750692317269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1.0980738298863222</v>
      </c>
      <c r="C19" s="69">
        <f>'Basic T2'!O19</f>
        <v>11.647382947741585</v>
      </c>
      <c r="D19" s="69">
        <f>'Basic T2'!Z19</f>
        <v>33.870009662289377</v>
      </c>
      <c r="E19" s="69">
        <f>'Basic T2'!AK19</f>
        <v>13.55908716781796</v>
      </c>
      <c r="F19" s="69">
        <f>'Basic T2'!AV19</f>
        <v>11.707575400729597</v>
      </c>
      <c r="G19" s="69">
        <f>'Basic T2'!BG19</f>
        <v>34.133246171905938</v>
      </c>
      <c r="H19" s="69">
        <f>'Basic T2'!BR19</f>
        <v>34.182986102722943</v>
      </c>
      <c r="I19" s="69">
        <f>'Basic T2'!CC19</f>
        <v>16.62759333954455</v>
      </c>
      <c r="J19" s="69">
        <f>'Basic T2'!CN19</f>
        <v>3.805470328111487</v>
      </c>
      <c r="K19" s="309">
        <f t="shared" si="12"/>
        <v>160.63142495074976</v>
      </c>
      <c r="L19" s="97"/>
      <c r="M19" s="97">
        <f t="shared" si="0"/>
        <v>3.3246128392903822</v>
      </c>
      <c r="N19" s="97">
        <f t="shared" si="1"/>
        <v>4.9339795363000976</v>
      </c>
      <c r="O19" s="97">
        <f t="shared" si="2"/>
        <v>8.0633618327813057</v>
      </c>
      <c r="P19" s="97">
        <f t="shared" si="3"/>
        <v>11.454058290617146</v>
      </c>
      <c r="Q19" s="97">
        <f t="shared" si="4"/>
        <v>9.660775933160199</v>
      </c>
      <c r="R19" s="97">
        <f t="shared" si="5"/>
        <v>8.4471654421394469</v>
      </c>
      <c r="S19" s="97">
        <f t="shared" si="6"/>
        <v>9.8057886899597193</v>
      </c>
      <c r="T19" s="97">
        <f t="shared" si="7"/>
        <v>8.048823063529408</v>
      </c>
      <c r="U19" s="97">
        <f t="shared" si="8"/>
        <v>5.801975019750234</v>
      </c>
      <c r="V19" s="97">
        <f t="shared" si="9"/>
        <v>8.2225018517869088</v>
      </c>
      <c r="W19" s="97"/>
      <c r="X19" s="97">
        <f t="shared" si="10"/>
        <v>0.68359838694265218</v>
      </c>
      <c r="Y19" s="97">
        <f t="shared" si="11"/>
        <v>7.2509989569679272</v>
      </c>
      <c r="Z19" s="97">
        <f t="shared" si="11"/>
        <v>21.08554392309852</v>
      </c>
      <c r="AA19" s="97">
        <f t="shared" si="11"/>
        <v>8.4411174040043733</v>
      </c>
      <c r="AB19" s="97">
        <f t="shared" si="11"/>
        <v>7.2884713587762722</v>
      </c>
      <c r="AC19" s="97">
        <f t="shared" si="11"/>
        <v>21.249420020006252</v>
      </c>
      <c r="AD19" s="97">
        <f t="shared" si="11"/>
        <v>21.280385275299391</v>
      </c>
      <c r="AE19" s="97">
        <f t="shared" si="11"/>
        <v>10.351395030357626</v>
      </c>
      <c r="AF19" s="97">
        <f t="shared" si="11"/>
        <v>2.3690696445469865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0.10745025382851942</v>
      </c>
      <c r="C20" s="69">
        <f>'Basic T2'!O20</f>
        <v>2.3556981515922732</v>
      </c>
      <c r="D20" s="69">
        <f>'Basic T2'!Z20</f>
        <v>6.8583634780346925</v>
      </c>
      <c r="E20" s="69">
        <f>'Basic T2'!AK20</f>
        <v>3.4816506120544584</v>
      </c>
      <c r="F20" s="69">
        <f>'Basic T2'!AV20</f>
        <v>2.6716516539630679</v>
      </c>
      <c r="G20" s="69">
        <f>'Basic T2'!BG20</f>
        <v>8.8156643575194593</v>
      </c>
      <c r="H20" s="69">
        <f>'Basic T2'!BR20</f>
        <v>9.1239792849788373</v>
      </c>
      <c r="I20" s="69">
        <f>'Basic T2'!CC20</f>
        <v>7.0206175542066518</v>
      </c>
      <c r="J20" s="69">
        <f>'Basic T2'!CN20</f>
        <v>1.744065509513987</v>
      </c>
      <c r="K20" s="309">
        <f t="shared" si="12"/>
        <v>42.179140855691948</v>
      </c>
      <c r="L20" s="97"/>
      <c r="M20" s="97">
        <f t="shared" si="0"/>
        <v>0.32532465827028079</v>
      </c>
      <c r="N20" s="97">
        <f t="shared" si="1"/>
        <v>0.99790369440114635</v>
      </c>
      <c r="O20" s="97">
        <f t="shared" si="2"/>
        <v>1.6327561419534651</v>
      </c>
      <c r="P20" s="97">
        <f t="shared" si="3"/>
        <v>2.9411293374295999</v>
      </c>
      <c r="Q20" s="97">
        <f t="shared" si="4"/>
        <v>2.2045749966970609</v>
      </c>
      <c r="R20" s="97">
        <f t="shared" si="5"/>
        <v>2.1816669570569798</v>
      </c>
      <c r="S20" s="97">
        <f t="shared" si="6"/>
        <v>2.61731999103921</v>
      </c>
      <c r="T20" s="97">
        <f t="shared" si="7"/>
        <v>3.3984297869571143</v>
      </c>
      <c r="U20" s="97">
        <f t="shared" si="8"/>
        <v>2.6590732935841364</v>
      </c>
      <c r="V20" s="97">
        <f t="shared" si="9"/>
        <v>2.1590922442420202</v>
      </c>
      <c r="W20" s="97"/>
      <c r="X20" s="97">
        <f t="shared" si="10"/>
        <v>0.25474737429133609</v>
      </c>
      <c r="Y20" s="97">
        <f t="shared" si="11"/>
        <v>5.5849837237127575</v>
      </c>
      <c r="Z20" s="97">
        <f t="shared" si="11"/>
        <v>16.260083394062725</v>
      </c>
      <c r="AA20" s="97">
        <f t="shared" si="11"/>
        <v>8.2544370070653539</v>
      </c>
      <c r="AB20" s="97">
        <f t="shared" si="11"/>
        <v>6.3340589679235642</v>
      </c>
      <c r="AC20" s="97">
        <f t="shared" si="11"/>
        <v>20.900530875393144</v>
      </c>
      <c r="AD20" s="97">
        <f t="shared" si="11"/>
        <v>21.63149627962985</v>
      </c>
      <c r="AE20" s="97">
        <f t="shared" si="11"/>
        <v>16.644761869916657</v>
      </c>
      <c r="AF20" s="97">
        <f t="shared" si="11"/>
        <v>4.1349005080046117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7.6619185250526745E-2</v>
      </c>
      <c r="C21" s="69">
        <f>'Basic T2'!O21</f>
        <v>0.3841475678912693</v>
      </c>
      <c r="D21" s="69">
        <f>'Basic T2'!Z21</f>
        <v>3.2676982080160561</v>
      </c>
      <c r="E21" s="69">
        <f>'Basic T2'!AK21</f>
        <v>1.2423111774011946</v>
      </c>
      <c r="F21" s="69">
        <f>'Basic T2'!AV21</f>
        <v>1.932329577056026</v>
      </c>
      <c r="G21" s="69">
        <f>'Basic T2'!BG21</f>
        <v>2.7109950596225221</v>
      </c>
      <c r="H21" s="69">
        <f>'Basic T2'!BR21</f>
        <v>3.771431102946067</v>
      </c>
      <c r="I21" s="69">
        <f>'Basic T2'!CC21</f>
        <v>3.2784229025708087</v>
      </c>
      <c r="J21" s="69">
        <f>'Basic T2'!CN21</f>
        <v>1.6913586286242073</v>
      </c>
      <c r="K21" s="309">
        <f t="shared" si="12"/>
        <v>18.355313409378681</v>
      </c>
      <c r="L21" s="97"/>
      <c r="M21" s="97">
        <f t="shared" si="0"/>
        <v>0.23197814216758109</v>
      </c>
      <c r="N21" s="97">
        <f t="shared" si="1"/>
        <v>0.16272979495900292</v>
      </c>
      <c r="O21" s="97">
        <f t="shared" si="2"/>
        <v>0.77793402701331116</v>
      </c>
      <c r="P21" s="97">
        <f t="shared" si="3"/>
        <v>1.0494441450905156</v>
      </c>
      <c r="Q21" s="97">
        <f t="shared" si="4"/>
        <v>1.5945063289358048</v>
      </c>
      <c r="R21" s="97">
        <f t="shared" si="5"/>
        <v>0.67090670679610409</v>
      </c>
      <c r="S21" s="97">
        <f t="shared" si="6"/>
        <v>1.0818790477548408</v>
      </c>
      <c r="T21" s="97">
        <f t="shared" si="7"/>
        <v>1.5869672376133379</v>
      </c>
      <c r="U21" s="97">
        <f t="shared" si="8"/>
        <v>2.5787142367725671</v>
      </c>
      <c r="V21" s="97">
        <f t="shared" si="9"/>
        <v>0.93958326364234135</v>
      </c>
      <c r="W21" s="97"/>
      <c r="X21" s="97">
        <f t="shared" si="10"/>
        <v>0.41742237542715033</v>
      </c>
      <c r="Y21" s="97">
        <f t="shared" si="11"/>
        <v>2.092841235252286</v>
      </c>
      <c r="Z21" s="97">
        <f t="shared" si="11"/>
        <v>17.802464796631693</v>
      </c>
      <c r="AA21" s="97">
        <f t="shared" si="11"/>
        <v>6.7681283870992548</v>
      </c>
      <c r="AB21" s="97">
        <f t="shared" si="11"/>
        <v>10.527358122192011</v>
      </c>
      <c r="AC21" s="97">
        <f t="shared" si="11"/>
        <v>14.769538384658333</v>
      </c>
      <c r="AD21" s="97">
        <f t="shared" si="11"/>
        <v>20.546808538932641</v>
      </c>
      <c r="AE21" s="97">
        <f t="shared" si="11"/>
        <v>17.860893080124104</v>
      </c>
      <c r="AF21" s="97">
        <f t="shared" si="11"/>
        <v>9.2145450796825106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7.6553498946049556E-2</v>
      </c>
      <c r="C22" s="69">
        <f>'Basic T2'!O22</f>
        <v>1.360323994957978</v>
      </c>
      <c r="D22" s="69">
        <f>'Basic T2'!Z22</f>
        <v>3.6515735257035224</v>
      </c>
      <c r="E22" s="69">
        <f>'Basic T2'!AK22</f>
        <v>1.3756431193289766</v>
      </c>
      <c r="F22" s="69">
        <f>'Basic T2'!AV22</f>
        <v>5.5282496393845326</v>
      </c>
      <c r="G22" s="69">
        <f>'Basic T2'!BG22</f>
        <v>25.043654842651421</v>
      </c>
      <c r="H22" s="69">
        <f>'Basic T2'!BR22</f>
        <v>14.295340844664393</v>
      </c>
      <c r="I22" s="69">
        <f>'Basic T2'!CC22</f>
        <v>6.1721882561643637</v>
      </c>
      <c r="J22" s="69">
        <f>'Basic T2'!CN22</f>
        <v>2.1245010220169105</v>
      </c>
      <c r="K22" s="309">
        <f t="shared" si="12"/>
        <v>59.628028743818142</v>
      </c>
      <c r="L22" s="97"/>
      <c r="M22" s="97">
        <f t="shared" si="0"/>
        <v>0.23177926525667883</v>
      </c>
      <c r="N22" s="97">
        <f t="shared" si="1"/>
        <v>0.57625054348900517</v>
      </c>
      <c r="O22" s="97">
        <f t="shared" si="2"/>
        <v>0.86932241503122865</v>
      </c>
      <c r="P22" s="97">
        <f t="shared" si="3"/>
        <v>1.1620764938570856</v>
      </c>
      <c r="Q22" s="97">
        <f t="shared" si="4"/>
        <v>4.5617627254691344</v>
      </c>
      <c r="R22" s="97">
        <f t="shared" si="5"/>
        <v>6.1977080839686467</v>
      </c>
      <c r="S22" s="97">
        <f t="shared" si="6"/>
        <v>4.100785436137282</v>
      </c>
      <c r="T22" s="97">
        <f t="shared" si="7"/>
        <v>2.9877355173530993</v>
      </c>
      <c r="U22" s="97">
        <f t="shared" si="8"/>
        <v>3.2391007671561693</v>
      </c>
      <c r="V22" s="97">
        <f t="shared" si="9"/>
        <v>3.0522768313533488</v>
      </c>
      <c r="W22" s="97"/>
      <c r="X22" s="97">
        <f t="shared" si="10"/>
        <v>0.12838509096946482</v>
      </c>
      <c r="Y22" s="97">
        <f t="shared" si="11"/>
        <v>2.2813499349481812</v>
      </c>
      <c r="Z22" s="97">
        <f t="shared" si="11"/>
        <v>6.1239212542006003</v>
      </c>
      <c r="AA22" s="97">
        <f t="shared" si="11"/>
        <v>2.3070410817020255</v>
      </c>
      <c r="AB22" s="97">
        <f t="shared" si="11"/>
        <v>9.2712265621520604</v>
      </c>
      <c r="AC22" s="97">
        <f t="shared" si="11"/>
        <v>41.99980339824296</v>
      </c>
      <c r="AD22" s="97">
        <f t="shared" si="11"/>
        <v>23.97419660824599</v>
      </c>
      <c r="AE22" s="97">
        <f t="shared" si="11"/>
        <v>10.35115261428839</v>
      </c>
      <c r="AF22" s="97">
        <f t="shared" si="11"/>
        <v>3.5629234552503384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2.4439355026499684E-2</v>
      </c>
      <c r="C23" s="69">
        <f>'Basic T2'!O23</f>
        <v>0.81297966555343071</v>
      </c>
      <c r="D23" s="69">
        <f>'Basic T2'!Z23</f>
        <v>2.4243585074741167</v>
      </c>
      <c r="E23" s="69">
        <f>'Basic T2'!AK23</f>
        <v>1.6985536399642189</v>
      </c>
      <c r="F23" s="69">
        <f>'Basic T2'!AV23</f>
        <v>2.3803317543065661</v>
      </c>
      <c r="G23" s="69">
        <f>'Basic T2'!BG23</f>
        <v>20.844483913341854</v>
      </c>
      <c r="H23" s="69">
        <f>'Basic T2'!BR23</f>
        <v>18.52806498906952</v>
      </c>
      <c r="I23" s="69">
        <f>'Basic T2'!CC23</f>
        <v>8.7239848222555842</v>
      </c>
      <c r="J23" s="69">
        <f>'Basic T2'!CN23</f>
        <v>3.7966657002322184</v>
      </c>
      <c r="K23" s="309">
        <f t="shared" si="12"/>
        <v>59.233862347224012</v>
      </c>
      <c r="L23" s="97"/>
      <c r="M23" s="97">
        <f t="shared" si="0"/>
        <v>7.3994472223683105E-2</v>
      </c>
      <c r="N23" s="97">
        <f t="shared" si="1"/>
        <v>0.34438852498161365</v>
      </c>
      <c r="O23" s="97">
        <f t="shared" si="2"/>
        <v>0.57716192150693668</v>
      </c>
      <c r="P23" s="97">
        <f t="shared" si="3"/>
        <v>1.4348556183093706</v>
      </c>
      <c r="Q23" s="97">
        <f t="shared" si="4"/>
        <v>1.9641856608080273</v>
      </c>
      <c r="R23" s="97">
        <f t="shared" si="5"/>
        <v>5.1585132947869612</v>
      </c>
      <c r="S23" s="97">
        <f t="shared" si="6"/>
        <v>5.3149917789711223</v>
      </c>
      <c r="T23" s="97">
        <f t="shared" si="7"/>
        <v>4.2229689414075242</v>
      </c>
      <c r="U23" s="97">
        <f t="shared" si="8"/>
        <v>5.7885511255639237</v>
      </c>
      <c r="V23" s="97">
        <f t="shared" si="9"/>
        <v>3.0320999953021142</v>
      </c>
      <c r="W23" s="97"/>
      <c r="X23" s="97">
        <f t="shared" si="10"/>
        <v>4.12590941364556E-2</v>
      </c>
      <c r="Y23" s="97">
        <f t="shared" si="11"/>
        <v>1.3724913982272691</v>
      </c>
      <c r="Z23" s="97">
        <f t="shared" si="11"/>
        <v>4.0928590698049154</v>
      </c>
      <c r="AA23" s="97">
        <f t="shared" si="11"/>
        <v>2.8675382165819907</v>
      </c>
      <c r="AB23" s="97">
        <f t="shared" si="11"/>
        <v>4.0185320692972173</v>
      </c>
      <c r="AC23" s="97">
        <f t="shared" si="11"/>
        <v>35.190148147276318</v>
      </c>
      <c r="AD23" s="97">
        <f t="shared" si="11"/>
        <v>31.279515221309616</v>
      </c>
      <c r="AE23" s="97">
        <f t="shared" si="11"/>
        <v>14.728036424699617</v>
      </c>
      <c r="AF23" s="97">
        <f t="shared" si="11"/>
        <v>6.4096203586665972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0.14772714256824715</v>
      </c>
      <c r="C24" s="69">
        <f>'Basic T2'!O24</f>
        <v>1.4957456395316362</v>
      </c>
      <c r="D24" s="69">
        <f>'Basic T2'!Z24</f>
        <v>3.6753993341691977</v>
      </c>
      <c r="E24" s="69">
        <f>'Basic T2'!AK24</f>
        <v>1.3660372466105175</v>
      </c>
      <c r="F24" s="69">
        <f>'Basic T2'!AV24</f>
        <v>1.6721192686006061</v>
      </c>
      <c r="G24" s="69">
        <f>'Basic T2'!BG24</f>
        <v>10.071878331418873</v>
      </c>
      <c r="H24" s="69">
        <f>'Basic T2'!BR24</f>
        <v>8.6897252348015375</v>
      </c>
      <c r="I24" s="69">
        <f>'Basic T2'!CC24</f>
        <v>7.2444664865297179</v>
      </c>
      <c r="J24" s="69">
        <f>'Basic T2'!CN24</f>
        <v>2.7064262452626799</v>
      </c>
      <c r="K24" s="309">
        <f t="shared" si="12"/>
        <v>37.069524929493014</v>
      </c>
      <c r="L24" s="97"/>
      <c r="M24" s="97">
        <f t="shared" si="0"/>
        <v>0.44727006648079382</v>
      </c>
      <c r="N24" s="97">
        <f t="shared" si="1"/>
        <v>0.63361687428592395</v>
      </c>
      <c r="O24" s="97">
        <f t="shared" si="2"/>
        <v>0.87499457504927514</v>
      </c>
      <c r="P24" s="97">
        <f t="shared" si="3"/>
        <v>1.1539619191303574</v>
      </c>
      <c r="Q24" s="97">
        <f t="shared" si="4"/>
        <v>1.3797877899179263</v>
      </c>
      <c r="R24" s="97">
        <f t="shared" si="5"/>
        <v>2.4925499951018568</v>
      </c>
      <c r="S24" s="97">
        <f t="shared" si="6"/>
        <v>2.492749146321271</v>
      </c>
      <c r="T24" s="97">
        <f t="shared" si="7"/>
        <v>3.5067870466300097</v>
      </c>
      <c r="U24" s="97">
        <f t="shared" si="8"/>
        <v>4.1263276583220962</v>
      </c>
      <c r="V24" s="97">
        <f t="shared" si="9"/>
        <v>1.8975380282598593</v>
      </c>
      <c r="W24" s="97"/>
      <c r="X24" s="97">
        <f t="shared" si="10"/>
        <v>0.39851371942108016</v>
      </c>
      <c r="Y24" s="97">
        <f t="shared" ref="Y24:AG32" si="13">IF($K24&gt;0,C24/$K24*100,0)</f>
        <v>4.0349738562244175</v>
      </c>
      <c r="Z24" s="97">
        <f t="shared" si="13"/>
        <v>9.9148811352718482</v>
      </c>
      <c r="AA24" s="97">
        <f t="shared" si="13"/>
        <v>3.685068123232623</v>
      </c>
      <c r="AB24" s="97">
        <f t="shared" si="13"/>
        <v>4.5107653032538479</v>
      </c>
      <c r="AC24" s="97">
        <f t="shared" si="13"/>
        <v>27.170238492604881</v>
      </c>
      <c r="AD24" s="97">
        <f t="shared" si="13"/>
        <v>23.441695709156164</v>
      </c>
      <c r="AE24" s="97">
        <f t="shared" si="13"/>
        <v>19.542916992620864</v>
      </c>
      <c r="AF24" s="97">
        <f t="shared" si="13"/>
        <v>7.3009466682142738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0.14535314812935857</v>
      </c>
      <c r="C25" s="69">
        <f>'Basic T2'!O25</f>
        <v>7.0254366846493994</v>
      </c>
      <c r="D25" s="69">
        <f>'Basic T2'!Z25</f>
        <v>19.006642796021723</v>
      </c>
      <c r="E25" s="69">
        <f>'Basic T2'!AK25</f>
        <v>15.096296705265811</v>
      </c>
      <c r="F25" s="69">
        <f>'Basic T2'!AV25</f>
        <v>9.1153410156111452</v>
      </c>
      <c r="G25" s="69">
        <f>'Basic T2'!BG25</f>
        <v>50.021164467460032</v>
      </c>
      <c r="H25" s="69">
        <f>'Basic T2'!BR25</f>
        <v>31.853582408574038</v>
      </c>
      <c r="I25" s="69">
        <f>'Basic T2'!CC25</f>
        <v>5.5998078903334116</v>
      </c>
      <c r="J25" s="69">
        <f>'Basic T2'!CN25</f>
        <v>1.2522727578990982</v>
      </c>
      <c r="K25" s="309">
        <f t="shared" si="12"/>
        <v>139.11589787394402</v>
      </c>
      <c r="L25" s="97"/>
      <c r="M25" s="97">
        <f t="shared" si="0"/>
        <v>0.44008237820599905</v>
      </c>
      <c r="N25" s="97">
        <f t="shared" si="1"/>
        <v>2.9760643220160738</v>
      </c>
      <c r="O25" s="97">
        <f t="shared" si="2"/>
        <v>4.5248714015391922</v>
      </c>
      <c r="P25" s="97">
        <f t="shared" si="3"/>
        <v>12.75261824741207</v>
      </c>
      <c r="Q25" s="97">
        <f t="shared" si="4"/>
        <v>7.5217339279895965</v>
      </c>
      <c r="R25" s="97">
        <f t="shared" si="5"/>
        <v>12.379046801967512</v>
      </c>
      <c r="S25" s="97">
        <f t="shared" si="6"/>
        <v>9.1375720417770676</v>
      </c>
      <c r="T25" s="97">
        <f t="shared" si="7"/>
        <v>2.7106666598501317</v>
      </c>
      <c r="U25" s="97">
        <f t="shared" si="8"/>
        <v>1.9092660388315192</v>
      </c>
      <c r="V25" s="97">
        <f t="shared" si="9"/>
        <v>7.1211515942924715</v>
      </c>
      <c r="W25" s="97"/>
      <c r="X25" s="97">
        <f t="shared" si="10"/>
        <v>0.10448349207440422</v>
      </c>
      <c r="Y25" s="97">
        <f t="shared" si="13"/>
        <v>5.0500602677454616</v>
      </c>
      <c r="Z25" s="97">
        <f t="shared" si="13"/>
        <v>13.66245201770114</v>
      </c>
      <c r="AA25" s="97">
        <f t="shared" si="13"/>
        <v>10.851597075515336</v>
      </c>
      <c r="AB25" s="97">
        <f t="shared" si="13"/>
        <v>6.5523359694452443</v>
      </c>
      <c r="AC25" s="97">
        <f t="shared" si="13"/>
        <v>35.956468837792585</v>
      </c>
      <c r="AD25" s="97">
        <f t="shared" si="13"/>
        <v>22.897154743189216</v>
      </c>
      <c r="AE25" s="97">
        <f t="shared" si="13"/>
        <v>4.0252824989186502</v>
      </c>
      <c r="AF25" s="97">
        <f t="shared" si="13"/>
        <v>0.90016509761796615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8.7158935187587286E-2</v>
      </c>
      <c r="C26" s="69">
        <f>'Basic T2'!O26</f>
        <v>1.2709503517808995</v>
      </c>
      <c r="D26" s="69">
        <f>'Basic T2'!Z26</f>
        <v>5.7967611014696425</v>
      </c>
      <c r="E26" s="69">
        <f>'Basic T2'!AK26</f>
        <v>3.5194778233721977</v>
      </c>
      <c r="F26" s="69">
        <f>'Basic T2'!AV26</f>
        <v>4.6726086210338247</v>
      </c>
      <c r="G26" s="69">
        <f>'Basic T2'!BG26</f>
        <v>12.895968193933211</v>
      </c>
      <c r="H26" s="69">
        <f>'Basic T2'!BR26</f>
        <v>11.095543170427282</v>
      </c>
      <c r="I26" s="69">
        <f>'Basic T2'!CC26</f>
        <v>6.4442126669213646</v>
      </c>
      <c r="J26" s="69">
        <f>'Basic T2'!CN26</f>
        <v>2.1323061840231898</v>
      </c>
      <c r="K26" s="309">
        <f t="shared" si="12"/>
        <v>47.914987048149207</v>
      </c>
      <c r="L26" s="97"/>
      <c r="M26" s="97">
        <f t="shared" si="0"/>
        <v>0.26388910025615431</v>
      </c>
      <c r="N26" s="97">
        <f t="shared" si="1"/>
        <v>0.53839073167558882</v>
      </c>
      <c r="O26" s="97">
        <f t="shared" si="2"/>
        <v>1.3800227010676986</v>
      </c>
      <c r="P26" s="97">
        <f t="shared" si="3"/>
        <v>2.9730839283281112</v>
      </c>
      <c r="Q26" s="97">
        <f t="shared" si="4"/>
        <v>3.8557107997226585</v>
      </c>
      <c r="R26" s="97">
        <f t="shared" si="5"/>
        <v>3.1914449719224982</v>
      </c>
      <c r="S26" s="97">
        <f t="shared" si="6"/>
        <v>3.1828861118973117</v>
      </c>
      <c r="T26" s="97">
        <f t="shared" si="7"/>
        <v>3.119412802600197</v>
      </c>
      <c r="U26" s="97">
        <f t="shared" si="8"/>
        <v>3.2510008349745956</v>
      </c>
      <c r="V26" s="97">
        <f t="shared" si="9"/>
        <v>2.4527023267866097</v>
      </c>
      <c r="W26" s="97"/>
      <c r="X26" s="97">
        <f t="shared" si="10"/>
        <v>0.18190328445670306</v>
      </c>
      <c r="Y26" s="97">
        <f t="shared" si="13"/>
        <v>2.6525111036839819</v>
      </c>
      <c r="Z26" s="97">
        <f t="shared" si="13"/>
        <v>12.09801245619569</v>
      </c>
      <c r="AA26" s="97">
        <f t="shared" si="13"/>
        <v>7.3452546691403997</v>
      </c>
      <c r="AB26" s="97">
        <f t="shared" si="13"/>
        <v>9.7518728667053072</v>
      </c>
      <c r="AC26" s="97">
        <f t="shared" si="13"/>
        <v>26.914268349846786</v>
      </c>
      <c r="AD26" s="97">
        <f t="shared" si="13"/>
        <v>23.15672789241809</v>
      </c>
      <c r="AE26" s="97">
        <f t="shared" si="13"/>
        <v>13.449263088489726</v>
      </c>
      <c r="AF26" s="97">
        <f t="shared" si="13"/>
        <v>4.4501862890632955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5.3807800962604631E-3</v>
      </c>
      <c r="C27" s="69">
        <f>'Basic T2'!O27</f>
        <v>0.11443846036226614</v>
      </c>
      <c r="D27" s="69">
        <f>'Basic T2'!Z27</f>
        <v>0.44834219245073392</v>
      </c>
      <c r="E27" s="69">
        <f>'Basic T2'!AK27</f>
        <v>0.13466794761973472</v>
      </c>
      <c r="F27" s="69">
        <f>'Basic T2'!AV27</f>
        <v>0.11971681639161494</v>
      </c>
      <c r="G27" s="69">
        <f>'Basic T2'!BG27</f>
        <v>0.40832982872731383</v>
      </c>
      <c r="H27" s="69">
        <f>'Basic T2'!BR27</f>
        <v>0.53571840984539032</v>
      </c>
      <c r="I27" s="69">
        <f>'Basic T2'!CC27</f>
        <v>0.42582508583174183</v>
      </c>
      <c r="J27" s="69">
        <f>'Basic T2'!CN27</f>
        <v>0.11361264158180953</v>
      </c>
      <c r="K27" s="309">
        <f t="shared" si="12"/>
        <v>2.3060321629068659</v>
      </c>
      <c r="L27" s="97"/>
      <c r="M27" s="97">
        <f t="shared" si="0"/>
        <v>1.6291263944681778E-2</v>
      </c>
      <c r="N27" s="97">
        <f t="shared" si="1"/>
        <v>4.8477587122057617E-2</v>
      </c>
      <c r="O27" s="97">
        <f t="shared" si="2"/>
        <v>0.1067358810546138</v>
      </c>
      <c r="P27" s="97">
        <f t="shared" si="3"/>
        <v>0.11376094148692228</v>
      </c>
      <c r="Q27" s="97">
        <f t="shared" si="4"/>
        <v>9.8787092886764349E-2</v>
      </c>
      <c r="R27" s="97">
        <f t="shared" si="5"/>
        <v>0.10105190701314086</v>
      </c>
      <c r="S27" s="97">
        <f t="shared" si="6"/>
        <v>0.15367708100395244</v>
      </c>
      <c r="T27" s="97">
        <f t="shared" si="7"/>
        <v>0.20612668964670469</v>
      </c>
      <c r="U27" s="97">
        <f t="shared" si="8"/>
        <v>0.17321845962536278</v>
      </c>
      <c r="V27" s="97">
        <f t="shared" si="9"/>
        <v>0.11804261672705388</v>
      </c>
      <c r="W27" s="97"/>
      <c r="X27" s="97">
        <f t="shared" si="10"/>
        <v>0.23333499778588207</v>
      </c>
      <c r="Y27" s="97">
        <f t="shared" si="13"/>
        <v>4.9625700024066832</v>
      </c>
      <c r="Z27" s="97">
        <f t="shared" si="13"/>
        <v>19.442148278000456</v>
      </c>
      <c r="AA27" s="97">
        <f t="shared" si="13"/>
        <v>5.8398122014906857</v>
      </c>
      <c r="AB27" s="97">
        <f t="shared" si="13"/>
        <v>5.1914634287106409</v>
      </c>
      <c r="AC27" s="97">
        <f t="shared" si="13"/>
        <v>17.707030946723403</v>
      </c>
      <c r="AD27" s="97">
        <f t="shared" si="13"/>
        <v>23.231176844042416</v>
      </c>
      <c r="AE27" s="97">
        <f t="shared" si="13"/>
        <v>18.465704541387169</v>
      </c>
      <c r="AF27" s="97">
        <f t="shared" si="13"/>
        <v>4.926758759452655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0.30774390363353216</v>
      </c>
      <c r="C28" s="69">
        <f>'Basic T2'!O28</f>
        <v>5.0149739181725952</v>
      </c>
      <c r="D28" s="69">
        <f>'Basic T2'!Z28</f>
        <v>17.448271510811704</v>
      </c>
      <c r="E28" s="69">
        <f>'Basic T2'!AK28</f>
        <v>5.3430427267881511</v>
      </c>
      <c r="F28" s="69">
        <f>'Basic T2'!AV28</f>
        <v>4.4849805856524769</v>
      </c>
      <c r="G28" s="69">
        <f>'Basic T2'!BG28</f>
        <v>32.979651053444158</v>
      </c>
      <c r="H28" s="69">
        <f>'Basic T2'!BR28</f>
        <v>27.440906052686202</v>
      </c>
      <c r="I28" s="69">
        <f>'Basic T2'!CC28</f>
        <v>17.449201315214893</v>
      </c>
      <c r="J28" s="69">
        <f>'Basic T2'!CN28</f>
        <v>6.2141884189756249</v>
      </c>
      <c r="K28" s="309">
        <f t="shared" si="12"/>
        <v>116.68295948537934</v>
      </c>
      <c r="L28" s="97"/>
      <c r="M28" s="97">
        <f t="shared" si="0"/>
        <v>0.9317491277788692</v>
      </c>
      <c r="N28" s="97">
        <f t="shared" si="1"/>
        <v>2.1244067271043146</v>
      </c>
      <c r="O28" s="97">
        <f t="shared" si="2"/>
        <v>4.1538732333144166</v>
      </c>
      <c r="P28" s="97">
        <f t="shared" si="3"/>
        <v>4.5135429903529554</v>
      </c>
      <c r="Q28" s="97">
        <f t="shared" si="4"/>
        <v>3.7008851977892903</v>
      </c>
      <c r="R28" s="97">
        <f t="shared" si="5"/>
        <v>8.1616781266402363</v>
      </c>
      <c r="S28" s="97">
        <f t="shared" si="6"/>
        <v>7.8717443059266046</v>
      </c>
      <c r="T28" s="97">
        <f t="shared" si="7"/>
        <v>8.446534090538222</v>
      </c>
      <c r="U28" s="97">
        <f t="shared" si="8"/>
        <v>9.4744047032972958</v>
      </c>
      <c r="V28" s="97">
        <f t="shared" si="9"/>
        <v>5.9728403127512086</v>
      </c>
      <c r="W28" s="97"/>
      <c r="X28" s="97">
        <f t="shared" si="10"/>
        <v>0.26374365630663765</v>
      </c>
      <c r="Y28" s="97">
        <f t="shared" si="13"/>
        <v>4.297948852420892</v>
      </c>
      <c r="Z28" s="97">
        <f t="shared" si="13"/>
        <v>14.953572987663218</v>
      </c>
      <c r="AA28" s="97">
        <f t="shared" si="13"/>
        <v>4.5791114232559789</v>
      </c>
      <c r="AB28" s="97">
        <f t="shared" si="13"/>
        <v>3.8437322857023144</v>
      </c>
      <c r="AC28" s="97">
        <f t="shared" si="13"/>
        <v>28.264325141304447</v>
      </c>
      <c r="AD28" s="97">
        <f t="shared" si="13"/>
        <v>23.51749233453803</v>
      </c>
      <c r="AE28" s="97">
        <f t="shared" si="13"/>
        <v>14.954369851581731</v>
      </c>
      <c r="AF28" s="97">
        <f t="shared" si="13"/>
        <v>5.3257034672267443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0.12734487017596482</v>
      </c>
      <c r="C29" s="69">
        <f>'Basic T2'!O29</f>
        <v>1.4562543499303542</v>
      </c>
      <c r="D29" s="69">
        <f>'Basic T2'!Z29</f>
        <v>5.4577110591858942</v>
      </c>
      <c r="E29" s="69">
        <f>'Basic T2'!AK29</f>
        <v>1.9998965417611194</v>
      </c>
      <c r="F29" s="69">
        <f>'Basic T2'!AV29</f>
        <v>1.9893015019248137</v>
      </c>
      <c r="G29" s="69">
        <f>'Basic T2'!BG29</f>
        <v>7.6030771774716301</v>
      </c>
      <c r="H29" s="69">
        <f>'Basic T2'!BR29</f>
        <v>7.3128834518714685</v>
      </c>
      <c r="I29" s="69">
        <f>'Basic T2'!CC29</f>
        <v>3.2194116072710544</v>
      </c>
      <c r="J29" s="69">
        <f>'Basic T2'!CN29</f>
        <v>1.1317488240566003</v>
      </c>
      <c r="K29" s="309">
        <f t="shared" si="12"/>
        <v>30.2976293836489</v>
      </c>
      <c r="L29" s="97"/>
      <c r="M29" s="97">
        <f t="shared" si="0"/>
        <v>0.38555912988893382</v>
      </c>
      <c r="N29" s="97">
        <f t="shared" si="1"/>
        <v>0.61688786180053923</v>
      </c>
      <c r="O29" s="97">
        <f t="shared" si="2"/>
        <v>1.2993057719137768</v>
      </c>
      <c r="P29" s="97">
        <f t="shared" si="3"/>
        <v>1.6894154658806491</v>
      </c>
      <c r="Q29" s="97">
        <f t="shared" si="4"/>
        <v>1.6415180270713468</v>
      </c>
      <c r="R29" s="97">
        <f t="shared" si="5"/>
        <v>1.8815805113877135</v>
      </c>
      <c r="S29" s="97">
        <f t="shared" si="6"/>
        <v>2.097786004647578</v>
      </c>
      <c r="T29" s="97">
        <f t="shared" si="7"/>
        <v>1.558401980758769</v>
      </c>
      <c r="U29" s="97">
        <f t="shared" si="8"/>
        <v>1.7255103415999427</v>
      </c>
      <c r="V29" s="97">
        <f t="shared" si="9"/>
        <v>1.5508940033881193</v>
      </c>
      <c r="W29" s="97"/>
      <c r="X29" s="97">
        <f>IF($K29&gt;0,B29/$K29*100,0)</f>
        <v>0.42031298410657381</v>
      </c>
      <c r="Y29" s="97">
        <f t="shared" si="13"/>
        <v>4.806496018187711</v>
      </c>
      <c r="Z29" s="97">
        <f t="shared" si="13"/>
        <v>18.013657075531214</v>
      </c>
      <c r="AA29" s="97">
        <f t="shared" si="13"/>
        <v>6.6008350568854359</v>
      </c>
      <c r="AB29" s="97">
        <f t="shared" si="13"/>
        <v>6.5658651927348641</v>
      </c>
      <c r="AC29" s="97">
        <f t="shared" si="13"/>
        <v>25.094627309603563</v>
      </c>
      <c r="AD29" s="97">
        <f t="shared" si="13"/>
        <v>24.136817304320527</v>
      </c>
      <c r="AE29" s="97">
        <f t="shared" si="13"/>
        <v>10.625952171058355</v>
      </c>
      <c r="AF29" s="97">
        <f t="shared" si="13"/>
        <v>3.7354368875717561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9.0652457501650768E-2</v>
      </c>
      <c r="C30" s="69">
        <f>'Basic T2'!O30</f>
        <v>0.52812367210765021</v>
      </c>
      <c r="D30" s="69">
        <f>'Basic T2'!Z30</f>
        <v>1.1489123295961186</v>
      </c>
      <c r="E30" s="69">
        <f>'Basic T2'!AK30</f>
        <v>0.56868210953063458</v>
      </c>
      <c r="F30" s="69">
        <f>'Basic T2'!AV30</f>
        <v>1.3806936700012613</v>
      </c>
      <c r="G30" s="69">
        <f>'Basic T2'!BG30</f>
        <v>7.4716928161143024</v>
      </c>
      <c r="H30" s="69">
        <f>'Basic T2'!BR30</f>
        <v>8.7344586540453371</v>
      </c>
      <c r="I30" s="69">
        <f>'Basic T2'!CC30</f>
        <v>6.2939133858480858</v>
      </c>
      <c r="J30" s="69">
        <f>'Basic T2'!CN30</f>
        <v>2.049691140339077</v>
      </c>
      <c r="K30" s="309">
        <f t="shared" si="12"/>
        <v>28.266820235084118</v>
      </c>
      <c r="L30" s="97"/>
      <c r="M30" s="97">
        <f t="shared" si="0"/>
        <v>0.27446635728893987</v>
      </c>
      <c r="N30" s="97">
        <f t="shared" si="1"/>
        <v>0.22371990364754521</v>
      </c>
      <c r="O30" s="97">
        <f t="shared" si="2"/>
        <v>0.27351913743301276</v>
      </c>
      <c r="P30" s="97">
        <f t="shared" si="3"/>
        <v>0.48039502591701777</v>
      </c>
      <c r="Q30" s="97">
        <f t="shared" si="4"/>
        <v>1.1393112341077536</v>
      </c>
      <c r="R30" s="97">
        <f t="shared" si="5"/>
        <v>1.8490660112635311</v>
      </c>
      <c r="S30" s="97">
        <f t="shared" si="6"/>
        <v>2.5055814499464106</v>
      </c>
      <c r="T30" s="97">
        <f t="shared" si="7"/>
        <v>3.0466582977701173</v>
      </c>
      <c r="U30" s="97">
        <f t="shared" si="8"/>
        <v>3.1250425753161446</v>
      </c>
      <c r="V30" s="97">
        <f t="shared" si="9"/>
        <v>1.4469396744651239</v>
      </c>
      <c r="W30" s="97"/>
      <c r="X30" s="97">
        <f t="shared" si="10"/>
        <v>0.32070270638058912</v>
      </c>
      <c r="Y30" s="97">
        <f t="shared" si="13"/>
        <v>1.8683518970844673</v>
      </c>
      <c r="Z30" s="97">
        <f t="shared" si="13"/>
        <v>4.0645262538943641</v>
      </c>
      <c r="AA30" s="97">
        <f t="shared" si="13"/>
        <v>2.0118361556097479</v>
      </c>
      <c r="AB30" s="97">
        <f t="shared" si="13"/>
        <v>4.8845029561817377</v>
      </c>
      <c r="AC30" s="97">
        <f t="shared" si="13"/>
        <v>26.432731923771925</v>
      </c>
      <c r="AD30" s="97">
        <f t="shared" si="13"/>
        <v>30.90003962739442</v>
      </c>
      <c r="AE30" s="97">
        <f t="shared" si="13"/>
        <v>22.266082047800438</v>
      </c>
      <c r="AF30" s="97">
        <f t="shared" si="13"/>
        <v>7.2512264318823103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0.18655399921160054</v>
      </c>
      <c r="C31" s="69">
        <f>'Basic T2'!O31</f>
        <v>1.4679245009015764</v>
      </c>
      <c r="D31" s="69">
        <f>'Basic T2'!Z31</f>
        <v>3.7791533626898639</v>
      </c>
      <c r="E31" s="69">
        <f>'Basic T2'!AK31</f>
        <v>1.7549774370609277</v>
      </c>
      <c r="F31" s="69">
        <f>'Basic T2'!AV31</f>
        <v>2.9750722986351534</v>
      </c>
      <c r="G31" s="69">
        <f>'Basic T2'!BG31</f>
        <v>13.642718298600464</v>
      </c>
      <c r="H31" s="69">
        <f>'Basic T2'!BR31</f>
        <v>17.742703652375841</v>
      </c>
      <c r="I31" s="69">
        <f>'Basic T2'!CC31</f>
        <v>13.812465721293711</v>
      </c>
      <c r="J31" s="69">
        <f>'Basic T2'!CN31</f>
        <v>6.0547332515615677</v>
      </c>
      <c r="K31" s="309">
        <f t="shared" si="12"/>
        <v>61.416302522330703</v>
      </c>
      <c r="L31" s="97"/>
      <c r="M31" s="97">
        <f t="shared" si="0"/>
        <v>0.56482524591635441</v>
      </c>
      <c r="N31" s="97">
        <f t="shared" si="1"/>
        <v>0.62183148616112649</v>
      </c>
      <c r="O31" s="97">
        <f t="shared" si="2"/>
        <v>0.89969507799900739</v>
      </c>
      <c r="P31" s="97">
        <f t="shared" si="3"/>
        <v>1.482519701659877</v>
      </c>
      <c r="Q31" s="97">
        <f t="shared" si="4"/>
        <v>2.4549495414972906</v>
      </c>
      <c r="R31" s="97">
        <f t="shared" si="5"/>
        <v>3.3762478367391213</v>
      </c>
      <c r="S31" s="97">
        <f t="shared" si="6"/>
        <v>5.0897017095272163</v>
      </c>
      <c r="T31" s="97">
        <f t="shared" si="7"/>
        <v>6.6861204981095215</v>
      </c>
      <c r="U31" s="97">
        <f t="shared" si="8"/>
        <v>9.231292862095378</v>
      </c>
      <c r="V31" s="97">
        <f t="shared" si="9"/>
        <v>3.1438161080535947</v>
      </c>
      <c r="W31" s="97"/>
      <c r="X31" s="97">
        <f t="shared" si="10"/>
        <v>0.30375322438821567</v>
      </c>
      <c r="Y31" s="97">
        <f t="shared" si="13"/>
        <v>2.3901219067491821</v>
      </c>
      <c r="Z31" s="97">
        <f t="shared" si="13"/>
        <v>6.1533391094584049</v>
      </c>
      <c r="AA31" s="97">
        <f t="shared" si="13"/>
        <v>2.8575107340967416</v>
      </c>
      <c r="AB31" s="97">
        <f t="shared" si="13"/>
        <v>4.8441084475142899</v>
      </c>
      <c r="AC31" s="97">
        <f t="shared" si="13"/>
        <v>22.213512924585505</v>
      </c>
      <c r="AD31" s="97">
        <f t="shared" si="13"/>
        <v>28.889241005553323</v>
      </c>
      <c r="AE31" s="97">
        <f t="shared" si="13"/>
        <v>22.489901140290165</v>
      </c>
      <c r="AF31" s="97">
        <f t="shared" si="13"/>
        <v>9.8585115073641774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1.6901619566230786E-3</v>
      </c>
      <c r="C32" s="69">
        <f>'Basic T2'!O32</f>
        <v>0.31861930499647345</v>
      </c>
      <c r="D32" s="69">
        <f>'Basic T2'!Z32</f>
        <v>1.0214649540668925</v>
      </c>
      <c r="E32" s="69">
        <f>'Basic T2'!AK32</f>
        <v>0.752176482576977</v>
      </c>
      <c r="F32" s="69">
        <f>'Basic T2'!AV32</f>
        <v>1.0131485388110399</v>
      </c>
      <c r="G32" s="69">
        <f>'Basic T2'!BG32</f>
        <v>4.3354076485983235</v>
      </c>
      <c r="H32" s="69">
        <f>'Basic T2'!BR32</f>
        <v>6.1122877160688862</v>
      </c>
      <c r="I32" s="69">
        <f>'Basic T2'!CC32</f>
        <v>6.5424690810539818</v>
      </c>
      <c r="J32" s="69">
        <f>'Basic T2'!CN32</f>
        <v>2.956657629676251</v>
      </c>
      <c r="K32" s="309">
        <f t="shared" si="12"/>
        <v>23.053921517805449</v>
      </c>
      <c r="L32" s="97"/>
      <c r="M32" s="97">
        <f t="shared" si="0"/>
        <v>5.1172644211464006E-3</v>
      </c>
      <c r="N32" s="97">
        <f t="shared" si="1"/>
        <v>0.13497118947459183</v>
      </c>
      <c r="O32" s="97">
        <f t="shared" si="2"/>
        <v>0.24317800928521982</v>
      </c>
      <c r="P32" s="97">
        <f t="shared" si="3"/>
        <v>0.63540216016286133</v>
      </c>
      <c r="Q32" s="97">
        <f t="shared" si="4"/>
        <v>0.83602288991896279</v>
      </c>
      <c r="R32" s="97">
        <f t="shared" si="5"/>
        <v>1.0729101323204708</v>
      </c>
      <c r="S32" s="97">
        <f t="shared" si="6"/>
        <v>1.7533810994714021</v>
      </c>
      <c r="T32" s="97">
        <f t="shared" si="7"/>
        <v>3.1669752174404415</v>
      </c>
      <c r="U32" s="97">
        <f t="shared" si="8"/>
        <v>4.5078406163394424</v>
      </c>
      <c r="V32" s="97">
        <f t="shared" si="9"/>
        <v>1.1800985543720695</v>
      </c>
      <c r="W32" s="97"/>
      <c r="X32" s="97">
        <f t="shared" si="10"/>
        <v>7.3313425454220463E-3</v>
      </c>
      <c r="Y32" s="97">
        <f t="shared" si="13"/>
        <v>1.3820612026912265</v>
      </c>
      <c r="Z32" s="97">
        <f t="shared" si="13"/>
        <v>4.4307644288542187</v>
      </c>
      <c r="AA32" s="97">
        <f t="shared" si="13"/>
        <v>3.2626834527741475</v>
      </c>
      <c r="AB32" s="97">
        <f t="shared" si="13"/>
        <v>4.3946906734654467</v>
      </c>
      <c r="AC32" s="97">
        <f t="shared" si="13"/>
        <v>18.805510573330952</v>
      </c>
      <c r="AD32" s="97">
        <f t="shared" si="13"/>
        <v>26.513006524066313</v>
      </c>
      <c r="AE32" s="97">
        <f t="shared" si="13"/>
        <v>28.378985657606997</v>
      </c>
      <c r="AF32" s="97">
        <f t="shared" si="13"/>
        <v>12.824966144665273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0.15745941113621054</v>
      </c>
      <c r="C33" s="69">
        <f>'Basic T2'!O33</f>
        <v>5.0729914513550227</v>
      </c>
      <c r="D33" s="69">
        <f>'Basic T2'!Z33</f>
        <v>16.222378627947947</v>
      </c>
      <c r="E33" s="69">
        <f>'Basic T2'!AK33</f>
        <v>8.3085946674747451</v>
      </c>
      <c r="F33" s="69">
        <f>'Basic T2'!AV33</f>
        <v>7.6340514643454531</v>
      </c>
      <c r="G33" s="69">
        <f>'Basic T2'!BG33</f>
        <v>35.523855067695024</v>
      </c>
      <c r="H33" s="69">
        <f>'Basic T2'!BR33</f>
        <v>50.295891745850028</v>
      </c>
      <c r="I33" s="69">
        <f>'Basic T2'!CC33</f>
        <v>41.051658959775203</v>
      </c>
      <c r="J33" s="69">
        <f>'Basic T2'!CN33</f>
        <v>15.155822824745734</v>
      </c>
      <c r="K33" s="309">
        <f t="shared" ref="K33" si="14">SUM(B33:J33)</f>
        <v>179.42270422032536</v>
      </c>
      <c r="L33" s="97"/>
      <c r="M33" s="97">
        <f t="shared" si="0"/>
        <v>0.4767362318294599</v>
      </c>
      <c r="N33" s="97">
        <f t="shared" si="1"/>
        <v>2.1489836919687018</v>
      </c>
      <c r="O33" s="97">
        <f t="shared" si="2"/>
        <v>3.862027497770752</v>
      </c>
      <c r="P33" s="97">
        <f t="shared" si="3"/>
        <v>7.0186972365103237</v>
      </c>
      <c r="Q33" s="97">
        <f t="shared" si="4"/>
        <v>6.2994136817311377</v>
      </c>
      <c r="R33" s="97">
        <f t="shared" si="5"/>
        <v>8.7913080223347535</v>
      </c>
      <c r="S33" s="97">
        <f t="shared" si="6"/>
        <v>14.427963810733555</v>
      </c>
      <c r="T33" s="97">
        <f t="shared" si="7"/>
        <v>19.871639429968933</v>
      </c>
      <c r="U33" s="97">
        <f t="shared" si="8"/>
        <v>23.1071846187731</v>
      </c>
      <c r="V33" s="97">
        <f t="shared" si="9"/>
        <v>9.1844016085680256</v>
      </c>
      <c r="W33" s="97"/>
      <c r="X33" s="97">
        <f t="shared" ref="X33" si="15">IF($K33&gt;0,B33/$K33*100,0)</f>
        <v>8.7758910902856202E-2</v>
      </c>
      <c r="Y33" s="97">
        <f t="shared" ref="Y33" si="16">IF($K33&gt;0,C33/$K33*100,0)</f>
        <v>2.8273966070233514</v>
      </c>
      <c r="Z33" s="97">
        <f t="shared" ref="Z33" si="17">IF($K33&gt;0,D33/$K33*100,0)</f>
        <v>9.0414302350651141</v>
      </c>
      <c r="AA33" s="97">
        <f t="shared" ref="AA33" si="18">IF($K33&gt;0,E33/$K33*100,0)</f>
        <v>4.6307376224092884</v>
      </c>
      <c r="AB33" s="97">
        <f t="shared" ref="AB33" si="19">IF($K33&gt;0,F33/$K33*100,0)</f>
        <v>4.2547856457291386</v>
      </c>
      <c r="AC33" s="97">
        <f t="shared" ref="AC33" si="20">IF($K33&gt;0,G33/$K33*100,0)</f>
        <v>19.798974283696484</v>
      </c>
      <c r="AD33" s="97">
        <f t="shared" ref="AD33" si="21">IF($K33&gt;0,H33/$K33*100,0)</f>
        <v>28.032066490363604</v>
      </c>
      <c r="AE33" s="97">
        <f t="shared" ref="AE33" si="22">IF($K33&gt;0,I33/$K33*100,0)</f>
        <v>22.879857450685321</v>
      </c>
      <c r="AF33" s="97">
        <f>IF($K33&gt;0,J33/$K33*100,0)</f>
        <v>8.4469927541248442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33.028622668758601</v>
      </c>
      <c r="C35" s="310">
        <f t="shared" ref="C35:K35" si="24">SUM(C8:C33)</f>
        <v>236.06467886722831</v>
      </c>
      <c r="D35" s="310">
        <f t="shared" si="24"/>
        <v>420.04824246621399</v>
      </c>
      <c r="E35" s="310">
        <f t="shared" si="24"/>
        <v>118.37801785001564</v>
      </c>
      <c r="F35" s="310">
        <f t="shared" si="24"/>
        <v>121.18669847774697</v>
      </c>
      <c r="G35" s="310">
        <f t="shared" si="24"/>
        <v>404.07929033364445</v>
      </c>
      <c r="H35" s="310">
        <f t="shared" si="24"/>
        <v>348.6000686280683</v>
      </c>
      <c r="I35" s="310">
        <f t="shared" si="24"/>
        <v>206.58415781168077</v>
      </c>
      <c r="J35" s="310">
        <f t="shared" si="24"/>
        <v>65.589222896642298</v>
      </c>
      <c r="K35" s="310">
        <f t="shared" si="24"/>
        <v>1953.5589999999993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1.6906897958422866</v>
      </c>
      <c r="Y35" s="98">
        <f t="shared" ref="Y35:AG35" si="26">IF($K35&gt;0,C35/$K35*100,0)</f>
        <v>12.083826435097604</v>
      </c>
      <c r="Z35" s="98">
        <f t="shared" si="26"/>
        <v>21.501692166257286</v>
      </c>
      <c r="AA35" s="98">
        <f t="shared" si="26"/>
        <v>6.0596080205417744</v>
      </c>
      <c r="AB35" s="98">
        <f t="shared" si="26"/>
        <v>6.2033805212817743</v>
      </c>
      <c r="AC35" s="98">
        <f t="shared" si="26"/>
        <v>20.684263456268511</v>
      </c>
      <c r="AD35" s="98">
        <f t="shared" si="26"/>
        <v>17.844358354575853</v>
      </c>
      <c r="AE35" s="98">
        <f t="shared" si="26"/>
        <v>10.574759083891545</v>
      </c>
      <c r="AF35" s="98">
        <f t="shared" si="26"/>
        <v>3.3574221662433699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automation\Data\Results\Workbooks\LEPs\SO_LEP\[SO_LEP_MainTables.Main.xlsm]Manager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automation\Data\Results\Workbooks\LEPs\SO_LEP\[SO_LEP_MainTables.Main.xlsm]Manager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automation\Data\Results\Workbooks\LEPs\SO_LEP\[SO_LEP_MainTables.Main.xlsm]Manager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automation\Data\Results\Workbooks\LEPs\SO_LEP\[SO_LEP_MainTables.Main.xlsm]Manager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automation\Data\Results\Workbooks\LEPs\SO_LEP\[SO_LEP_MainTables.Main.xlsm]Manager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automation\Data\Results\Workbooks\LEPs\SO_LEP\[SO_LEP_MainTables.Main.xlsm]Manager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automation\Data\Results\Workbooks\LEPs\SO_LEP\[SO_LEP_MainTables.Main.xlsm]Manager</v>
      </c>
      <c r="Y79" s="91" t="str">
        <f ca="1">CELL("filename")</f>
        <v>M:\IE\Projects\Nuffield via NFER AI and automation\Data\Results\Workbooks\LEPs\SO_LEP\[SO_LEP_MainTables.Main.xlsm]Manager</v>
      </c>
      <c r="AW79" s="91" t="str">
        <f ca="1">CELL("filename")</f>
        <v>M:\IE\Projects\Nuffield via NFER AI and automation\Data\Results\Workbooks\LEPs\SO_LEP\[SO_LEP_MainTables.Main.xlsm]Manager</v>
      </c>
      <c r="BU79" s="91" t="str">
        <f ca="1">CELL("filename")</f>
        <v>M:\IE\Projects\Nuffield via NFER AI and automation\Data\Results\Workbooks\LEPs\SO_LEP\[SO_LEP_MainTables.Main.xlsm]Manager</v>
      </c>
      <c r="CS79" s="91" t="str">
        <f ca="1">CELL("filename")</f>
        <v>M:\IE\Projects\Nuffield via NFER AI and automation\Data\Results\Workbooks\LEPs\SO_LEP\[SO_LEP_MainTables.Main.xlsm]Manager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automation\Data\Results\Workbooks\LEPs\SO_LEP\[SO_LEP_MainTables.Main.xlsm]Manager</v>
      </c>
      <c r="Y96" s="91" t="str">
        <f ca="1">CELL("filename")</f>
        <v>M:\IE\Projects\Nuffield via NFER AI and automation\Data\Results\Workbooks\LEPs\SO_LEP\[SO_LEP_MainTables.Main.xlsm]Manager</v>
      </c>
      <c r="AW96" s="91" t="str">
        <f ca="1">CELL("filename")</f>
        <v>M:\IE\Projects\Nuffield via NFER AI and automation\Data\Results\Workbooks\LEPs\SO_LEP\[SO_LEP_MainTables.Main.xlsm]Manager</v>
      </c>
      <c r="BU96" s="91" t="str">
        <f ca="1">CELL("filename")</f>
        <v>M:\IE\Projects\Nuffield via NFER AI and automation\Data\Results\Workbooks\LEPs\SO_LEP\[SO_LEP_MainTables.Main.xlsm]Manager</v>
      </c>
      <c r="CS96" s="91" t="str">
        <f ca="1">CELL("filename")</f>
        <v>M:\IE\Projects\Nuffield via NFER AI and automation\Data\Results\Workbooks\LEPs\SO_LEP\[SO_LEP_MainTables.Main.xlsm]Manager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A58F21-4213-42C3-B60D-529C5B440887}"/>
</file>

<file path=customXml/itemProps2.xml><?xml version="1.0" encoding="utf-8"?>
<ds:datastoreItem xmlns:ds="http://schemas.openxmlformats.org/officeDocument/2006/customXml" ds:itemID="{84708383-A87C-4927-BFB9-7AAD6069BD9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2024-02-29T15:55:00Z</dcterms:modified>
</cp:coreProperties>
</file>